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E8D86C2C-760D-49D6-95D2-43BC91BE806F}" xr6:coauthVersionLast="36" xr6:coauthVersionMax="36" xr10:uidLastSave="{00000000-0000-0000-0000-000000000000}"/>
  <bookViews>
    <workbookView xWindow="0" yWindow="0" windowWidth="23040" windowHeight="8940" xr2:uid="{00000000-000D-0000-FFFF-FFFF00000000}"/>
  </bookViews>
  <sheets>
    <sheet name="Verification - Summary" sheetId="1" r:id="rId1"/>
    <sheet name="Resident-Test Cases" sheetId="2" r:id="rId2"/>
    <sheet name="Known Issues" sheetId="15" r:id="rId3"/>
    <sheet name="Feature Health" sheetId="4" r:id="rId4"/>
    <sheet name="Automation" sheetId="14" r:id="rId5"/>
    <sheet name="NL Android test cases" sheetId="5" state="hidden" r:id="rId6"/>
    <sheet name="NL ios test cases" sheetId="6" state="hidden" r:id="rId7"/>
    <sheet name="Bug tracker - Android" sheetId="7" state="hidden" r:id="rId8"/>
    <sheet name="Bug tracker - ios" sheetId="8" state="hidden" r:id="rId9"/>
    <sheet name="Release-bugs" sheetId="9" state="hidden" r:id="rId10"/>
    <sheet name="BLE testing-sharing flow" sheetId="10" state="hidden" r:id="rId11"/>
    <sheet name="BLE testing-independant feature" sheetId="11" state="hidden" r:id="rId12"/>
    <sheet name="Sheet3" sheetId="12" state="hidden" r:id="rId13"/>
  </sheets>
  <definedNames>
    <definedName name="_xlnm._FilterDatabase" localSheetId="9" hidden="1">'Release-bugs'!$A$1:$I$62</definedName>
    <definedName name="_xlnm._FilterDatabase" localSheetId="1" hidden="1">'Resident-Test Cases'!$I$1:$I$3824</definedName>
  </definedNames>
  <calcPr calcId="191029"/>
</workbook>
</file>

<file path=xl/calcChain.xml><?xml version="1.0" encoding="utf-8"?>
<calcChain xmlns="http://schemas.openxmlformats.org/spreadsheetml/2006/main">
  <c r="B21" i="1" l="1"/>
  <c r="B16" i="1"/>
  <c r="D14" i="14"/>
  <c r="D13" i="14"/>
  <c r="B17" i="1" s="1"/>
  <c r="C4" i="1" l="1"/>
  <c r="I4" i="1"/>
  <c r="H4" i="1"/>
  <c r="G4" i="1"/>
  <c r="G6" i="1" s="1"/>
  <c r="D4" i="1"/>
  <c r="K296" i="1" l="1"/>
  <c r="L296" i="1" s="1"/>
  <c r="N296" i="1" s="1"/>
  <c r="K295" i="1"/>
  <c r="K294" i="1"/>
  <c r="L294" i="1" s="1"/>
  <c r="K293" i="1"/>
  <c r="L293" i="1" s="1"/>
  <c r="N293" i="1" s="1"/>
  <c r="K292" i="1"/>
  <c r="L292" i="1" s="1"/>
  <c r="N292" i="1" s="1"/>
  <c r="K291" i="1"/>
  <c r="L291" i="1" s="1"/>
  <c r="N291" i="1" s="1"/>
  <c r="K290" i="1"/>
  <c r="L290" i="1" s="1"/>
  <c r="N290" i="1" s="1"/>
  <c r="K289" i="1"/>
  <c r="K6" i="1"/>
  <c r="L295" i="1" l="1"/>
  <c r="M294" i="1"/>
  <c r="O294" i="1" s="1"/>
  <c r="M296" i="1"/>
  <c r="O296" i="1" s="1"/>
  <c r="M295" i="1"/>
  <c r="O295" i="1" s="1"/>
  <c r="M291" i="1"/>
  <c r="O291" i="1" s="1"/>
  <c r="M293" i="1"/>
  <c r="O293" i="1" s="1"/>
  <c r="M292" i="1"/>
  <c r="O292" i="1" s="1"/>
  <c r="M290" i="1"/>
  <c r="O290" i="1" s="1"/>
  <c r="M289" i="1"/>
  <c r="O289" i="1" s="1"/>
  <c r="K288" i="1"/>
  <c r="L288" i="1" s="1"/>
  <c r="N288" i="1" s="1"/>
  <c r="K287" i="1"/>
  <c r="M287" i="1" s="1"/>
  <c r="O287" i="1" s="1"/>
  <c r="K286" i="1"/>
  <c r="M286" i="1" s="1"/>
  <c r="O286" i="1" s="1"/>
  <c r="K285" i="1"/>
  <c r="L285" i="1" s="1"/>
  <c r="N285" i="1" s="1"/>
  <c r="K284" i="1"/>
  <c r="M284" i="1" s="1"/>
  <c r="O284" i="1" s="1"/>
  <c r="K283" i="1"/>
  <c r="M283" i="1" s="1"/>
  <c r="O283" i="1" s="1"/>
  <c r="K282" i="1"/>
  <c r="K281" i="1"/>
  <c r="K280" i="1"/>
  <c r="L280" i="1" s="1"/>
  <c r="N280" i="1" s="1"/>
  <c r="K279" i="1"/>
  <c r="L279" i="1" s="1"/>
  <c r="N279" i="1" s="1"/>
  <c r="K278" i="1"/>
  <c r="K277" i="1"/>
  <c r="M277" i="1" s="1"/>
  <c r="O277" i="1" s="1"/>
  <c r="K276" i="1"/>
  <c r="L276" i="1" s="1"/>
  <c r="N276" i="1" s="1"/>
  <c r="K275" i="1"/>
  <c r="M275" i="1" s="1"/>
  <c r="O275" i="1" s="1"/>
  <c r="K274" i="1"/>
  <c r="K273" i="1"/>
  <c r="M273" i="1" s="1"/>
  <c r="O273" i="1" s="1"/>
  <c r="K272" i="1"/>
  <c r="L272" i="1" s="1"/>
  <c r="N272" i="1" s="1"/>
  <c r="K271" i="1"/>
  <c r="L271" i="1" s="1"/>
  <c r="N271" i="1" s="1"/>
  <c r="K270" i="1"/>
  <c r="K269" i="1"/>
  <c r="M269" i="1" s="1"/>
  <c r="O269" i="1" s="1"/>
  <c r="K268" i="1"/>
  <c r="L268" i="1" s="1"/>
  <c r="N268" i="1" s="1"/>
  <c r="K267" i="1"/>
  <c r="M267" i="1" s="1"/>
  <c r="O267" i="1" s="1"/>
  <c r="K266" i="1"/>
  <c r="M266" i="1" s="1"/>
  <c r="O266" i="1" s="1"/>
  <c r="K265" i="1"/>
  <c r="M265" i="1" s="1"/>
  <c r="O265" i="1" s="1"/>
  <c r="K264" i="1"/>
  <c r="L264" i="1" s="1"/>
  <c r="N264" i="1" s="1"/>
  <c r="K263" i="1"/>
  <c r="L263" i="1" s="1"/>
  <c r="N263" i="1" s="1"/>
  <c r="K262" i="1"/>
  <c r="K261" i="1"/>
  <c r="M261" i="1" s="1"/>
  <c r="O261" i="1" s="1"/>
  <c r="K260" i="1"/>
  <c r="L260" i="1" s="1"/>
  <c r="N260" i="1" s="1"/>
  <c r="K259" i="1"/>
  <c r="M259" i="1" s="1"/>
  <c r="O259" i="1" s="1"/>
  <c r="K258" i="1"/>
  <c r="M258" i="1" s="1"/>
  <c r="O258" i="1" s="1"/>
  <c r="K257" i="1"/>
  <c r="M257" i="1" s="1"/>
  <c r="O257" i="1" s="1"/>
  <c r="K256" i="1"/>
  <c r="L256" i="1" s="1"/>
  <c r="N256" i="1" s="1"/>
  <c r="K255" i="1"/>
  <c r="L255" i="1" s="1"/>
  <c r="N255" i="1" s="1"/>
  <c r="K254" i="1"/>
  <c r="K253" i="1"/>
  <c r="L253" i="1" s="1"/>
  <c r="N253" i="1" s="1"/>
  <c r="K252" i="1"/>
  <c r="L252" i="1" s="1"/>
  <c r="N252" i="1" s="1"/>
  <c r="K251" i="1"/>
  <c r="L251" i="1" s="1"/>
  <c r="N251" i="1" s="1"/>
  <c r="K250" i="1"/>
  <c r="M250" i="1" s="1"/>
  <c r="O250" i="1" s="1"/>
  <c r="K249" i="1"/>
  <c r="M249" i="1" s="1"/>
  <c r="O249" i="1" s="1"/>
  <c r="K248" i="1"/>
  <c r="M248" i="1" s="1"/>
  <c r="O248" i="1" s="1"/>
  <c r="K247" i="1"/>
  <c r="L247" i="1" s="1"/>
  <c r="N247" i="1" s="1"/>
  <c r="K246" i="1"/>
  <c r="K245" i="1"/>
  <c r="M245" i="1" s="1"/>
  <c r="O245" i="1" s="1"/>
  <c r="K244" i="1"/>
  <c r="L244" i="1" s="1"/>
  <c r="N244" i="1" s="1"/>
  <c r="K243" i="1"/>
  <c r="L243" i="1" s="1"/>
  <c r="N243" i="1" s="1"/>
  <c r="K242" i="1"/>
  <c r="M242" i="1" s="1"/>
  <c r="O242" i="1" s="1"/>
  <c r="K241" i="1"/>
  <c r="M241" i="1" s="1"/>
  <c r="O241" i="1" s="1"/>
  <c r="K240" i="1"/>
  <c r="M240" i="1" s="1"/>
  <c r="O240" i="1" s="1"/>
  <c r="K239" i="1"/>
  <c r="L239" i="1" s="1"/>
  <c r="N239" i="1" s="1"/>
  <c r="K238" i="1"/>
  <c r="K237" i="1"/>
  <c r="K236" i="1"/>
  <c r="L236" i="1" s="1"/>
  <c r="N236" i="1" s="1"/>
  <c r="K235" i="1"/>
  <c r="L235" i="1" s="1"/>
  <c r="N235" i="1" s="1"/>
  <c r="K234" i="1"/>
  <c r="K233" i="1"/>
  <c r="M233" i="1" s="1"/>
  <c r="O233" i="1" s="1"/>
  <c r="K232" i="1"/>
  <c r="M232" i="1" s="1"/>
  <c r="O232" i="1" s="1"/>
  <c r="K231" i="1"/>
  <c r="L231" i="1" s="1"/>
  <c r="N231" i="1" s="1"/>
  <c r="K230" i="1"/>
  <c r="K229" i="1"/>
  <c r="M229" i="1" s="1"/>
  <c r="O229" i="1" s="1"/>
  <c r="K228" i="1"/>
  <c r="M228" i="1" s="1"/>
  <c r="O228" i="1" s="1"/>
  <c r="K227" i="1"/>
  <c r="L227" i="1" s="1"/>
  <c r="N227" i="1" s="1"/>
  <c r="K226" i="1"/>
  <c r="M226" i="1" s="1"/>
  <c r="O226" i="1" s="1"/>
  <c r="K225" i="1"/>
  <c r="M225" i="1" s="1"/>
  <c r="O225" i="1" s="1"/>
  <c r="K224" i="1"/>
  <c r="M224" i="1" s="1"/>
  <c r="O224" i="1" s="1"/>
  <c r="K223" i="1"/>
  <c r="L223" i="1" s="1"/>
  <c r="N223" i="1" s="1"/>
  <c r="K222" i="1"/>
  <c r="K221" i="1"/>
  <c r="K220" i="1"/>
  <c r="M220" i="1" s="1"/>
  <c r="O220" i="1" s="1"/>
  <c r="K219" i="1"/>
  <c r="L219" i="1" s="1"/>
  <c r="N219" i="1" s="1"/>
  <c r="K218" i="1"/>
  <c r="K217" i="1"/>
  <c r="M217" i="1" s="1"/>
  <c r="O217" i="1" s="1"/>
  <c r="K216" i="1"/>
  <c r="M216" i="1" s="1"/>
  <c r="O216" i="1" s="1"/>
  <c r="K215" i="1"/>
  <c r="L215" i="1" s="1"/>
  <c r="N215" i="1" s="1"/>
  <c r="K214" i="1"/>
  <c r="K213" i="1"/>
  <c r="K212" i="1"/>
  <c r="M212" i="1" s="1"/>
  <c r="O212" i="1" s="1"/>
  <c r="K211" i="1"/>
  <c r="M211" i="1" s="1"/>
  <c r="O211" i="1" s="1"/>
  <c r="K210" i="1"/>
  <c r="K209" i="1"/>
  <c r="K208" i="1"/>
  <c r="M208" i="1" s="1"/>
  <c r="O208" i="1" s="1"/>
  <c r="K207" i="1"/>
  <c r="L207" i="1" s="1"/>
  <c r="N207" i="1" s="1"/>
  <c r="K206" i="1"/>
  <c r="K205" i="1"/>
  <c r="K204" i="1"/>
  <c r="M204" i="1" s="1"/>
  <c r="O204" i="1" s="1"/>
  <c r="K203" i="1"/>
  <c r="M203" i="1" s="1"/>
  <c r="O203" i="1" s="1"/>
  <c r="K202" i="1"/>
  <c r="M202" i="1" s="1"/>
  <c r="O202" i="1" s="1"/>
  <c r="K201" i="1"/>
  <c r="K200" i="1"/>
  <c r="L200" i="1" s="1"/>
  <c r="N200" i="1" s="1"/>
  <c r="K199" i="1"/>
  <c r="L199" i="1" s="1"/>
  <c r="N199" i="1" s="1"/>
  <c r="K198" i="1"/>
  <c r="K197" i="1"/>
  <c r="K196" i="1"/>
  <c r="L196" i="1" s="1"/>
  <c r="N196" i="1" s="1"/>
  <c r="K195" i="1"/>
  <c r="M195" i="1" s="1"/>
  <c r="O195" i="1" s="1"/>
  <c r="K194" i="1"/>
  <c r="M194" i="1" s="1"/>
  <c r="O194" i="1" s="1"/>
  <c r="K193" i="1"/>
  <c r="M193" i="1" s="1"/>
  <c r="O193" i="1" s="1"/>
  <c r="K192" i="1"/>
  <c r="M192" i="1" s="1"/>
  <c r="O192" i="1" s="1"/>
  <c r="K191" i="1"/>
  <c r="L191" i="1" s="1"/>
  <c r="N191" i="1" s="1"/>
  <c r="K190" i="1"/>
  <c r="K189" i="1"/>
  <c r="K188" i="1"/>
  <c r="M188" i="1" s="1"/>
  <c r="K187" i="1"/>
  <c r="L187" i="1" s="1"/>
  <c r="N187" i="1" s="1"/>
  <c r="K186" i="1"/>
  <c r="M186" i="1" s="1"/>
  <c r="O186" i="1" s="1"/>
  <c r="K185" i="1"/>
  <c r="K184" i="1"/>
  <c r="L184" i="1" s="1"/>
  <c r="N184" i="1" s="1"/>
  <c r="K183" i="1"/>
  <c r="L183" i="1" s="1"/>
  <c r="K182" i="1"/>
  <c r="L182" i="1" s="1"/>
  <c r="N182" i="1" s="1"/>
  <c r="K181" i="1"/>
  <c r="M181" i="1" s="1"/>
  <c r="O181" i="1" s="1"/>
  <c r="K180" i="1"/>
  <c r="L180" i="1" s="1"/>
  <c r="N180" i="1" s="1"/>
  <c r="K179" i="1"/>
  <c r="M179" i="1" s="1"/>
  <c r="O179" i="1" s="1"/>
  <c r="K178" i="1"/>
  <c r="M178" i="1" s="1"/>
  <c r="O178" i="1" s="1"/>
  <c r="K177" i="1"/>
  <c r="M177" i="1" s="1"/>
  <c r="O177" i="1" s="1"/>
  <c r="K176" i="1"/>
  <c r="L176" i="1" s="1"/>
  <c r="N176" i="1" s="1"/>
  <c r="K175" i="1"/>
  <c r="K174" i="1"/>
  <c r="L174" i="1" s="1"/>
  <c r="N174" i="1" s="1"/>
  <c r="K173" i="1"/>
  <c r="M173" i="1" s="1"/>
  <c r="O173" i="1" s="1"/>
  <c r="K172" i="1"/>
  <c r="L172" i="1" s="1"/>
  <c r="N172" i="1" s="1"/>
  <c r="K171" i="1"/>
  <c r="M171" i="1" s="1"/>
  <c r="O171" i="1" s="1"/>
  <c r="K170" i="1"/>
  <c r="M170" i="1" s="1"/>
  <c r="O170" i="1" s="1"/>
  <c r="K169" i="1"/>
  <c r="M169" i="1" s="1"/>
  <c r="O169" i="1" s="1"/>
  <c r="K168" i="1"/>
  <c r="L168" i="1" s="1"/>
  <c r="N168" i="1" s="1"/>
  <c r="K167" i="1"/>
  <c r="L167" i="1" s="1"/>
  <c r="N167" i="1" s="1"/>
  <c r="K166" i="1"/>
  <c r="L166" i="1" s="1"/>
  <c r="N166" i="1" s="1"/>
  <c r="K165" i="1"/>
  <c r="M165" i="1" s="1"/>
  <c r="O165" i="1" s="1"/>
  <c r="K164" i="1"/>
  <c r="M164" i="1" s="1"/>
  <c r="O164" i="1" s="1"/>
  <c r="K163" i="1"/>
  <c r="M163" i="1" s="1"/>
  <c r="O163" i="1" s="1"/>
  <c r="K162" i="1"/>
  <c r="M162" i="1" s="1"/>
  <c r="O162" i="1" s="1"/>
  <c r="K161" i="1"/>
  <c r="M161" i="1" s="1"/>
  <c r="O161" i="1" s="1"/>
  <c r="K160" i="1"/>
  <c r="M160" i="1" s="1"/>
  <c r="O160" i="1" s="1"/>
  <c r="K159" i="1"/>
  <c r="L159" i="1" s="1"/>
  <c r="N159" i="1" s="1"/>
  <c r="K158" i="1"/>
  <c r="K157" i="1"/>
  <c r="L157" i="1" s="1"/>
  <c r="N157" i="1" s="1"/>
  <c r="K156" i="1"/>
  <c r="L156" i="1" s="1"/>
  <c r="N156" i="1" s="1"/>
  <c r="K155" i="1"/>
  <c r="M155" i="1" s="1"/>
  <c r="O155" i="1" s="1"/>
  <c r="K154" i="1"/>
  <c r="M154" i="1" s="1"/>
  <c r="O154" i="1" s="1"/>
  <c r="K153" i="1"/>
  <c r="K152" i="1"/>
  <c r="M152" i="1" s="1"/>
  <c r="O152" i="1" s="1"/>
  <c r="K151" i="1"/>
  <c r="L151" i="1" s="1"/>
  <c r="N151" i="1" s="1"/>
  <c r="K150" i="1"/>
  <c r="L150" i="1" s="1"/>
  <c r="N150" i="1" s="1"/>
  <c r="K149" i="1"/>
  <c r="M149" i="1" s="1"/>
  <c r="O149" i="1" s="1"/>
  <c r="K148" i="1"/>
  <c r="M148" i="1" s="1"/>
  <c r="O148" i="1" s="1"/>
  <c r="K147" i="1"/>
  <c r="M147" i="1" s="1"/>
  <c r="O147" i="1" s="1"/>
  <c r="K146" i="1"/>
  <c r="M146" i="1" s="1"/>
  <c r="O146" i="1" s="1"/>
  <c r="K145" i="1"/>
  <c r="M145" i="1" s="1"/>
  <c r="O145" i="1" s="1"/>
  <c r="K144" i="1"/>
  <c r="M144" i="1" s="1"/>
  <c r="O144" i="1" s="1"/>
  <c r="K143" i="1"/>
  <c r="K142" i="1"/>
  <c r="L142" i="1" s="1"/>
  <c r="N142" i="1" s="1"/>
  <c r="K141" i="1"/>
  <c r="M141" i="1" s="1"/>
  <c r="O141" i="1" s="1"/>
  <c r="K140" i="1"/>
  <c r="M140" i="1" s="1"/>
  <c r="O140" i="1" s="1"/>
  <c r="K139" i="1"/>
  <c r="L139" i="1" s="1"/>
  <c r="N139" i="1" s="1"/>
  <c r="K138" i="1"/>
  <c r="M138" i="1" s="1"/>
  <c r="O138" i="1" s="1"/>
  <c r="K137" i="1"/>
  <c r="M137" i="1" s="1"/>
  <c r="O137" i="1" s="1"/>
  <c r="K136" i="1"/>
  <c r="M136" i="1" s="1"/>
  <c r="O136" i="1" s="1"/>
  <c r="K135" i="1"/>
  <c r="L135" i="1" s="1"/>
  <c r="N135" i="1" s="1"/>
  <c r="K134" i="1"/>
  <c r="L134" i="1" s="1"/>
  <c r="N134" i="1" s="1"/>
  <c r="K133" i="1"/>
  <c r="M133" i="1" s="1"/>
  <c r="O133" i="1" s="1"/>
  <c r="K132" i="1"/>
  <c r="L132" i="1" s="1"/>
  <c r="N132" i="1" s="1"/>
  <c r="K131" i="1"/>
  <c r="M131" i="1" s="1"/>
  <c r="O131" i="1" s="1"/>
  <c r="K130" i="1"/>
  <c r="M130" i="1" s="1"/>
  <c r="O130" i="1" s="1"/>
  <c r="K129" i="1"/>
  <c r="M129" i="1" s="1"/>
  <c r="O129" i="1" s="1"/>
  <c r="K128" i="1"/>
  <c r="M128" i="1" s="1"/>
  <c r="O128" i="1" s="1"/>
  <c r="K127" i="1"/>
  <c r="L127" i="1" s="1"/>
  <c r="N127" i="1" s="1"/>
  <c r="K126" i="1"/>
  <c r="L126" i="1" s="1"/>
  <c r="N126" i="1" s="1"/>
  <c r="K125" i="1"/>
  <c r="L125" i="1" s="1"/>
  <c r="N125" i="1" s="1"/>
  <c r="K124" i="1"/>
  <c r="L124" i="1" s="1"/>
  <c r="N124" i="1" s="1"/>
  <c r="K123" i="1"/>
  <c r="L123" i="1" s="1"/>
  <c r="N123" i="1" s="1"/>
  <c r="K122" i="1"/>
  <c r="M122" i="1" s="1"/>
  <c r="O122" i="1" s="1"/>
  <c r="K121" i="1"/>
  <c r="K120" i="1"/>
  <c r="L120" i="1" s="1"/>
  <c r="N120" i="1" s="1"/>
  <c r="K119" i="1"/>
  <c r="L119" i="1" s="1"/>
  <c r="N119" i="1" s="1"/>
  <c r="K118" i="1"/>
  <c r="L118" i="1" s="1"/>
  <c r="N118" i="1" s="1"/>
  <c r="K117" i="1"/>
  <c r="M117" i="1" s="1"/>
  <c r="O117" i="1" s="1"/>
  <c r="K116" i="1"/>
  <c r="L116" i="1" s="1"/>
  <c r="N116" i="1" s="1"/>
  <c r="K115" i="1"/>
  <c r="M115" i="1" s="1"/>
  <c r="O115" i="1" s="1"/>
  <c r="K114" i="1"/>
  <c r="L114" i="1" s="1"/>
  <c r="N114" i="1" s="1"/>
  <c r="K113" i="1"/>
  <c r="M113" i="1" s="1"/>
  <c r="O113" i="1" s="1"/>
  <c r="K112" i="1"/>
  <c r="M112" i="1" s="1"/>
  <c r="O112" i="1" s="1"/>
  <c r="K111" i="1"/>
  <c r="M111" i="1" s="1"/>
  <c r="O111" i="1" s="1"/>
  <c r="K110" i="1"/>
  <c r="L110" i="1" s="1"/>
  <c r="N110" i="1" s="1"/>
  <c r="K109" i="1"/>
  <c r="M109" i="1" s="1"/>
  <c r="O109" i="1" s="1"/>
  <c r="K108" i="1"/>
  <c r="M108" i="1" s="1"/>
  <c r="O108" i="1" s="1"/>
  <c r="K107" i="1"/>
  <c r="M107" i="1" s="1"/>
  <c r="O107" i="1" s="1"/>
  <c r="K106" i="1"/>
  <c r="L106" i="1" s="1"/>
  <c r="N106" i="1" s="1"/>
  <c r="K105" i="1"/>
  <c r="K104" i="1"/>
  <c r="L104" i="1" s="1"/>
  <c r="N104" i="1" s="1"/>
  <c r="K103" i="1"/>
  <c r="M103" i="1" s="1"/>
  <c r="O103" i="1" s="1"/>
  <c r="K102" i="1"/>
  <c r="L102" i="1" s="1"/>
  <c r="N102" i="1" s="1"/>
  <c r="K101" i="1"/>
  <c r="M101" i="1" s="1"/>
  <c r="O101" i="1" s="1"/>
  <c r="K100" i="1"/>
  <c r="L100" i="1" s="1"/>
  <c r="N100" i="1" s="1"/>
  <c r="K99" i="1"/>
  <c r="M99" i="1" s="1"/>
  <c r="O99" i="1" s="1"/>
  <c r="K98" i="1"/>
  <c r="L98" i="1" s="1"/>
  <c r="N98" i="1" s="1"/>
  <c r="K97" i="1"/>
  <c r="M97" i="1" s="1"/>
  <c r="O97" i="1" s="1"/>
  <c r="K96" i="1"/>
  <c r="M96" i="1" s="1"/>
  <c r="O96" i="1" s="1"/>
  <c r="K95" i="1"/>
  <c r="M95" i="1" s="1"/>
  <c r="K94" i="1"/>
  <c r="L94" i="1" s="1"/>
  <c r="N94" i="1" s="1"/>
  <c r="K93" i="1"/>
  <c r="M93" i="1" s="1"/>
  <c r="K92" i="1"/>
  <c r="M92" i="1" s="1"/>
  <c r="O92" i="1" s="1"/>
  <c r="K91" i="1"/>
  <c r="L91" i="1" s="1"/>
  <c r="N91" i="1" s="1"/>
  <c r="K90" i="1"/>
  <c r="L90" i="1" s="1"/>
  <c r="N90" i="1" s="1"/>
  <c r="K89" i="1"/>
  <c r="K88" i="1"/>
  <c r="M88" i="1" s="1"/>
  <c r="O88" i="1" s="1"/>
  <c r="K87" i="1"/>
  <c r="M87" i="1" s="1"/>
  <c r="O87" i="1" s="1"/>
  <c r="K86" i="1"/>
  <c r="L86" i="1" s="1"/>
  <c r="N86" i="1" s="1"/>
  <c r="K85" i="1"/>
  <c r="M85" i="1" s="1"/>
  <c r="O85" i="1" s="1"/>
  <c r="K84" i="1"/>
  <c r="L84" i="1" s="1"/>
  <c r="K83" i="1"/>
  <c r="M83" i="1" s="1"/>
  <c r="O83" i="1" s="1"/>
  <c r="K82" i="1"/>
  <c r="L82" i="1" s="1"/>
  <c r="N82" i="1" s="1"/>
  <c r="K81" i="1"/>
  <c r="M81" i="1" s="1"/>
  <c r="K80" i="1"/>
  <c r="M80" i="1" s="1"/>
  <c r="O80" i="1" s="1"/>
  <c r="K79" i="1"/>
  <c r="M79" i="1" s="1"/>
  <c r="O79" i="1" s="1"/>
  <c r="K78" i="1"/>
  <c r="L78" i="1" s="1"/>
  <c r="N78" i="1" s="1"/>
  <c r="K77" i="1"/>
  <c r="M77" i="1" s="1"/>
  <c r="O77" i="1" s="1"/>
  <c r="K76" i="1"/>
  <c r="M76" i="1" s="1"/>
  <c r="O76" i="1" s="1"/>
  <c r="K75" i="1"/>
  <c r="M75" i="1" s="1"/>
  <c r="O75" i="1" s="1"/>
  <c r="K74" i="1"/>
  <c r="L74" i="1" s="1"/>
  <c r="N74" i="1" s="1"/>
  <c r="K73" i="1"/>
  <c r="K72" i="1"/>
  <c r="M72" i="1" s="1"/>
  <c r="O72" i="1" s="1"/>
  <c r="K71" i="1"/>
  <c r="M71" i="1" s="1"/>
  <c r="O71" i="1" s="1"/>
  <c r="K70" i="1"/>
  <c r="L70" i="1" s="1"/>
  <c r="N70" i="1" s="1"/>
  <c r="K69" i="1"/>
  <c r="M69" i="1" s="1"/>
  <c r="O69" i="1" s="1"/>
  <c r="K68" i="1"/>
  <c r="L68" i="1" s="1"/>
  <c r="N68" i="1" s="1"/>
  <c r="K67" i="1"/>
  <c r="M67" i="1" s="1"/>
  <c r="O67" i="1" s="1"/>
  <c r="K66" i="1"/>
  <c r="L66" i="1" s="1"/>
  <c r="N66" i="1" s="1"/>
  <c r="K65" i="1"/>
  <c r="M65" i="1" s="1"/>
  <c r="O65" i="1" s="1"/>
  <c r="K64" i="1"/>
  <c r="M64" i="1" s="1"/>
  <c r="K63" i="1"/>
  <c r="L63" i="1" s="1"/>
  <c r="N63" i="1" s="1"/>
  <c r="K62" i="1"/>
  <c r="L62" i="1" s="1"/>
  <c r="K61" i="1"/>
  <c r="M61" i="1" s="1"/>
  <c r="O61" i="1" s="1"/>
  <c r="K60" i="1"/>
  <c r="M60" i="1" s="1"/>
  <c r="O60" i="1" s="1"/>
  <c r="K59" i="1"/>
  <c r="M59" i="1" s="1"/>
  <c r="O59" i="1" s="1"/>
  <c r="K58" i="1"/>
  <c r="L58" i="1" s="1"/>
  <c r="N58" i="1" s="1"/>
  <c r="K57" i="1"/>
  <c r="K56" i="1"/>
  <c r="M56" i="1" s="1"/>
  <c r="K55" i="1"/>
  <c r="M55" i="1" s="1"/>
  <c r="O55" i="1" s="1"/>
  <c r="K54" i="1"/>
  <c r="L54" i="1" s="1"/>
  <c r="K53" i="1"/>
  <c r="M53" i="1" s="1"/>
  <c r="O53" i="1" s="1"/>
  <c r="K52" i="1"/>
  <c r="L52" i="1" s="1"/>
  <c r="K51" i="1"/>
  <c r="M51" i="1" s="1"/>
  <c r="O51" i="1" s="1"/>
  <c r="K50" i="1"/>
  <c r="L50" i="1" s="1"/>
  <c r="N50" i="1" s="1"/>
  <c r="K49" i="1"/>
  <c r="M49" i="1" s="1"/>
  <c r="O49" i="1" s="1"/>
  <c r="K48" i="1"/>
  <c r="M48" i="1" s="1"/>
  <c r="O48" i="1" s="1"/>
  <c r="K47" i="1"/>
  <c r="M47" i="1" s="1"/>
  <c r="O47" i="1" s="1"/>
  <c r="K46" i="1"/>
  <c r="L46" i="1" s="1"/>
  <c r="N46" i="1" s="1"/>
  <c r="K45" i="1"/>
  <c r="M45" i="1" s="1"/>
  <c r="O45" i="1" s="1"/>
  <c r="K44" i="1"/>
  <c r="M44" i="1" s="1"/>
  <c r="K43" i="1"/>
  <c r="M43" i="1" s="1"/>
  <c r="O43" i="1" s="1"/>
  <c r="K42" i="1"/>
  <c r="L42" i="1" s="1"/>
  <c r="N42" i="1" s="1"/>
  <c r="K41" i="1"/>
  <c r="K40" i="1"/>
  <c r="M40" i="1" s="1"/>
  <c r="O40" i="1" s="1"/>
  <c r="K39" i="1"/>
  <c r="M39" i="1" s="1"/>
  <c r="O39" i="1" s="1"/>
  <c r="K38" i="1"/>
  <c r="L38" i="1" s="1"/>
  <c r="N38" i="1" s="1"/>
  <c r="K37" i="1"/>
  <c r="M37" i="1" s="1"/>
  <c r="O37" i="1" s="1"/>
  <c r="K36" i="1"/>
  <c r="L36" i="1" s="1"/>
  <c r="N36" i="1" s="1"/>
  <c r="K35" i="1"/>
  <c r="L35" i="1" s="1"/>
  <c r="N35" i="1" s="1"/>
  <c r="K34" i="1"/>
  <c r="L34" i="1" s="1"/>
  <c r="N34" i="1" s="1"/>
  <c r="K33" i="1"/>
  <c r="M33" i="1" s="1"/>
  <c r="O33" i="1" s="1"/>
  <c r="K32" i="1"/>
  <c r="M32" i="1" s="1"/>
  <c r="O32" i="1" s="1"/>
  <c r="K31" i="1"/>
  <c r="M31" i="1" s="1"/>
  <c r="O31" i="1" s="1"/>
  <c r="K30" i="1"/>
  <c r="L30" i="1" s="1"/>
  <c r="N30" i="1" s="1"/>
  <c r="K29" i="1"/>
  <c r="M29" i="1" s="1"/>
  <c r="O29" i="1" s="1"/>
  <c r="K28" i="1"/>
  <c r="M28" i="1" s="1"/>
  <c r="O28" i="1" s="1"/>
  <c r="K27" i="1"/>
  <c r="M27" i="1" s="1"/>
  <c r="O27" i="1" s="1"/>
  <c r="K26" i="1"/>
  <c r="L26" i="1" s="1"/>
  <c r="N26" i="1" s="1"/>
  <c r="K25" i="1"/>
  <c r="K24" i="1"/>
  <c r="M24" i="1" s="1"/>
  <c r="O24" i="1" s="1"/>
  <c r="K23" i="1"/>
  <c r="M23" i="1" s="1"/>
  <c r="O23" i="1" s="1"/>
  <c r="K22" i="1"/>
  <c r="L22" i="1" s="1"/>
  <c r="N22" i="1" s="1"/>
  <c r="K21" i="1"/>
  <c r="M21" i="1" s="1"/>
  <c r="O21" i="1" s="1"/>
  <c r="K20" i="1"/>
  <c r="L20" i="1" s="1"/>
  <c r="N20" i="1" s="1"/>
  <c r="K19" i="1"/>
  <c r="L19" i="1" s="1"/>
  <c r="N19" i="1" s="1"/>
  <c r="K18" i="1"/>
  <c r="L18" i="1" s="1"/>
  <c r="N18" i="1" s="1"/>
  <c r="K17" i="1"/>
  <c r="M17" i="1" s="1"/>
  <c r="O17" i="1" s="1"/>
  <c r="K16" i="1"/>
  <c r="M16" i="1" s="1"/>
  <c r="O16" i="1" s="1"/>
  <c r="K15" i="1"/>
  <c r="L15" i="1" s="1"/>
  <c r="N15" i="1" s="1"/>
  <c r="K14" i="1"/>
  <c r="L14" i="1" s="1"/>
  <c r="N14" i="1" s="1"/>
  <c r="K13" i="1"/>
  <c r="M13" i="1" s="1"/>
  <c r="O13" i="1" s="1"/>
  <c r="K12" i="1"/>
  <c r="L12" i="1" s="1"/>
  <c r="N12" i="1" s="1"/>
  <c r="K11" i="1"/>
  <c r="L11" i="1" s="1"/>
  <c r="N11" i="1" s="1"/>
  <c r="K10" i="1"/>
  <c r="L10" i="1" s="1"/>
  <c r="N10" i="1" s="1"/>
  <c r="K9" i="1"/>
  <c r="M9" i="1" s="1"/>
  <c r="O9" i="1" s="1"/>
  <c r="K8" i="1"/>
  <c r="M8" i="1" s="1"/>
  <c r="O8" i="1" s="1"/>
  <c r="K7" i="1"/>
  <c r="M7" i="1" s="1"/>
  <c r="O7" i="1" s="1"/>
  <c r="M6" i="1"/>
  <c r="O6" i="1" s="1"/>
  <c r="K5" i="1"/>
  <c r="M5" i="1" s="1"/>
  <c r="O5" i="1" s="1"/>
  <c r="K4" i="1"/>
  <c r="M4" i="1" s="1"/>
  <c r="O4" i="1" s="1"/>
  <c r="I6" i="1"/>
  <c r="H6" i="1"/>
  <c r="D6" i="1"/>
  <c r="C6" i="1"/>
  <c r="B10" i="1" s="1"/>
  <c r="B12" i="1" l="1"/>
  <c r="L148" i="1"/>
  <c r="N148" i="1" s="1"/>
  <c r="L44" i="1"/>
  <c r="L51" i="1"/>
  <c r="M124" i="1"/>
  <c r="O124" i="1" s="1"/>
  <c r="M184" i="1"/>
  <c r="O184" i="1" s="1"/>
  <c r="M104" i="1"/>
  <c r="O104" i="1" s="1"/>
  <c r="M126" i="1"/>
  <c r="O126" i="1" s="1"/>
  <c r="L131" i="1"/>
  <c r="N131" i="1" s="1"/>
  <c r="M235" i="1"/>
  <c r="O235" i="1" s="1"/>
  <c r="L107" i="1"/>
  <c r="N107" i="1" s="1"/>
  <c r="M156" i="1"/>
  <c r="O156" i="1" s="1"/>
  <c r="M215" i="1"/>
  <c r="O215" i="1" s="1"/>
  <c r="M35" i="1"/>
  <c r="O35" i="1" s="1"/>
  <c r="L108" i="1"/>
  <c r="N108" i="1" s="1"/>
  <c r="M12" i="1"/>
  <c r="O12" i="1" s="1"/>
  <c r="L220" i="1"/>
  <c r="N220" i="1" s="1"/>
  <c r="L226" i="1"/>
  <c r="N226" i="1" s="1"/>
  <c r="L269" i="1"/>
  <c r="N269" i="1" s="1"/>
  <c r="L284" i="1"/>
  <c r="N284" i="1" s="1"/>
  <c r="L72" i="1"/>
  <c r="N72" i="1" s="1"/>
  <c r="M285" i="1"/>
  <c r="O285" i="1" s="1"/>
  <c r="L81" i="1"/>
  <c r="N81" i="1" s="1"/>
  <c r="M114" i="1"/>
  <c r="O114" i="1" s="1"/>
  <c r="L202" i="1"/>
  <c r="N202" i="1" s="1"/>
  <c r="M251" i="1"/>
  <c r="O251" i="1" s="1"/>
  <c r="M272" i="1"/>
  <c r="O272" i="1" s="1"/>
  <c r="L33" i="1"/>
  <c r="N33" i="1" s="1"/>
  <c r="M98" i="1"/>
  <c r="O98" i="1" s="1"/>
  <c r="L162" i="1"/>
  <c r="N162" i="1" s="1"/>
  <c r="L225" i="1"/>
  <c r="N225" i="1" s="1"/>
  <c r="M252" i="1"/>
  <c r="O252" i="1" s="1"/>
  <c r="L43" i="1"/>
  <c r="N43" i="1" s="1"/>
  <c r="L24" i="1"/>
  <c r="N24" i="1" s="1"/>
  <c r="M50" i="1"/>
  <c r="O50" i="1" s="1"/>
  <c r="L56" i="1"/>
  <c r="N56" i="1" s="1"/>
  <c r="M68" i="1"/>
  <c r="O68" i="1" s="1"/>
  <c r="L147" i="1"/>
  <c r="N147" i="1" s="1"/>
  <c r="L163" i="1"/>
  <c r="N163" i="1" s="1"/>
  <c r="M176" i="1"/>
  <c r="O176" i="1" s="1"/>
  <c r="L203" i="1"/>
  <c r="N203" i="1" s="1"/>
  <c r="L240" i="1"/>
  <c r="N240" i="1" s="1"/>
  <c r="M264" i="1"/>
  <c r="O264" i="1" s="1"/>
  <c r="L4" i="1"/>
  <c r="N4" i="1" s="1"/>
  <c r="L277" i="1"/>
  <c r="N277" i="1" s="1"/>
  <c r="M20" i="1"/>
  <c r="O20" i="1" s="1"/>
  <c r="L40" i="1"/>
  <c r="N40" i="1" s="1"/>
  <c r="M58" i="1"/>
  <c r="O58" i="1" s="1"/>
  <c r="L92" i="1"/>
  <c r="N92" i="1" s="1"/>
  <c r="M123" i="1"/>
  <c r="O123" i="1" s="1"/>
  <c r="L204" i="1"/>
  <c r="N204" i="1" s="1"/>
  <c r="L211" i="1"/>
  <c r="N211" i="1" s="1"/>
  <c r="L261" i="1"/>
  <c r="N261" i="1" s="1"/>
  <c r="L60" i="1"/>
  <c r="N60" i="1" s="1"/>
  <c r="M19" i="1"/>
  <c r="O19" i="1" s="1"/>
  <c r="M91" i="1"/>
  <c r="O91" i="1" s="1"/>
  <c r="L113" i="1"/>
  <c r="N113" i="1" s="1"/>
  <c r="L122" i="1"/>
  <c r="N122" i="1" s="1"/>
  <c r="M134" i="1"/>
  <c r="O134" i="1" s="1"/>
  <c r="M142" i="1"/>
  <c r="O142" i="1" s="1"/>
  <c r="L248" i="1"/>
  <c r="N248" i="1" s="1"/>
  <c r="L5" i="1"/>
  <c r="N5" i="1" s="1"/>
  <c r="L140" i="1"/>
  <c r="N140" i="1" s="1"/>
  <c r="L181" i="1"/>
  <c r="N181" i="1" s="1"/>
  <c r="M191" i="1"/>
  <c r="O191" i="1" s="1"/>
  <c r="L208" i="1"/>
  <c r="N208" i="1" s="1"/>
  <c r="L212" i="1"/>
  <c r="N212" i="1" s="1"/>
  <c r="L216" i="1"/>
  <c r="N216" i="1" s="1"/>
  <c r="L287" i="1"/>
  <c r="N287" i="1" s="1"/>
  <c r="M26" i="1"/>
  <c r="O26" i="1" s="1"/>
  <c r="M119" i="1"/>
  <c r="O119" i="1" s="1"/>
  <c r="M132" i="1"/>
  <c r="O132" i="1" s="1"/>
  <c r="M187" i="1"/>
  <c r="O187" i="1" s="1"/>
  <c r="M244" i="1"/>
  <c r="O244" i="1" s="1"/>
  <c r="L249" i="1"/>
  <c r="N249" i="1" s="1"/>
  <c r="L27" i="1"/>
  <c r="N27" i="1" s="1"/>
  <c r="L49" i="1"/>
  <c r="N49" i="1" s="1"/>
  <c r="L65" i="1"/>
  <c r="M82" i="1"/>
  <c r="O82" i="1" s="1"/>
  <c r="L111" i="1"/>
  <c r="N111" i="1" s="1"/>
  <c r="L115" i="1"/>
  <c r="N115" i="1" s="1"/>
  <c r="M120" i="1"/>
  <c r="O120" i="1" s="1"/>
  <c r="L128" i="1"/>
  <c r="N128" i="1" s="1"/>
  <c r="L133" i="1"/>
  <c r="N133" i="1" s="1"/>
  <c r="L137" i="1"/>
  <c r="N137" i="1" s="1"/>
  <c r="L141" i="1"/>
  <c r="N141" i="1" s="1"/>
  <c r="L146" i="1"/>
  <c r="N146" i="1" s="1"/>
  <c r="M150" i="1"/>
  <c r="O150" i="1" s="1"/>
  <c r="L160" i="1"/>
  <c r="N160" i="1" s="1"/>
  <c r="L188" i="1"/>
  <c r="L217" i="1"/>
  <c r="N217" i="1" s="1"/>
  <c r="M288" i="1"/>
  <c r="O288" i="1" s="1"/>
  <c r="M139" i="1"/>
  <c r="O139" i="1" s="1"/>
  <c r="M168" i="1"/>
  <c r="O168" i="1" s="1"/>
  <c r="M172" i="1"/>
  <c r="O172" i="1" s="1"/>
  <c r="M180" i="1"/>
  <c r="O180" i="1" s="1"/>
  <c r="M196" i="1"/>
  <c r="O196" i="1" s="1"/>
  <c r="M200" i="1"/>
  <c r="O200" i="1" s="1"/>
  <c r="M236" i="1"/>
  <c r="O236" i="1" s="1"/>
  <c r="M253" i="1"/>
  <c r="O253" i="1" s="1"/>
  <c r="M256" i="1"/>
  <c r="O256" i="1" s="1"/>
  <c r="M260" i="1"/>
  <c r="O260" i="1" s="1"/>
  <c r="M268" i="1"/>
  <c r="O268" i="1" s="1"/>
  <c r="M276" i="1"/>
  <c r="O276" i="1" s="1"/>
  <c r="M279" i="1"/>
  <c r="O279" i="1" s="1"/>
  <c r="M52" i="1"/>
  <c r="O52" i="1" s="1"/>
  <c r="M66" i="1"/>
  <c r="O66" i="1" s="1"/>
  <c r="M74" i="1"/>
  <c r="O74" i="1" s="1"/>
  <c r="L95" i="1"/>
  <c r="N95" i="1" s="1"/>
  <c r="M116" i="1"/>
  <c r="O116" i="1" s="1"/>
  <c r="M151" i="1"/>
  <c r="O151" i="1" s="1"/>
  <c r="L154" i="1"/>
  <c r="N154" i="1" s="1"/>
  <c r="M166" i="1"/>
  <c r="O166" i="1" s="1"/>
  <c r="L194" i="1"/>
  <c r="N194" i="1" s="1"/>
  <c r="M227" i="1"/>
  <c r="O227" i="1" s="1"/>
  <c r="L241" i="1"/>
  <c r="N241" i="1" s="1"/>
  <c r="M36" i="1"/>
  <c r="O36" i="1" s="1"/>
  <c r="L83" i="1"/>
  <c r="N83" i="1" s="1"/>
  <c r="L99" i="1"/>
  <c r="N99" i="1" s="1"/>
  <c r="L103" i="1"/>
  <c r="N103" i="1" s="1"/>
  <c r="L273" i="1"/>
  <c r="N273" i="1" s="1"/>
  <c r="M280" i="1"/>
  <c r="O280" i="1" s="1"/>
  <c r="L75" i="1"/>
  <c r="N75" i="1" s="1"/>
  <c r="L130" i="1"/>
  <c r="N130" i="1" s="1"/>
  <c r="L138" i="1"/>
  <c r="N138" i="1" s="1"/>
  <c r="L161" i="1"/>
  <c r="N161" i="1" s="1"/>
  <c r="L164" i="1"/>
  <c r="N164" i="1" s="1"/>
  <c r="L169" i="1"/>
  <c r="N169" i="1" s="1"/>
  <c r="L171" i="1"/>
  <c r="N171" i="1" s="1"/>
  <c r="L173" i="1"/>
  <c r="N173" i="1" s="1"/>
  <c r="L179" i="1"/>
  <c r="N179" i="1" s="1"/>
  <c r="L28" i="1"/>
  <c r="N28" i="1" s="1"/>
  <c r="M34" i="1"/>
  <c r="O34" i="1" s="1"/>
  <c r="M42" i="1"/>
  <c r="O42" i="1" s="1"/>
  <c r="L59" i="1"/>
  <c r="N59" i="1" s="1"/>
  <c r="L67" i="1"/>
  <c r="N67" i="1" s="1"/>
  <c r="L88" i="1"/>
  <c r="L97" i="1"/>
  <c r="N97" i="1" s="1"/>
  <c r="L112" i="1"/>
  <c r="N112" i="1" s="1"/>
  <c r="M118" i="1"/>
  <c r="O118" i="1" s="1"/>
  <c r="M127" i="1"/>
  <c r="O127" i="1" s="1"/>
  <c r="L136" i="1"/>
  <c r="N136" i="1" s="1"/>
  <c r="L144" i="1"/>
  <c r="N144" i="1" s="1"/>
  <c r="L152" i="1"/>
  <c r="N152" i="1" s="1"/>
  <c r="L155" i="1"/>
  <c r="N155" i="1" s="1"/>
  <c r="M157" i="1"/>
  <c r="O157" i="1" s="1"/>
  <c r="M167" i="1"/>
  <c r="O167" i="1" s="1"/>
  <c r="L177" i="1"/>
  <c r="N177" i="1" s="1"/>
  <c r="M182" i="1"/>
  <c r="O182" i="1" s="1"/>
  <c r="L192" i="1"/>
  <c r="N192" i="1" s="1"/>
  <c r="L195" i="1"/>
  <c r="N195" i="1" s="1"/>
  <c r="M199" i="1"/>
  <c r="O199" i="1" s="1"/>
  <c r="M219" i="1"/>
  <c r="O219" i="1" s="1"/>
  <c r="L228" i="1"/>
  <c r="N228" i="1" s="1"/>
  <c r="L232" i="1"/>
  <c r="N232" i="1" s="1"/>
  <c r="M255" i="1"/>
  <c r="O255" i="1" s="1"/>
  <c r="M174" i="1"/>
  <c r="O174" i="1" s="1"/>
  <c r="L186" i="1"/>
  <c r="N186" i="1" s="1"/>
  <c r="L224" i="1"/>
  <c r="N224" i="1" s="1"/>
  <c r="M243" i="1"/>
  <c r="O243" i="1" s="1"/>
  <c r="L17" i="1"/>
  <c r="N17" i="1" s="1"/>
  <c r="M18" i="1"/>
  <c r="O18" i="1" s="1"/>
  <c r="L76" i="1"/>
  <c r="N76" i="1" s="1"/>
  <c r="M84" i="1"/>
  <c r="O84" i="1" s="1"/>
  <c r="M100" i="1"/>
  <c r="O100" i="1" s="1"/>
  <c r="L145" i="1"/>
  <c r="N145" i="1" s="1"/>
  <c r="L165" i="1"/>
  <c r="N165" i="1" s="1"/>
  <c r="L170" i="1"/>
  <c r="N170" i="1" s="1"/>
  <c r="L178" i="1"/>
  <c r="N178" i="1" s="1"/>
  <c r="M183" i="1"/>
  <c r="O183" i="1" s="1"/>
  <c r="M207" i="1"/>
  <c r="O207" i="1" s="1"/>
  <c r="L229" i="1"/>
  <c r="N229" i="1" s="1"/>
  <c r="L233" i="1"/>
  <c r="N233" i="1" s="1"/>
  <c r="M247" i="1"/>
  <c r="O247" i="1" s="1"/>
  <c r="M271" i="1"/>
  <c r="O271" i="1" s="1"/>
  <c r="L289" i="1"/>
  <c r="N289" i="1" s="1"/>
  <c r="B11" i="1"/>
  <c r="M90" i="1"/>
  <c r="O90" i="1" s="1"/>
  <c r="M106" i="1"/>
  <c r="O106" i="1" s="1"/>
  <c r="M201" i="1"/>
  <c r="O201" i="1" s="1"/>
  <c r="L201" i="1"/>
  <c r="N201" i="1" s="1"/>
  <c r="L47" i="1"/>
  <c r="N47" i="1" s="1"/>
  <c r="L31" i="1"/>
  <c r="N31" i="1" s="1"/>
  <c r="L79" i="1"/>
  <c r="N79" i="1" s="1"/>
  <c r="L6" i="1"/>
  <c r="N6" i="1" s="1"/>
  <c r="L8" i="1"/>
  <c r="N8" i="1" s="1"/>
  <c r="M10" i="1"/>
  <c r="O10" i="1" s="1"/>
  <c r="L16" i="1"/>
  <c r="N16" i="1" s="1"/>
  <c r="M22" i="1"/>
  <c r="O22" i="1" s="1"/>
  <c r="L29" i="1"/>
  <c r="N29" i="1" s="1"/>
  <c r="M38" i="1"/>
  <c r="O38" i="1" s="1"/>
  <c r="L45" i="1"/>
  <c r="N45" i="1" s="1"/>
  <c r="M54" i="1"/>
  <c r="O54" i="1" s="1"/>
  <c r="L61" i="1"/>
  <c r="N61" i="1" s="1"/>
  <c r="M63" i="1"/>
  <c r="O63" i="1" s="1"/>
  <c r="M86" i="1"/>
  <c r="O86" i="1" s="1"/>
  <c r="L93" i="1"/>
  <c r="M135" i="1"/>
  <c r="O135" i="1" s="1"/>
  <c r="L149" i="1"/>
  <c r="N149" i="1" s="1"/>
  <c r="L189" i="1"/>
  <c r="N189" i="1" s="1"/>
  <c r="M189" i="1"/>
  <c r="O189" i="1" s="1"/>
  <c r="M70" i="1"/>
  <c r="O70" i="1" s="1"/>
  <c r="L77" i="1"/>
  <c r="N77" i="1" s="1"/>
  <c r="M102" i="1"/>
  <c r="O102" i="1" s="1"/>
  <c r="L109" i="1"/>
  <c r="N109" i="1" s="1"/>
  <c r="M14" i="1"/>
  <c r="O14" i="1" s="1"/>
  <c r="M25" i="1"/>
  <c r="O25" i="1" s="1"/>
  <c r="L25" i="1"/>
  <c r="N25" i="1" s="1"/>
  <c r="M41" i="1"/>
  <c r="O41" i="1" s="1"/>
  <c r="L41" i="1"/>
  <c r="N41" i="1" s="1"/>
  <c r="M57" i="1"/>
  <c r="O57" i="1" s="1"/>
  <c r="L57" i="1"/>
  <c r="N57" i="1" s="1"/>
  <c r="M73" i="1"/>
  <c r="O73" i="1" s="1"/>
  <c r="L73" i="1"/>
  <c r="M89" i="1"/>
  <c r="O89" i="1" s="1"/>
  <c r="L89" i="1"/>
  <c r="M105" i="1"/>
  <c r="O105" i="1" s="1"/>
  <c r="L105" i="1"/>
  <c r="N105" i="1" s="1"/>
  <c r="M121" i="1"/>
  <c r="O121" i="1" s="1"/>
  <c r="L121" i="1"/>
  <c r="N121" i="1" s="1"/>
  <c r="M125" i="1"/>
  <c r="O125" i="1" s="1"/>
  <c r="M159" i="1"/>
  <c r="O159" i="1" s="1"/>
  <c r="L190" i="1"/>
  <c r="N190" i="1" s="1"/>
  <c r="M190" i="1"/>
  <c r="O190" i="1" s="1"/>
  <c r="M205" i="1"/>
  <c r="O205" i="1" s="1"/>
  <c r="L205" i="1"/>
  <c r="N205" i="1" s="1"/>
  <c r="L7" i="1"/>
  <c r="N7" i="1" s="1"/>
  <c r="L9" i="1"/>
  <c r="N9" i="1" s="1"/>
  <c r="L23" i="1"/>
  <c r="N23" i="1" s="1"/>
  <c r="L48" i="1"/>
  <c r="N48" i="1" s="1"/>
  <c r="L71" i="1"/>
  <c r="L96" i="1"/>
  <c r="N96" i="1" s="1"/>
  <c r="M185" i="1"/>
  <c r="O185" i="1" s="1"/>
  <c r="L185" i="1"/>
  <c r="N185" i="1" s="1"/>
  <c r="L32" i="1"/>
  <c r="N32" i="1" s="1"/>
  <c r="L55" i="1"/>
  <c r="N55" i="1" s="1"/>
  <c r="L80" i="1"/>
  <c r="N80" i="1" s="1"/>
  <c r="L37" i="1"/>
  <c r="N37" i="1" s="1"/>
  <c r="L69" i="1"/>
  <c r="N69" i="1" s="1"/>
  <c r="L101" i="1"/>
  <c r="N101" i="1" s="1"/>
  <c r="L117" i="1"/>
  <c r="N117" i="1" s="1"/>
  <c r="L143" i="1"/>
  <c r="N143" i="1" s="1"/>
  <c r="M143" i="1"/>
  <c r="O143" i="1" s="1"/>
  <c r="M153" i="1"/>
  <c r="O153" i="1" s="1"/>
  <c r="L153" i="1"/>
  <c r="N153" i="1" s="1"/>
  <c r="M197" i="1"/>
  <c r="O197" i="1" s="1"/>
  <c r="L197" i="1"/>
  <c r="N197" i="1" s="1"/>
  <c r="L39" i="1"/>
  <c r="N39" i="1" s="1"/>
  <c r="L64" i="1"/>
  <c r="N64" i="1" s="1"/>
  <c r="L87" i="1"/>
  <c r="N87" i="1" s="1"/>
  <c r="L21" i="1"/>
  <c r="N21" i="1" s="1"/>
  <c r="L53" i="1"/>
  <c r="L85" i="1"/>
  <c r="N85" i="1" s="1"/>
  <c r="M11" i="1"/>
  <c r="O11" i="1" s="1"/>
  <c r="L13" i="1"/>
  <c r="N13" i="1" s="1"/>
  <c r="M15" i="1"/>
  <c r="O15" i="1" s="1"/>
  <c r="M30" i="1"/>
  <c r="O30" i="1" s="1"/>
  <c r="M46" i="1"/>
  <c r="O46" i="1" s="1"/>
  <c r="M62" i="1"/>
  <c r="O62" i="1" s="1"/>
  <c r="M78" i="1"/>
  <c r="O78" i="1" s="1"/>
  <c r="M94" i="1"/>
  <c r="O94" i="1" s="1"/>
  <c r="M110" i="1"/>
  <c r="O110" i="1" s="1"/>
  <c r="L129" i="1"/>
  <c r="N129" i="1" s="1"/>
  <c r="L158" i="1"/>
  <c r="N158" i="1" s="1"/>
  <c r="M158" i="1"/>
  <c r="O158" i="1" s="1"/>
  <c r="L175" i="1"/>
  <c r="N175" i="1" s="1"/>
  <c r="M175" i="1"/>
  <c r="O175" i="1" s="1"/>
  <c r="M213" i="1"/>
  <c r="O213" i="1" s="1"/>
  <c r="L213" i="1"/>
  <c r="N213" i="1" s="1"/>
  <c r="M206" i="1"/>
  <c r="O206" i="1" s="1"/>
  <c r="L206" i="1"/>
  <c r="N206" i="1" s="1"/>
  <c r="M230" i="1"/>
  <c r="O230" i="1" s="1"/>
  <c r="L230" i="1"/>
  <c r="N230" i="1" s="1"/>
  <c r="M239" i="1"/>
  <c r="O239" i="1" s="1"/>
  <c r="M214" i="1"/>
  <c r="O214" i="1" s="1"/>
  <c r="L214" i="1"/>
  <c r="N214" i="1" s="1"/>
  <c r="M209" i="1"/>
  <c r="O209" i="1" s="1"/>
  <c r="L209" i="1"/>
  <c r="N209" i="1" s="1"/>
  <c r="M223" i="1"/>
  <c r="O223" i="1" s="1"/>
  <c r="M231" i="1"/>
  <c r="O231" i="1" s="1"/>
  <c r="M234" i="1"/>
  <c r="O234" i="1" s="1"/>
  <c r="L234" i="1"/>
  <c r="N234" i="1" s="1"/>
  <c r="L245" i="1"/>
  <c r="N245" i="1" s="1"/>
  <c r="M218" i="1"/>
  <c r="O218" i="1" s="1"/>
  <c r="L218" i="1"/>
  <c r="N218" i="1" s="1"/>
  <c r="M210" i="1"/>
  <c r="O210" i="1" s="1"/>
  <c r="L210" i="1"/>
  <c r="N210" i="1" s="1"/>
  <c r="M237" i="1"/>
  <c r="O237" i="1" s="1"/>
  <c r="L237" i="1"/>
  <c r="N237" i="1" s="1"/>
  <c r="L193" i="1"/>
  <c r="N193" i="1" s="1"/>
  <c r="M221" i="1"/>
  <c r="O221" i="1" s="1"/>
  <c r="L221" i="1"/>
  <c r="N221" i="1" s="1"/>
  <c r="M238" i="1"/>
  <c r="O238" i="1" s="1"/>
  <c r="L238" i="1"/>
  <c r="N238" i="1" s="1"/>
  <c r="M222" i="1"/>
  <c r="O222" i="1" s="1"/>
  <c r="L222" i="1"/>
  <c r="N222" i="1" s="1"/>
  <c r="M246" i="1"/>
  <c r="O246" i="1" s="1"/>
  <c r="L246" i="1"/>
  <c r="N246" i="1" s="1"/>
  <c r="L258" i="1"/>
  <c r="N258" i="1" s="1"/>
  <c r="M263" i="1"/>
  <c r="O263" i="1" s="1"/>
  <c r="L266" i="1"/>
  <c r="N266" i="1" s="1"/>
  <c r="L242" i="1"/>
  <c r="N242" i="1" s="1"/>
  <c r="M278" i="1"/>
  <c r="O278" i="1" s="1"/>
  <c r="L278" i="1"/>
  <c r="N278" i="1" s="1"/>
  <c r="M281" i="1"/>
  <c r="O281" i="1" s="1"/>
  <c r="L281" i="1"/>
  <c r="N281" i="1" s="1"/>
  <c r="M282" i="1"/>
  <c r="O282" i="1" s="1"/>
  <c r="L282" i="1"/>
  <c r="N282" i="1" s="1"/>
  <c r="M254" i="1"/>
  <c r="O254" i="1" s="1"/>
  <c r="L254" i="1"/>
  <c r="N254" i="1" s="1"/>
  <c r="M262" i="1"/>
  <c r="O262" i="1" s="1"/>
  <c r="L262" i="1"/>
  <c r="N262" i="1" s="1"/>
  <c r="M270" i="1"/>
  <c r="O270" i="1" s="1"/>
  <c r="L270" i="1"/>
  <c r="N270" i="1" s="1"/>
  <c r="M198" i="1"/>
  <c r="O198" i="1" s="1"/>
  <c r="L198" i="1"/>
  <c r="N198" i="1" s="1"/>
  <c r="L250" i="1"/>
  <c r="N250" i="1" s="1"/>
  <c r="L257" i="1"/>
  <c r="N257" i="1" s="1"/>
  <c r="L265" i="1"/>
  <c r="N265" i="1" s="1"/>
  <c r="M274" i="1"/>
  <c r="O274" i="1" s="1"/>
  <c r="L274" i="1"/>
  <c r="N274" i="1" s="1"/>
  <c r="L286" i="1"/>
  <c r="N286" i="1" s="1"/>
  <c r="L259" i="1"/>
  <c r="N259" i="1" s="1"/>
  <c r="L267" i="1"/>
  <c r="N267" i="1" s="1"/>
  <c r="L275" i="1"/>
  <c r="N275" i="1" s="1"/>
  <c r="L283" i="1"/>
  <c r="N283" i="1" s="1"/>
  <c r="E4" i="1" l="1"/>
  <c r="E6" i="1" l="1"/>
  <c r="F4" i="1"/>
  <c r="F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6" authorId="0" shapeId="0" xr:uid="{00000000-0006-0000-0900-000001000000}">
      <text>
        <r>
          <rPr>
            <sz val="11"/>
            <color theme="1"/>
            <rFont val="Calibri"/>
            <family val="2"/>
            <scheme val="minor"/>
          </rPr>
          <t>======
ID#AAAAorlnkaI
SANTHÔ 14    (2023-02-02 09:49:17)
https://github.com/mosip/inji/issues/519</t>
        </r>
      </text>
    </comment>
    <comment ref="E34" authorId="0" shapeId="0" xr:uid="{00000000-0006-0000-0900-000002000000}">
      <text>
        <r>
          <rPr>
            <sz val="11"/>
            <color theme="1"/>
            <rFont val="Calibri"/>
            <family val="2"/>
            <scheme val="minor"/>
          </rPr>
          <t>======
ID#AAAAol7G_So
SANTHÔ 14    (2023-01-31 11:28:45)
https://github.com/mosip/inji/issues/519</t>
        </r>
      </text>
    </comment>
    <comment ref="E47" authorId="0" shapeId="0" xr:uid="{00000000-0006-0000-0900-000003000000}">
      <text>
        <r>
          <rPr>
            <sz val="11"/>
            <color theme="1"/>
            <rFont val="Calibri"/>
            <family val="2"/>
            <scheme val="minor"/>
          </rPr>
          <t>======
ID#AAAAorlnkaM
SANTHÔ 14    (2023-02-02 09:55:16)
https://github.com/mosip/inji/issues/519
------
ID#AAAAorlnkaw
SANTHÔ 14    (2023-02-02 11:25:12)
https://github.com/mosip/inji/issues/527</t>
        </r>
      </text>
    </comment>
    <comment ref="E60" authorId="0" shapeId="0" xr:uid="{00000000-0006-0000-0900-000004000000}">
      <text>
        <r>
          <rPr>
            <sz val="11"/>
            <color theme="1"/>
            <rFont val="Calibri"/>
            <family val="2"/>
            <scheme val="minor"/>
          </rPr>
          <t>======
ID#AAAAol7G-nY
SANTHÔ 14    (2023-01-31 07:49:20)
https://github.com/mosip/inji/issues/515</t>
        </r>
      </text>
    </comment>
    <comment ref="E64" authorId="0" shapeId="0" xr:uid="{00000000-0006-0000-0900-000005000000}">
      <text>
        <r>
          <rPr>
            <sz val="11"/>
            <color theme="1"/>
            <rFont val="Calibri"/>
            <family val="2"/>
            <scheme val="minor"/>
          </rPr>
          <t>======
ID#AAAAomdxn24
SANTHÔ 14    (2023-02-01 09:35:22)
https://github.com/mosip/inji/issues/515</t>
        </r>
      </text>
    </comment>
    <comment ref="E68" authorId="0" shapeId="0" xr:uid="{00000000-0006-0000-0900-000006000000}">
      <text>
        <r>
          <rPr>
            <sz val="11"/>
            <color theme="1"/>
            <rFont val="Calibri"/>
            <family val="2"/>
            <scheme val="minor"/>
          </rPr>
          <t>======
ID#AAAAopndzeY
SANTHÔ 14    (2023-02-01 10:38:29)
https://github.com/mosip/inji/issues/523</t>
        </r>
      </text>
    </comment>
    <comment ref="E74" authorId="0" shapeId="0" xr:uid="{00000000-0006-0000-0900-000007000000}">
      <text>
        <r>
          <rPr>
            <sz val="11"/>
            <color theme="1"/>
            <rFont val="Calibri"/>
            <family val="2"/>
            <scheme val="minor"/>
          </rPr>
          <t>======
ID#AAAAphbMul8
SANTHÔ 14    (2023-02-01 13:30:03)
https://github.com/mosip/inji/issues/524</t>
        </r>
      </text>
    </comment>
    <comment ref="E77" authorId="0" shapeId="0" xr:uid="{00000000-0006-0000-0900-000008000000}">
      <text>
        <r>
          <rPr>
            <sz val="11"/>
            <color theme="1"/>
            <rFont val="Calibri"/>
            <family val="2"/>
            <scheme val="minor"/>
          </rPr>
          <t>======
ID#AAAAphbMumA
SANTHÔ 14    (2023-02-01 13:30:07)
https://github.com/mosip/inji/issues/524</t>
        </r>
      </text>
    </comment>
    <comment ref="E80" authorId="0" shapeId="0" xr:uid="{00000000-0006-0000-0900-000009000000}">
      <text>
        <r>
          <rPr>
            <sz val="11"/>
            <color theme="1"/>
            <rFont val="Calibri"/>
            <family val="2"/>
            <scheme val="minor"/>
          </rPr>
          <t>======
ID#AAAApkVP-xs
Anu shree    (2023-02-06 09:22:44)
https://github.com/mosip/inji/issues/525</t>
        </r>
      </text>
    </comment>
    <comment ref="E81" authorId="0" shapeId="0" xr:uid="{00000000-0006-0000-0900-00000A000000}">
      <text>
        <r>
          <rPr>
            <sz val="11"/>
            <color theme="1"/>
            <rFont val="Calibri"/>
            <family val="2"/>
            <scheme val="minor"/>
          </rPr>
          <t>======
ID#AAAApkVP-xw
Anu shree    (2023-02-06 09:22:51)
https://github.com/mosip/inji/issues/525</t>
        </r>
      </text>
    </comment>
    <comment ref="E82" authorId="0" shapeId="0" xr:uid="{00000000-0006-0000-0900-00000B000000}">
      <text>
        <r>
          <rPr>
            <sz val="11"/>
            <color theme="1"/>
            <rFont val="Calibri"/>
            <family val="2"/>
            <scheme val="minor"/>
          </rPr>
          <t>======
ID#AAAApkVP-x0
Anu shree    (2023-02-06 09:22:58)
https://github.com/mosip/inji/issues/525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C9" authorId="0" shapeId="0" xr:uid="{00000000-0006-0000-0A00-000001000000}">
      <text>
        <r>
          <rPr>
            <sz val="11"/>
            <color theme="1"/>
            <rFont val="Calibri"/>
            <family val="2"/>
            <scheme val="minor"/>
          </rPr>
          <t>======
ID#AAAAorlnkbU
SANTHÔ 14    (2023-02-02 13:14:12)
https://github.com/mosip/inji/issues/518</t>
        </r>
      </text>
    </comment>
    <comment ref="C11" authorId="0" shapeId="0" xr:uid="{00000000-0006-0000-0A00-000002000000}">
      <text>
        <r>
          <rPr>
            <sz val="11"/>
            <color theme="1"/>
            <rFont val="Calibri"/>
            <family val="2"/>
            <scheme val="minor"/>
          </rPr>
          <t>======
ID#AAAAorlnkbY
SANTHÔ 14    (2023-02-02 13:14:30)
https://github.com/mosip/inji/issues/520</t>
        </r>
      </text>
    </comment>
    <comment ref="C20" authorId="0" shapeId="0" xr:uid="{00000000-0006-0000-0A00-000003000000}">
      <text>
        <r>
          <rPr>
            <sz val="11"/>
            <color theme="1"/>
            <rFont val="Calibri"/>
            <family val="2"/>
            <scheme val="minor"/>
          </rPr>
          <t>======
ID#AAAAorlnkbc
SANTHÔ 14    (2023-02-02 13:14:56)
https://github.com/mosip/inji/issues/516</t>
        </r>
      </text>
    </comment>
    <comment ref="C21" authorId="0" shapeId="0" xr:uid="{00000000-0006-0000-0A00-000004000000}">
      <text>
        <r>
          <rPr>
            <sz val="11"/>
            <color theme="1"/>
            <rFont val="Calibri"/>
            <family val="2"/>
            <scheme val="minor"/>
          </rPr>
          <t>======
ID#AAAAorlnkbg
SANTHÔ 14    (2023-02-02 13:15:08)
https://github.com/mosip/inji/issues/518</t>
        </r>
      </text>
    </comment>
    <comment ref="C23" authorId="0" shapeId="0" xr:uid="{00000000-0006-0000-0A00-000005000000}">
      <text>
        <r>
          <rPr>
            <sz val="11"/>
            <color theme="1"/>
            <rFont val="Calibri"/>
            <family val="2"/>
            <scheme val="minor"/>
          </rPr>
          <t>======
ID#AAAAorlnkbk
SANTHÔ 14    (2023-02-02 13:15:23)
https://github.com/mosip/inji/issues/520</t>
        </r>
      </text>
    </comment>
    <comment ref="C27" authorId="0" shapeId="0" xr:uid="{00000000-0006-0000-0A00-000006000000}">
      <text>
        <r>
          <rPr>
            <sz val="11"/>
            <color theme="1"/>
            <rFont val="Calibri"/>
            <family val="2"/>
            <scheme val="minor"/>
          </rPr>
          <t>======
ID#AAAAorlnkbo
SANTHÔ 14    (2023-02-02 13:17:15)
https://github.com/mosip/inji/issues/518</t>
        </r>
      </text>
    </comment>
    <comment ref="C30" authorId="0" shapeId="0" xr:uid="{00000000-0006-0000-0A00-000007000000}">
      <text>
        <r>
          <rPr>
            <sz val="11"/>
            <color theme="1"/>
            <rFont val="Calibri"/>
            <family val="2"/>
            <scheme val="minor"/>
          </rPr>
          <t>======
ID#AAAAorlnkbs
SANTHÔ 14    (2023-02-02 13:17:26)
https://github.com/mosip/inji/issues/524</t>
        </r>
      </text>
    </comment>
    <comment ref="C33" authorId="0" shapeId="0" xr:uid="{00000000-0006-0000-0A00-000008000000}">
      <text>
        <r>
          <rPr>
            <sz val="11"/>
            <color theme="1"/>
            <rFont val="Calibri"/>
            <family val="2"/>
            <scheme val="minor"/>
          </rPr>
          <t>======
ID#AAAApG7SWaA
SANTHÔ 14    (2023-02-03 06:31:07)
https://github.com/mosip/inji/issues/530</t>
        </r>
      </text>
    </comment>
  </commentList>
</comments>
</file>

<file path=xl/sharedStrings.xml><?xml version="1.0" encoding="utf-8"?>
<sst xmlns="http://schemas.openxmlformats.org/spreadsheetml/2006/main" count="23299" uniqueCount="11185">
  <si>
    <t>Details</t>
  </si>
  <si>
    <t>Stories 
Tested</t>
  </si>
  <si>
    <t>Test Cases</t>
  </si>
  <si>
    <t>Browser Versions Used For Testing</t>
  </si>
  <si>
    <t>Total</t>
  </si>
  <si>
    <t>With Stories</t>
  </si>
  <si>
    <t>w/o Stories</t>
  </si>
  <si>
    <t>Pass</t>
  </si>
  <si>
    <t>Fail</t>
  </si>
  <si>
    <t>Not tested</t>
  </si>
  <si>
    <t>Story</t>
  </si>
  <si>
    <t>Test Results</t>
  </si>
  <si>
    <t>Resident Revamp</t>
  </si>
  <si>
    <t>Story ID</t>
  </si>
  <si>
    <t>Story Title</t>
  </si>
  <si>
    <t>TestCase_No</t>
  </si>
  <si>
    <t>Integration</t>
  </si>
  <si>
    <t>Feature</t>
  </si>
  <si>
    <t>Scenario</t>
  </si>
  <si>
    <t>Steps to reproduce</t>
  </si>
  <si>
    <t>Expected Result</t>
  </si>
  <si>
    <t>Result</t>
  </si>
  <si>
    <t>automated</t>
  </si>
  <si>
    <t>Automated In</t>
  </si>
  <si>
    <t>Bug ID</t>
  </si>
  <si>
    <t>MOSIP-20399</t>
  </si>
  <si>
    <t>API: As a resident, I want to be able to get the list of registration centers at every level of the location hierarchy</t>
  </si>
  <si>
    <t>Tc_20399_01</t>
  </si>
  <si>
    <t>To get registration center list at every hieraracy level</t>
  </si>
  <si>
    <t>Verify to get registration centre list at 0 hieracy level for 'kan' lang</t>
  </si>
  <si>
    <t>Resident should be able to get Registration centre details according to lang code and hieraracy level</t>
  </si>
  <si>
    <t>Yes</t>
  </si>
  <si>
    <t>Functional</t>
  </si>
  <si>
    <t>Tc_20399_02</t>
  </si>
  <si>
    <t>Verify to get registration centre list at 1 hieracy level for 'kan' lang</t>
  </si>
  <si>
    <t>Tc_20399_03</t>
  </si>
  <si>
    <t>Verify to get registration centre list at 2 hieracy level for 'kan' lang</t>
  </si>
  <si>
    <t>Tc_20399_04</t>
  </si>
  <si>
    <t>Verify to get registration centre list at 3 hieracy level for 'kan' lang</t>
  </si>
  <si>
    <t>Tc_20399_05</t>
  </si>
  <si>
    <t>Verify to get registration centre list at 4 hieracy level for 'kan' lang</t>
  </si>
  <si>
    <t>Tc_20399_06</t>
  </si>
  <si>
    <t>Verify to get registration centre list at 5 hieracy level for 'kan' lang</t>
  </si>
  <si>
    <t>Tc_20399_07</t>
  </si>
  <si>
    <t>Verify to get registration centre list at 0 hieracy level for hin lang</t>
  </si>
  <si>
    <t>Tc_20399_08</t>
  </si>
  <si>
    <t>Verify to get registration centre list at 1 hieracy level for hin lang</t>
  </si>
  <si>
    <t>Tc_20399_09</t>
  </si>
  <si>
    <t>Verify to get registration centre list at 2 hieracy level for hin lang</t>
  </si>
  <si>
    <t>Tc_20399_10</t>
  </si>
  <si>
    <t>Verify to get registration centre list at 3 hieracy level for 'hin' lang</t>
  </si>
  <si>
    <t>Tc_20399_11</t>
  </si>
  <si>
    <t>Verify to get registration centre list at 4 hieracy level for 'hin' lang</t>
  </si>
  <si>
    <t>Tc_20399_12</t>
  </si>
  <si>
    <t>Verify to get registration centre list at 5 hieracy level for 'hin' lang</t>
  </si>
  <si>
    <t>Tc_20399_13</t>
  </si>
  <si>
    <t>Verify to get registration centre list at 0 hieracy level for 'tam' lang</t>
  </si>
  <si>
    <t>Tc_20399_14</t>
  </si>
  <si>
    <t>Verify to get registration centre list at 1 hieracy level for 'tam' lang</t>
  </si>
  <si>
    <t>Tc_20399_15</t>
  </si>
  <si>
    <t>Verify to get registration centre list at 2 hieracy level for 'tam' lang</t>
  </si>
  <si>
    <t>Tc_20399_16</t>
  </si>
  <si>
    <t>Verify to get registration centre list at 3 hieracy level for 'tam' lang</t>
  </si>
  <si>
    <t>Tc_20399_17</t>
  </si>
  <si>
    <t>Verify to get registration centre list at 4 hieracy level for 'tam' lang</t>
  </si>
  <si>
    <t>Tc_20399_18</t>
  </si>
  <si>
    <t>Verify to get registration centre list at 5 hieracy level for 'tam' lang</t>
  </si>
  <si>
    <t>Tc_20399_19</t>
  </si>
  <si>
    <t>Verify to get registration centre details by giving random values</t>
  </si>
  <si>
    <t>Resident should not be able to get registartion centre details with error {
  "errorCode": "RES-SER-418",
  "message": "KER-MSD-026 --&gt; Location not found"
  }</t>
  </si>
  <si>
    <t>Tc_20399_20</t>
  </si>
  <si>
    <t>Verify to get registration centre details without mandatory fields</t>
  </si>
  <si>
    <t>Resident should not be able to get registartion centre details with error to enter mandatory fields</t>
  </si>
  <si>
    <t>MOSIP-20403</t>
  </si>
  <si>
    <t>API: As a resident, I want to be able to get the list of supporting documents</t>
  </si>
  <si>
    <t>Tc_20403_01</t>
  </si>
  <si>
    <t>Get the list of supporting
  documents</t>
  </si>
  <si>
    <t>Verify resident should be get list
  of supporting documents in hindi</t>
  </si>
  <si>
    <t>Resident should be able to get the list of documents in 'hin' language</t>
  </si>
  <si>
    <t>Tc_20403_02</t>
  </si>
  <si>
    <t>Verify resident should be get list
  of supporting documents in kannada</t>
  </si>
  <si>
    <t>Resident should be able to get the list of documents in 'kan' language</t>
  </si>
  <si>
    <t>Tc_20403_03</t>
  </si>
  <si>
    <t>Verify resident should be get list
  of supporting documents in tamil</t>
  </si>
  <si>
    <t>Resident should be able to get the list of documents in 'tam' language</t>
  </si>
  <si>
    <t>Tc_20403_04</t>
  </si>
  <si>
    <t>Verify to execute Get valid document by langcode as empty</t>
  </si>
  <si>
    <t>Resident should not get list of documents, as langcode is mandatory</t>
  </si>
  <si>
    <t>Tc_20403_05</t>
  </si>
  <si>
    <t>Verify to execute Get valid document by langcode as random code</t>
  </si>
  <si>
    <t>Resident should not get list of documents with error {
  "errorCode": "RES-SER-418",
  "message": "KER-MSD-016 --&gt; Valid document not found"
  }</t>
  </si>
  <si>
    <t>MOSIP-20401</t>
  </si>
  <si>
    <t>API: As a resident I want to be able to get the list of registration centers nearest to my current location</t>
  </si>
  <si>
    <t>API_20401_TC_01</t>
  </si>
  <si>
    <t>Smoke</t>
  </si>
  <si>
    <t>Resident API</t>
  </si>
  <si>
    <t>Check Center</t>
  </si>
  <si>
    <t>The appropriate center selected should displayed in the language selected.</t>
  </si>
  <si>
    <t>API_20401_TC_02</t>
  </si>
  <si>
    <t>API_20401_TC_03</t>
  </si>
  <si>
    <t>API_20401_TC_04</t>
  </si>
  <si>
    <t>Invalid Language</t>
  </si>
  <si>
    <t>"Registration Center not found" error message should be displayed.</t>
  </si>
  <si>
    <t>API_20401_TC_05</t>
  </si>
  <si>
    <t>Invalid Language and invalid longitude and lattitude</t>
  </si>
  <si>
    <t>API_20401_TC_06</t>
  </si>
  <si>
    <t>Giving distance "0"</t>
  </si>
  <si>
    <t>MOSIP-20400</t>
  </si>
  <si>
    <t>API: As a resident, I want to be able to get the list of registration centers on the basis of texts I entered for any level in the location hierarchy</t>
  </si>
  <si>
    <t>Tc_20400_01</t>
  </si>
  <si>
    <t>Tc_20400_02</t>
  </si>
  <si>
    <t>Tc_20400_03</t>
  </si>
  <si>
    <t>Tc_20400_04</t>
  </si>
  <si>
    <t>Tc_20400_05</t>
  </si>
  <si>
    <t>Tc_20400_06</t>
  </si>
  <si>
    <t>Tc_20400_07</t>
  </si>
  <si>
    <t>Tc_20400_08</t>
  </si>
  <si>
    <t>Tc_20400_09</t>
  </si>
  <si>
    <t>Tc_20400_10</t>
  </si>
  <si>
    <t>Tc_20400_11</t>
  </si>
  <si>
    <t>Tc_20400_12</t>
  </si>
  <si>
    <t>Tc_20400_13</t>
  </si>
  <si>
    <t>Tc_20400_14</t>
  </si>
  <si>
    <t>Tc_20400_15</t>
  </si>
  <si>
    <t>Tc_20400_16</t>
  </si>
  <si>
    <t>Tc_20400_17</t>
  </si>
  <si>
    <t>Tc_20400_18</t>
  </si>
  <si>
    <t>Tc_20400_19</t>
  </si>
  <si>
    <t>Resident should not be able to get registartion centre details with error {
  "errorCode": "RES-SER-418",
  "message": "KER-MSD-215 --&gt; Registration centre not found"
  }</t>
  </si>
  <si>
    <t>Tc_20400_20</t>
  </si>
  <si>
    <t>MOSIP-21061</t>
  </si>
  <si>
    <t>API: As a resident, I should be able to log into the portal using my email ID/phone number</t>
  </si>
  <si>
    <t>API_21061_TC_01</t>
  </si>
  <si>
    <t>Login</t>
  </si>
  <si>
    <t>Send OTP</t>
  </si>
  <si>
    <t>"Email Request submitted" message is displayed</t>
  </si>
  <si>
    <t>API_21061_TC_02</t>
  </si>
  <si>
    <t>Validate OTP</t>
  </si>
  <si>
    <t>"VALIDATION_SUCCESSFUL" message is displayed after successful authentication.</t>
  </si>
  <si>
    <t>API_21061_TC_03</t>
  </si>
  <si>
    <t>Invalid email adddress - send OTP</t>
  </si>
  <si>
    <t>"Invalid Request userId received" error message is received.</t>
  </si>
  <si>
    <t>API_21061_TC_04</t>
  </si>
  <si>
    <t>Invalid OTP - Validate OTP</t>
  </si>
  <si>
    <t>"VALIDATION_UNSUCCESSFUL" is displayed.</t>
  </si>
  <si>
    <t>API_21061_TC_05</t>
  </si>
  <si>
    <t>Send OTP - phone number</t>
  </si>
  <si>
    <t>"Request submitted" message is displayed</t>
  </si>
  <si>
    <t>API_21061_TC_06</t>
  </si>
  <si>
    <t>Try validate OTP after 3miutes</t>
  </si>
  <si>
    <t>"OTP has expired - Please regenerate OTP and try again after sometime" message is displayed</t>
  </si>
  <si>
    <t>API_21061_TC_07</t>
  </si>
  <si>
    <t>Validate OTP with out sending OTP</t>
  </si>
  <si>
    <t>API_21061_TC_08</t>
  </si>
  <si>
    <t>Login with invalid phone number</t>
  </si>
  <si>
    <t>API_21061_TC_09</t>
  </si>
  <si>
    <t>Trying invalid date in send OTP</t>
  </si>
  <si>
    <t>"Request date should be current date" error message is displayed.</t>
  </si>
  <si>
    <t>API_21061_TC_10</t>
  </si>
  <si>
    <t>Trying invalid date in Validate OTP</t>
  </si>
  <si>
    <t>API_21061_TC_11</t>
  </si>
  <si>
    <t>Trying invalid Language</t>
  </si>
  <si>
    <t>"OTP failed to send through a specified channel" error message is displayed.</t>
  </si>
  <si>
    <t>API_21061_TC_12</t>
  </si>
  <si>
    <t>Invalid email adddress - validate OTP</t>
  </si>
  <si>
    <t>API_21061_TC_13</t>
  </si>
  <si>
    <t>Re-send OTP request</t>
  </si>
  <si>
    <t>"OTP is already sent - Please use the Sent OTP or try again after sometime" message is displayed.</t>
  </si>
  <si>
    <t>API_21061_TC_14</t>
  </si>
  <si>
    <t>OTP Notification</t>
  </si>
  <si>
    <t>Email should be sent to the specified email address that is mentioned in the send OTP API.</t>
  </si>
  <si>
    <t>API_21061_TC_15</t>
  </si>
  <si>
    <t>OTP Notification - Language</t>
  </si>
  <si>
    <t>Email should be sent to the specified email address that is mentioned in the send OTP API in the language that is entered in the send OTP API..</t>
  </si>
  <si>
    <t>MOSIP-21095</t>
  </si>
  <si>
    <t>API: As a resident, I should be able to book an appointment to visit the registration center to apply for new enrolment (pre-registration)</t>
  </si>
  <si>
    <t>Tc_21095_01</t>
  </si>
  <si>
    <t>Verify to book appointment for
  new registaration</t>
  </si>
  <si>
    <t>Resident should get response with "Email Request submitted"</t>
  </si>
  <si>
    <t>Tc_21095_02</t>
  </si>
  <si>
    <t>Resident should get response "VALIDATION_SUCCESSFUL" after successful authentication.</t>
  </si>
  <si>
    <t>Tc_21095_03</t>
  </si>
  <si>
    <t>validate otp with invalid email address</t>
  </si>
  <si>
    <t>Resident should not be able to valid otp with error {
  "errorCode": "PRG_PAM_LGN_013",
  "message": "VALIDATION_UNSUCCESSFUL"
  }</t>
  </si>
  <si>
    <t>Tc_21095_04</t>
  </si>
  <si>
    <t>Resident should get response "Invalid Request userId received"</t>
  </si>
  <si>
    <t>Tc_21095_05</t>
  </si>
  <si>
    <t>Tc_21095_06</t>
  </si>
  <si>
    <t>Resident should receive otp to phonenumber with message "Request submitted"</t>
  </si>
  <si>
    <t>Tc_21095_07</t>
  </si>
  <si>
    <t>Tc_21095_08</t>
  </si>
  <si>
    <t>Tc_21095_09</t>
  </si>
  <si>
    <t>Resident should not receive otp with error "Invalid Request userId received"</t>
  </si>
  <si>
    <t>Tc_21095_10</t>
  </si>
  <si>
    <t>Resident should not receive otp with error "Request date should be current date"</t>
  </si>
  <si>
    <t>Tc_21095_11</t>
  </si>
  <si>
    <t>Tc_21095_12</t>
  </si>
  <si>
    <t>Resident should not receive otp wit message "OTP is already sent - Please use the Sent OTP or try again after sometime"</t>
  </si>
  <si>
    <t>Tc_21095_13</t>
  </si>
  <si>
    <t>Resident should receive otp to specified channel(email/phone number)</t>
  </si>
  <si>
    <t>Tc_21095_14</t>
  </si>
  <si>
    <t>Resident should receive otp to specified channel(email/phone number) in specified language</t>
  </si>
  <si>
    <t>Tc_21095_15</t>
  </si>
  <si>
    <t>Book new registration appointment without prereg id</t>
  </si>
  <si>
    <t>Resident should not be able to book appointment with error {
  "errorCode": "PRG_APP_013",
  "message": "No Records Found"
  }</t>
  </si>
  <si>
    <t>Tc_21095_16</t>
  </si>
  <si>
    <t>Book new registration appointment without Registartion centre</t>
  </si>
  <si>
    <t>Resident should not be able to book appointment with error {
  "errorCode": "PRG_BOOK_RCI_007",
  "message": "Registration center id not entered"
  }</t>
  </si>
  <si>
    <t>Tc_21095_17</t>
  </si>
  <si>
    <t>Book new registration appointment without appointment date</t>
  </si>
  <si>
    <t>Resident should not be able to book appointment with error 
  "errorCode": "PRG_BOOK_RCI_008",
  "message": "Booking date time not selected"
  }</t>
  </si>
  <si>
    <t>Tc_21095_18</t>
  </si>
  <si>
    <t>Book new registration appointment without time slot</t>
  </si>
  <si>
    <t>Resident should not be able to book appointment with error 
  {
  "errorCode": "PRG_BOOK_RCI_003",
  "message": "User has not selected time slot"
  }
  ]</t>
  </si>
  <si>
    <t>Tc_21095_19</t>
  </si>
  <si>
    <t>Book new registartion appointment for random pre reg id</t>
  </si>
  <si>
    <t>Resident shouldnot be able to book appointment with error {
  "errorCode": "PRG_APP_013",
  "message": "No Records Found"
  }</t>
  </si>
  <si>
    <t>Tc_21095_20</t>
  </si>
  <si>
    <t>Book new registartion appointment for random registration centre</t>
  </si>
  <si>
    <t>Resident shouldnot be able to book appointment with error {
  "errorCode": "KER-MSD-215",
  "message": "Registration Center not found"
  }</t>
  </si>
  <si>
    <t>Tc_21095_21</t>
  </si>
  <si>
    <t>Book new registration appointment for prereg id which is upload with only mandatory documents</t>
  </si>
  <si>
    <t>Pre reg id status should get updated to "pending_appointment" and booking should be successful</t>
  </si>
  <si>
    <t>Tc_21095_22</t>
  </si>
  <si>
    <t>Book new registration appointment for prereg id without updating the pre reg id status</t>
  </si>
  <si>
    <t>Resident should not be allowed to book appointment with error {
  "errorCode": "PRG_BOOK_RCI_036",
  "message": "Appointment cannot be booked for incomplete application"
  }</t>
  </si>
  <si>
    <t>MOISP-21396</t>
  </si>
  <si>
    <t>API: Create Proxy API to get the VID Policy Json</t>
  </si>
  <si>
    <t>Tc_21396_01</t>
  </si>
  <si>
    <t>Get vid policy from proxy API</t>
  </si>
  <si>
    <t>Verify to get VID policy</t>
  </si>
  <si>
    <t>Resident should get response of vid policy as per vid policy in config</t>
  </si>
  <si>
    <t>Tc_21396_02</t>
  </si>
  <si>
    <t>Verify to get vid policy after config change</t>
  </si>
  <si>
    <t>N/A</t>
  </si>
  <si>
    <t>MOSIP-21753</t>
  </si>
  <si>
    <t>API: Add API to get the ID attributes for the given session</t>
  </si>
  <si>
    <t>tc_21753_01</t>
  </si>
  <si>
    <t>Get ID attributes for the logged in session</t>
  </si>
  <si>
    <t>Verify to get ID attributes for logged in session(using UIN)</t>
  </si>
  <si>
    <t>Resident should get id attributes for the logged in session id</t>
  </si>
  <si>
    <t>tc_21753_02</t>
  </si>
  <si>
    <t>Verify to get ID attributes for logged in session(using VID)</t>
  </si>
  <si>
    <t>MOSIP-21642</t>
  </si>
  <si>
    <t>API: Create a new VID Generate API that takes the Individual ID from the UIN/VID based login session</t>
  </si>
  <si>
    <t>Tc_21642_01</t>
  </si>
  <si>
    <t>Generate VID using new vid generate API</t>
  </si>
  <si>
    <t>Generate VID when logged in using UIN</t>
  </si>
  <si>
    <t>Resident should be able to generate VID</t>
  </si>
  <si>
    <t>Tc_21642_02</t>
  </si>
  <si>
    <t>Generate VID when logged in using VID</t>
  </si>
  <si>
    <t>MOSIP-21636</t>
  </si>
  <si>
    <t>API: Create API to get lock/unlock status</t>
  </si>
  <si>
    <t>TC_21636_01</t>
  </si>
  <si>
    <t>Auth Lock/unlock status</t>
  </si>
  <si>
    <t>Verify from auth-lock status API returns the lock status of demo Auth Types for a given UIN/VID.</t>
  </si>
  <si>
    <t>Api should return demo auth type lock details for the UIN/VID</t>
  </si>
  <si>
    <t>TC_21636_02</t>
  </si>
  <si>
    <t>Verify from auth-lock status API returns the lock status of bio Auth Types(bio iris,bio finger,bio face) for a given UIN/VID.</t>
  </si>
  <si>
    <t>Api should return bio auth types lock details for the UIN/VID</t>
  </si>
  <si>
    <t>TC_21636_03</t>
  </si>
  <si>
    <t>Verify from auth-lock status API returns the unlock status of demo Auth Type for a given UIN/VID.</t>
  </si>
  <si>
    <t>Api should return demo auth unlock details for the UIN/VID</t>
  </si>
  <si>
    <t>TC_21636_04</t>
  </si>
  <si>
    <t>Verify from auth-lock status API returns the unlock status of bio Auth Types(bio iris,bio face,bio finger) for a given UIN/VID.</t>
  </si>
  <si>
    <t>Api should return bio auth types unlock details for the UIN/VID</t>
  </si>
  <si>
    <t>MOSIP-21378</t>
  </si>
  <si>
    <t>API: Create Proxy API for Audit Log to be invoked by UI</t>
  </si>
  <si>
    <t>TC_21378_01</t>
  </si>
  <si>
    <t>MOSIP-21173</t>
  </si>
  <si>
    <t>API: Create Proxy API for the IDA Internal OTP Auth</t>
  </si>
  <si>
    <t>MOSIP-21173-TC_01</t>
  </si>
  <si>
    <t>Validation is done successfully.</t>
  </si>
  <si>
    <t>MOSIP-21173-TC_02</t>
  </si>
  <si>
    <t>Validate invalid OTP</t>
  </si>
  <si>
    <t>"OTP is invalid" Error message is displayed.</t>
  </si>
  <si>
    <t>MOSIP-21173-TC_03</t>
  </si>
  <si>
    <t>Validate with invalid individual ID</t>
  </si>
  <si>
    <t>"Invalid Input Parameter - individualId" Error message is displayed.</t>
  </si>
  <si>
    <t>MOSIP-21173-TC_04</t>
  </si>
  <si>
    <t>Validate with invalid transaction ID</t>
  </si>
  <si>
    <t>"Invalid Input Parameter - transactionID" Error message is displayed</t>
  </si>
  <si>
    <t>MOSIP-21129</t>
  </si>
  <si>
    <t>API: Create Proxy APIs for dependent MasterData APIs</t>
  </si>
  <si>
    <t>MOSIP-21129-TC_01</t>
  </si>
  <si>
    <t>getCoordinateSpecificRegistrationCenters - Valid info</t>
  </si>
  <si>
    <t>Center details of the particular center should be displayed.</t>
  </si>
  <si>
    <t>MOSIP-21129-TC_02</t>
  </si>
  <si>
    <t>getCoordinateSpecificRegistrationCenters - Invalid coordinates of center</t>
  </si>
  <si>
    <t>"KER-MSD-215 --&gt; Registration Center not found" Error message is displayed.</t>
  </si>
  <si>
    <t>MOSIP-21129-TC_03</t>
  </si>
  <si>
    <t>getLocationHierarchyLevelByLangCode - Valid langcode</t>
  </si>
  <si>
    <t>locationHierarchyLevels with the selected languge should be displayed.</t>
  </si>
  <si>
    <t>MOSIP-21129-TC_04</t>
  </si>
  <si>
    <t>getLocationHierarchyLevelByLangCode - Invalid langcode</t>
  </si>
  <si>
    <t>"KER-MSD-398 --&gt; Location Hierarchy not Found" Error message should be displayed.</t>
  </si>
  <si>
    <t>MOSIP-21129-TC_05</t>
  </si>
  <si>
    <t>getImmediateChildrenByLocCodeAndLangCode</t>
  </si>
  <si>
    <t>It should give the details of the child of the parent location, in this case it should return details of code "RSK".</t>
  </si>
  <si>
    <t>MOSIP-21129-TC_06</t>
  </si>
  <si>
    <t>getImmediateChildrenByLocCodeAndLangCode - Invalid code</t>
  </si>
  <si>
    <t>"KER-MSD-026 --&gt; Location not found" Error message should be displayed.</t>
  </si>
  <si>
    <t>MOSIP-21129-TC_07</t>
  </si>
  <si>
    <t>getLocationDetailsByLocCodeAndLangCode</t>
  </si>
  <si>
    <t>It should give the location details of the location code that was given.</t>
  </si>
  <si>
    <t>MOSIP-21129-TC_08</t>
  </si>
  <si>
    <t>getLocationDetailsByLocCodeAndLangCode - Invalid</t>
  </si>
  <si>
    <t>MOSIP-21129-TC_09</t>
  </si>
  <si>
    <t>All the registration centers in that heirarchy should be displayed.</t>
  </si>
  <si>
    <t>MOSIP-21129-TC_10</t>
  </si>
  <si>
    <t>getRegistrationCentersByHierarchyLevel - mismatch in the name and heirarchy level</t>
  </si>
  <si>
    <t>MOSIP-21129-TC_11</t>
  </si>
  <si>
    <t>getRegistrationCenterByHierarchyLevelAndTextPaginated</t>
  </si>
  <si>
    <t>MOSIP-21129-TC_12</t>
  </si>
  <si>
    <t>getRegistrationCenterByHierarchyLevelAndTextPaginated - Change the page size and page number</t>
  </si>
  <si>
    <t>The registration centers should be dispalyed as per the page selected.</t>
  </si>
  <si>
    <t>MOSIP-21129-TC_13</t>
  </si>
  <si>
    <t>getRegistrationCenterByHierarchyLevelAndTextPaginated - mismatch in the name and heirarchy level</t>
  </si>
  <si>
    <t>MOSIP-21129-TC_14</t>
  </si>
  <si>
    <t>getValidDocumentByLangCode</t>
  </si>
  <si>
    <t>All the valid document details should be displayed</t>
  </si>
  <si>
    <t>MOSIP-21129-TC_15</t>
  </si>
  <si>
    <t>getValidDocumentByLangCode - Invalid Lang code</t>
  </si>
  <si>
    <t>"KER-MSD-016 --&gt; Valid document not found" Error messge is displayed.</t>
  </si>
  <si>
    <t>MOSIP-21129-TC_16</t>
  </si>
  <si>
    <t>getApplicantValidDocument - Invalid application ID</t>
  </si>
  <si>
    <t>"KER-MSD-150 --&gt; Document Category- Document Type mapping not found" Error message is displayed</t>
  </si>
  <si>
    <t>MOSIP-21647</t>
  </si>
  <si>
    <t>Technical story: Add Logic to get Individual Id and IDA token from user info using the access token</t>
  </si>
  <si>
    <t>MOSIP-21647_01</t>
  </si>
  <si>
    <t>Verify individual id and ida token as per access token</t>
  </si>
  <si>
    <t>Resident should be able to generate vid</t>
  </si>
  <si>
    <t>MOSIP-21647_02</t>
  </si>
  <si>
    <t>Resident should not be able to generate vid with error "authentication failed"</t>
  </si>
  <si>
    <t>MOSIP-21647_03</t>
  </si>
  <si>
    <t>Verify to revoke vid where access token doesn’t have ida token attribute value</t>
  </si>
  <si>
    <t>Resident should not be able to generate vid with error {
  "errorCode": "RES-SER-439",
  "message": "Claim not available: ida_token"
  }</t>
  </si>
  <si>
    <t>MOSIP-21647_04</t>
  </si>
  <si>
    <t>Verify to revoke vid where access token have ida token attribute value</t>
  </si>
  <si>
    <t>Resident should be able to revoke vid</t>
  </si>
  <si>
    <t>MOSIP-21647_05</t>
  </si>
  <si>
    <t>verify to revoke vid of 'x' UIN when logged as 'y' UIN(access token having ida token of y UIN)</t>
  </si>
  <si>
    <t>Resident should not be able to revoke vid with error "invalid individual id"</t>
  </si>
  <si>
    <t>MOSIP-21573</t>
  </si>
  <si>
    <t>API: Create masterdata proxy api for working days</t>
  </si>
  <si>
    <t>Tc_21573_01</t>
  </si>
  <si>
    <t>Get working days for registration centre and lang code</t>
  </si>
  <si>
    <t>Resident should be able to get working days for that particular resgistration centre</t>
  </si>
  <si>
    <t>Tc_21573_02</t>
  </si>
  <si>
    <t>Get working days for registration centre and without lang code</t>
  </si>
  <si>
    <t>Tc_21573_03</t>
  </si>
  <si>
    <t>Get working days without registration centre &amp; lang code</t>
  </si>
  <si>
    <t>MOSIP-21146</t>
  </si>
  <si>
    <t>tc_21146_01</t>
  </si>
  <si>
    <t>Get Resident UI spec</t>
  </si>
  <si>
    <t>Get Resident UI spec as per config using get Resident UI spec API</t>
  </si>
  <si>
    <t>Resident should be able to get UI spec as per config</t>
  </si>
  <si>
    <t>MOSIP-21380</t>
  </si>
  <si>
    <t>API: Create Proxy API to get Identity Mapping Json</t>
  </si>
  <si>
    <t>Tc_21380_01</t>
  </si>
  <si>
    <t>Get identiy mapping</t>
  </si>
  <si>
    <t>Verify to get identity mapping
  json using API</t>
  </si>
  <si>
    <t>Resident should be able to get identity mapping as per configuration</t>
  </si>
  <si>
    <t>MOSIP-21644</t>
  </si>
  <si>
    <t>API: Add Validate Token API as in the openidconnect login service.</t>
  </si>
  <si>
    <t>Tc_21644_01</t>
  </si>
  <si>
    <t>Verify whether token is present or not</t>
  </si>
  <si>
    <t>Validate if token is present in cookie</t>
  </si>
  <si>
    <t>Response should have to details of user and token with repsonse parameter 200</t>
  </si>
  <si>
    <t>Tc_21644_02</t>
  </si>
  <si>
    <t>Validate token API if token is not added in cookie</t>
  </si>
  <si>
    <t>Tc_21644_03</t>
  </si>
  <si>
    <t>Validate token API if token is invalid token in cookie</t>
  </si>
  <si>
    <t>Valdidation shoud get failed</t>
  </si>
  <si>
    <t>Tc_21644_04</t>
  </si>
  <si>
    <t>Check for audit log entry</t>
  </si>
  <si>
    <t>Audit logs should have the entry in aduit log table</t>
  </si>
  <si>
    <t>MOSIP-21395</t>
  </si>
  <si>
    <t>API: Create Proxy API for getting list of partners from PMS for the partner types</t>
  </si>
  <si>
    <t>Tc_21395_01</t>
  </si>
  <si>
    <t>To get list of partners for partner type(auth partner, credential partner, ftm provider, device provider.,)</t>
  </si>
  <si>
    <t>Resident should be able to get the list of partners for the given partner type</t>
  </si>
  <si>
    <t>Tc_21395_02</t>
  </si>
  <si>
    <t>To get list of partners with partner type as empty</t>
  </si>
  <si>
    <t>Resident should not be able to get partenrs list with error {
  "errorCode": "RES-SER-418",
  "message": "Index 0 out of bounds for length 0"
  }</t>
  </si>
  <si>
    <t>Tc_21395_03</t>
  </si>
  <si>
    <t>Get the partner list without token in cookie</t>
  </si>
  <si>
    <t>Residnt should not be able to get the list of partner for given partner type with error "authentication failed"</t>
  </si>
  <si>
    <t>Tc_21395_04</t>
  </si>
  <si>
    <t>Check for audit log entry for success message</t>
  </si>
  <si>
    <t>Audit table should have all the success entries in DB</t>
  </si>
  <si>
    <t>Tc_21395_05</t>
  </si>
  <si>
    <t>Check for audit log entry for failure message</t>
  </si>
  <si>
    <t>Audit table should have all the failure entries in DB</t>
  </si>
  <si>
    <t>MOSIP-22161</t>
  </si>
  <si>
    <t>The sync operation with RegClient: add new sync V2 API with response as given</t>
  </si>
  <si>
    <t>TC_MOSIP-22161-01</t>
  </si>
  <si>
    <t>Sync a NEW_PREGISTRATION</t>
  </si>
  <si>
    <t>1. Authenticate in : https://api-internal.qa4.mosip.net/v1/authmanager/swagger-ui/index.html?configUrl=/v1/authmanager/v3/api-docs/swagger-config#/authmanager/clientIdSecretKey with 
  "clientId": "mosip-reg-client",
  "secretKey": "BwgLdfEsNIfXIshK",
  "appId": "registrationclient"</t>
  </si>
  <si>
    <t>TC_MOSIP-22161-02</t>
  </si>
  <si>
    <t>Sync a LOST_FORGOTTEN_UIN</t>
  </si>
  <si>
    <t>TC_MOSIP-22161-03</t>
  </si>
  <si>
    <t>Sync a UPDATE_REGISTRATION</t>
  </si>
  <si>
    <t>TC_MOSIP-22161-04</t>
  </si>
  <si>
    <t>Sync with Invalid request time and date</t>
  </si>
  <si>
    <t>MOSIP-22165</t>
  </si>
  <si>
    <t>Technical story: Add support to verify scope based authorization</t>
  </si>
  <si>
    <t>Tc_22165_01</t>
  </si>
  <si>
    <t>verify scope bases authorization based on scopes present in access token</t>
  </si>
  <si>
    <t>Generate VID without individual id scope in access token</t>
  </si>
  <si>
    <t>Tc_22165_02</t>
  </si>
  <si>
    <t>revoke VID without ida token scope in access token</t>
  </si>
  <si>
    <t>MOSIP-21544</t>
  </si>
  <si>
    <t>API: Create API to get if OTP is verified for a channel and UIN/VID combination</t>
  </si>
  <si>
    <t>Tc_21544_01</t>
  </si>
  <si>
    <t>Get the status of channel for UIN/VID before individual is verifed</t>
  </si>
  <si>
    <t>Get the EMAIL channel verification
  status for UIN/VID</t>
  </si>
  <si>
    <t>Resident should get verification status as false</t>
  </si>
  <si>
    <t>Tc_21544_02</t>
  </si>
  <si>
    <t>Get the PHONE channel verification status for UIN/VID</t>
  </si>
  <si>
    <t>Tc_21544_03</t>
  </si>
  <si>
    <t>Get the status of channel for UIN/VID after individual is verifed</t>
  </si>
  <si>
    <t>Resident should get verification status as true</t>
  </si>
  <si>
    <t>Tc_21544_04</t>
  </si>
  <si>
    <t>Tc_21544_05</t>
  </si>
  <si>
    <t>Get the random channel verification status for UIN/VID</t>
  </si>
  <si>
    <t>Mosip-22860</t>
  </si>
  <si>
    <t>API: Add API to get the terms and conditions for different categories and languages</t>
  </si>
  <si>
    <t>Tc_22860_01</t>
  </si>
  <si>
    <t>Get the terms and conditions for different categories specified</t>
  </si>
  <si>
    <t>Get the terms and conditions for the template code type 'tnc-update-demo'</t>
  </si>
  <si>
    <t>Resident should be able to get terms and conditions for the specified tempalte code</t>
  </si>
  <si>
    <t>Tc_22860_02</t>
  </si>
  <si>
    <t>Get the terms and conditions for the template code type 'tnc-share-cred-with-partner'</t>
  </si>
  <si>
    <t>Tc_22860_03</t>
  </si>
  <si>
    <t>Get the terms and conditions for the template code type 'tnc-order-a-physical-card'</t>
  </si>
  <si>
    <t>Tc_22860_04</t>
  </si>
  <si>
    <t>Verify to get terms and conditions for template without langcode</t>
  </si>
  <si>
    <t>Resident should not get resopnse with error langcode is mandatory</t>
  </si>
  <si>
    <t>Tc_22860_05</t>
  </si>
  <si>
    <t>Verify to get terms and conditions for invalid templatecode</t>
  </si>
  <si>
    <t>Resident should get response with error {
  "errorCode": "RES-SER-415",
  "message": "Template exception"
  }</t>
  </si>
  <si>
    <t>Tc_22860_06</t>
  </si>
  <si>
    <t>Verify to execute the API without authorization token</t>
  </si>
  <si>
    <t>Resident should not get response with error "authentication failed"</t>
  </si>
  <si>
    <t>MOSIP-22641</t>
  </si>
  <si>
    <t>API: ID Repo: API to get latest RID for a given UIN/VID</t>
  </si>
  <si>
    <t>TC_22641_01</t>
  </si>
  <si>
    <t>Get the RID for the given UIN/VID.</t>
  </si>
  <si>
    <t>Check we Get the RID details for the New UIN which is Activated(Adult)</t>
  </si>
  <si>
    <t>In the Api response ,we should get the RID for the given UIN</t>
  </si>
  <si>
    <t>TC_22641_02</t>
  </si>
  <si>
    <t>Check we Get the RID details for the New UIN which is Activated(Infant)</t>
  </si>
  <si>
    <t>TC_22641_03</t>
  </si>
  <si>
    <t>Check we Get the RID details for the perpertual VID .</t>
  </si>
  <si>
    <t>In the Api response ,we should get the RID for the given perpertual VID</t>
  </si>
  <si>
    <t>TC_22641_04</t>
  </si>
  <si>
    <t>Check we Get the RID details for the Temporary VID</t>
  </si>
  <si>
    <t>In the Api response ,we should get the RID for the given Temporary VID</t>
  </si>
  <si>
    <t>TC_22641_05</t>
  </si>
  <si>
    <t>Check we Get the RID details for the given one time VID</t>
  </si>
  <si>
    <t>In the Api response ,we should get the RID for the given one time VID</t>
  </si>
  <si>
    <t>TC_22641_06</t>
  </si>
  <si>
    <t>Check after update the Resident data for the UIN , latest RID should fetch from the API</t>
  </si>
  <si>
    <t>Latest RID should fetch from the API</t>
  </si>
  <si>
    <t>TC_22641_07</t>
  </si>
  <si>
    <t>Check we Get the RID details for the invalid UIN/VID .</t>
  </si>
  <si>
    <t>we should not get RID details for the Invalid UIN/VID in the API resonse .</t>
  </si>
  <si>
    <t>Mosip-22620</t>
  </si>
  <si>
    <t>API: Download document based on document ID</t>
  </si>
  <si>
    <t>Tc_22620_01</t>
  </si>
  <si>
    <t>Download the upload document using document id</t>
  </si>
  <si>
    <t>Download document with valid document id &amp; transcation id</t>
  </si>
  <si>
    <t>Tc_22620_02</t>
  </si>
  <si>
    <t>Download document with invalid document id &amp; transcation id</t>
  </si>
  <si>
    <t>Resident should not be able to download document with error invalid document/transcation id entered</t>
  </si>
  <si>
    <t>Tc_22620_03</t>
  </si>
  <si>
    <t>Download document with invalid document id &amp; valid transcation id</t>
  </si>
  <si>
    <t>Resident should not be able to download document with error invalid document id entered</t>
  </si>
  <si>
    <t>Tc_22620_04</t>
  </si>
  <si>
    <t>Download document with valid document id &amp; invalid transcation id</t>
  </si>
  <si>
    <t>Resident should not be able to download document with error invalid transcation id entered</t>
  </si>
  <si>
    <t>Tc_22620_05</t>
  </si>
  <si>
    <t>Download document with valid document id without authorization token</t>
  </si>
  <si>
    <t>Resident should not be able to download dcoument with error "authentication failed"</t>
  </si>
  <si>
    <t>Tc_22620_06</t>
  </si>
  <si>
    <t>Download document after deleting the document</t>
  </si>
  <si>
    <t>Resident should not be able to download document with error No document found for the given transaction &amp; document id</t>
  </si>
  <si>
    <t>Mosip-21392</t>
  </si>
  <si>
    <t>API: Create a Mock API Implementation for Payment Provider to check if payment is made, to throw HTTP error if not</t>
  </si>
  <si>
    <t>Tc_21392_01</t>
  </si>
  <si>
    <t>Get order status using mock API</t>
  </si>
  <si>
    <t>Verify to get order status of individualid when transction id ends between 0-5</t>
  </si>
  <si>
    <t>As this is mock implemenation Status response should be 200 OK</t>
  </si>
  <si>
    <t>Tc_21392_02</t>
  </si>
  <si>
    <t>Verify to get order status of individualid when transction id ends between 6-9</t>
  </si>
  <si>
    <t>As this is mock implemenation Status response should be 402 - Payment Required</t>
  </si>
  <si>
    <t>Mosip-21562</t>
  </si>
  <si>
    <t>API: Create API to get resident properties based on the allowed configurations property keys</t>
  </si>
  <si>
    <t>Tc_21562_01</t>
  </si>
  <si>
    <t>Get resident UI properties</t>
  </si>
  <si>
    <t>Get resident UI propeties using get UI properties API</t>
  </si>
  <si>
    <t>Resident should be able to get all the properties as per resident.ui.propertyKeys in resident -default.properties config</t>
  </si>
  <si>
    <t>Tc_21562_02</t>
  </si>
  <si>
    <t>Check audit logs for get ui properties API</t>
  </si>
  <si>
    <t>Resident should be able to get all the properties as per resident.ui.propertyKeys in resident -default.properties config and entry to be there in audit logs</t>
  </si>
  <si>
    <t>Mosip-22853</t>
  </si>
  <si>
    <t>API: Update existing auth type lock/unlock API to remove individual ID from the request body</t>
  </si>
  <si>
    <t>Tc_22853_01</t>
  </si>
  <si>
    <t>Check for the API auth type lock/unlock should not have individual id in request body</t>
  </si>
  <si>
    <t>Verify Auth type lock/unlock API request body should not have indivdual id</t>
  </si>
  <si>
    <t>Request body of authtype lock/unlock API should not have individual id attribute</t>
  </si>
  <si>
    <t>Tc_22853_02</t>
  </si>
  <si>
    <t>Verify Auth type lock/unlock status API request body should not have indivdual id</t>
  </si>
  <si>
    <t>Request body of authtype lock/unlock status API should not have individual id attribute</t>
  </si>
  <si>
    <t>Mosip-22642</t>
  </si>
  <si>
    <t>Corrections required in API end points or response/request body</t>
  </si>
  <si>
    <t>Tc_22642_01</t>
  </si>
  <si>
    <t>Check the corrections for the specifed APIs</t>
  </si>
  <si>
    <t>Verify the corrections for the API get ID attributes</t>
  </si>
  <si>
    <t>API end point should have changed from 'identity/input-attributes/values' to 'identity/info'</t>
  </si>
  <si>
    <t>Tc_22642_02</t>
  </si>
  <si>
    <t>Verify the error message for the API 'Post aid status'</t>
  </si>
  <si>
    <t>Error message should be 'AID not found'</t>
  </si>
  <si>
    <t>Tc_22642_03</t>
  </si>
  <si>
    <t>Verify the end point for getaid status API</t>
  </si>
  <si>
    <t>End point of getaid status API to be POST​/aid​/get-individual-id</t>
  </si>
  <si>
    <t>Mosip-22272</t>
  </si>
  <si>
    <t>API: Add a Single API to lock/unlock with option to get UIN/VID in the auth lock/ unlock request</t>
  </si>
  <si>
    <t>Tc_22272_01</t>
  </si>
  <si>
    <t>Tc_22272_02</t>
  </si>
  <si>
    <t>Check auth lock/unlock status for logged in session</t>
  </si>
  <si>
    <t>Check for auth type lock/unlock status for logged in session as soon as UIN generated</t>
  </si>
  <si>
    <t>Response should not have any aut type, default state is being "unlocked"</t>
  </si>
  <si>
    <t>Tc_22272_03</t>
  </si>
  <si>
    <t>Lock auth type and check the status</t>
  </si>
  <si>
    <t>Response should have locked status for locked auth type(demo/bio)</t>
  </si>
  <si>
    <t>Tc_22272_04</t>
  </si>
  <si>
    <t>unlock auth type and check the status</t>
  </si>
  <si>
    <t>Response should have unlocked status for unlocked auth type(demo/bio)</t>
  </si>
  <si>
    <t>Tc_22272_05</t>
  </si>
  <si>
    <t>lock/unlock auth type for some specified time and check status</t>
  </si>
  <si>
    <t>Response should have lock/unlocked status for auth type(demo/bio) with remaining time for lock/unlock</t>
  </si>
  <si>
    <t>Tc_21636_01</t>
  </si>
  <si>
    <t>API to get lock/unlock status</t>
  </si>
  <si>
    <t>Verify Resident GetAuthLockStatus with Invalid Token</t>
  </si>
  <si>
    <t>"message": "Claim not available: individual_id"</t>
  </si>
  <si>
    <t>Tc_21636_02</t>
  </si>
  <si>
    <t>verify Resident GetAuthLockStatus with the UIN/VID data</t>
  </si>
  <si>
    <t>MOSIP-22900</t>
  </si>
  <si>
    <t>Tech Story: Update the Get Service History API to sort the Pinned entries to be in the top of the resultset</t>
  </si>
  <si>
    <t>Tc_22900_01</t>
  </si>
  <si>
    <t>Pin the eventid from service history</t>
  </si>
  <si>
    <t>Verify the service history to get pinned events at the top of the list</t>
  </si>
  <si>
    <t>Response should have pinned eventid at the top of the list</t>
  </si>
  <si>
    <t>Tc_22900_02</t>
  </si>
  <si>
    <t>Unpin the eventid from service history</t>
  </si>
  <si>
    <t>Verify the service history to get unpinned events</t>
  </si>
  <si>
    <t>Response should not have unpinned eventid at the top</t>
  </si>
  <si>
    <t>Tc_22900_03</t>
  </si>
  <si>
    <t>Pin/unpin invalid eventid</t>
  </si>
  <si>
    <t>Verify to pin invalid eventid</t>
  </si>
  <si>
    <t>Tc_22900_04</t>
  </si>
  <si>
    <t>Verify to unpin invalid eventid</t>
  </si>
  <si>
    <t>MOSIP-22898</t>
  </si>
  <si>
    <t>API to Get last date-time of user click event on the bell notification</t>
  </si>
  <si>
    <t>MOSIP-22898_01</t>
  </si>
  <si>
    <t>End point: GET /bell/notification-click</t>
  </si>
  <si>
    <t>Valid test case</t>
  </si>
  <si>
    <t>"response": {
  "lastbellnotifclicktime": "2022-09-19T11:24:25.240726"
  }, should be displayed in response</t>
  </si>
  <si>
    <t>MOSIP-22898_02</t>
  </si>
  <si>
    <t>with out login</t>
  </si>
  <si>
    <t>An appropriate error message should be displayed.</t>
  </si>
  <si>
    <t>MOSIP-22899</t>
  </si>
  <si>
    <t>API to Update last date-time when user clicked on the bell notification</t>
  </si>
  <si>
    <t>MOSIP-22899_01</t>
  </si>
  <si>
    <t>End point: PUT/bell/updatedttime</t>
  </si>
  <si>
    <t>In response it should return 1 as success.</t>
  </si>
  <si>
    <t>MOSIP-22899_02</t>
  </si>
  <si>
    <t>MOSIP-22621</t>
  </si>
  <si>
    <t>API: Delete document based on document ID</t>
  </si>
  <si>
    <t>MOSIP-22621_01</t>
  </si>
  <si>
    <t>Delete document based on document ID</t>
  </si>
  <si>
    <t>Delete documet with valid Document ID &amp; valid transaction ID</t>
  </si>
  <si>
    <t>MOSIP-22621_02</t>
  </si>
  <si>
    <t>Delete documet with invalid Document ID &amp; invalid transaction ID</t>
  </si>
  <si>
    <t>MOSIP-22621_03</t>
  </si>
  <si>
    <t>Delete documet with invalid Document ID &amp; valid transaction ID</t>
  </si>
  <si>
    <t>MOSIP-22621_04</t>
  </si>
  <si>
    <t>Delete documet with valid Document ID &amp; invalid transaction ID</t>
  </si>
  <si>
    <t>MOSIP-22621_05</t>
  </si>
  <si>
    <t>Verify to delete document without authorization token</t>
  </si>
  <si>
    <t>MOSIP-22621_06</t>
  </si>
  <si>
    <t>Input alpha numeric data in transaction ID and pass valid document -ID and delete document</t>
  </si>
  <si>
    <t>MOSIP-22621_07</t>
  </si>
  <si>
    <t>Pass numeric data in document field with valid transaction id</t>
  </si>
  <si>
    <t>MOSIP-22621_08</t>
  </si>
  <si>
    <t>Pass alpha characters in document id and transaction id field</t>
  </si>
  <si>
    <t>MOSIP-22621_09</t>
  </si>
  <si>
    <t>Access API after expiry of access token</t>
  </si>
  <si>
    <t>MOSIP-22621_10</t>
  </si>
  <si>
    <t>access API without id_token</t>
  </si>
  <si>
    <t>MOSIP-21147</t>
  </si>
  <si>
    <t>API: Create API to Upload a document for the given document type for the given reference ID and a transaction ID</t>
  </si>
  <si>
    <t>MOSIP-21147_01</t>
  </si>
  <si>
    <t>Upload document for the given document type using transaction id &amp; reference id</t>
  </si>
  <si>
    <t>MOSIP-21147_02</t>
  </si>
  <si>
    <t>Upload document without mandatory fields</t>
  </si>
  <si>
    <t>Resident should not be able to upload document without mandatory fields</t>
  </si>
  <si>
    <t>MOSIP-21147_03</t>
  </si>
  <si>
    <t>Verify to get document metadata without authorization token</t>
  </si>
  <si>
    <t>MOSIP-21147_04</t>
  </si>
  <si>
    <t>Hit the API when access token is expire.</t>
  </si>
  <si>
    <t>MOSIP-21147_05</t>
  </si>
  <si>
    <t>Hit the API when access token is invalid</t>
  </si>
  <si>
    <t>MOSIP-21147_06</t>
  </si>
  <si>
    <t>pass the configured language code in the request body and upload document</t>
  </si>
  <si>
    <t>Document should be uploaded successfully</t>
  </si>
  <si>
    <t>MOSIP-21147_07</t>
  </si>
  <si>
    <t>pass the non configured language code in the request body and upload document</t>
  </si>
  <si>
    <t>Should get validation message for language code</t>
  </si>
  <si>
    <t>MOSIP-21147_08</t>
  </si>
  <si>
    <t>MOSIP-21147_09</t>
  </si>
  <si>
    <t>Verify transaction id the respose</t>
  </si>
  <si>
    <t>Transaction id should be as the id that is been passed in the request body</t>
  </si>
  <si>
    <t>MOSIP-21147_10</t>
  </si>
  <si>
    <t>Verify the attributes in Response.</t>
  </si>
  <si>
    <t>MOSIP-21147_11</t>
  </si>
  <si>
    <t>Virus scan-&gt; upload virus injected file</t>
  </si>
  <si>
    <t>MOSIP-21147_12</t>
  </si>
  <si>
    <t>Verify the Audit event for hitting document upload API after filling all mandatory fields</t>
  </si>
  <si>
    <t>MOSIP-21147_13</t>
  </si>
  <si>
    <t>Verify the Audit event for successful document upload</t>
  </si>
  <si>
    <t>MOSIP-21147_14</t>
  </si>
  <si>
    <t>MOSIP-21147_15</t>
  </si>
  <si>
    <t>verify the error message for document upload failure when "docTypCode": "", attribute data passed as empty</t>
  </si>
  <si>
    <t>MOSIP-21147_16</t>
  </si>
  <si>
    <t>supported file format should be pdf, png, jpeg &amp; jpg only</t>
  </si>
  <si>
    <t>should get appropriate error message for non supporting file formates</t>
  </si>
  <si>
    <t>MOSIP-21147_17</t>
  </si>
  <si>
    <t>valid transaction ID &amp; file but invalid request {deleted data from actual encoded request}</t>
  </si>
  <si>
    <t>MOSIP-21147_18</t>
  </si>
  <si>
    <t>Upload file where size is more EX: 4 MB</t>
  </si>
  <si>
    <t>Should get validation message for more file size</t>
  </si>
  <si>
    <t>MOSIP-21147_19</t>
  </si>
  <si>
    <t>Verify docCatCode field by giving values like poi,poa</t>
  </si>
  <si>
    <t>Document upload should be successfully</t>
  </si>
  <si>
    <t>MOSIP-21147_20</t>
  </si>
  <si>
    <t>Verify docCatCode field by giving values other than available category code</t>
  </si>
  <si>
    <t>Should display validation message</t>
  </si>
  <si>
    <t>MOSIP-21147_21</t>
  </si>
  <si>
    <t>Verify docCatCode field by not entering any data</t>
  </si>
  <si>
    <t>API should mandate resident to enter docCatCode</t>
  </si>
  <si>
    <t>MOSIP-21147_22</t>
  </si>
  <si>
    <t>Verify docTypCode field by giving values like Driving-License/passport.</t>
  </si>
  <si>
    <t>MOSIP-21147_23</t>
  </si>
  <si>
    <t>Verify docTypCode field by giving values other than available docType code</t>
  </si>
  <si>
    <t>MOSIP-21147_24</t>
  </si>
  <si>
    <t>Verify docTypCode field by not entering any data</t>
  </si>
  <si>
    <t>API should mandate resident to enter docTypCode</t>
  </si>
  <si>
    <t>MOSIP-21147_25</t>
  </si>
  <si>
    <t>Verify reference field by giving number / alphabets/ Alphanumeric value</t>
  </si>
  <si>
    <t>MOSIP-21147_26</t>
  </si>
  <si>
    <t>Verify the input limit for all request attributes</t>
  </si>
  <si>
    <t>Should get validation message when exceeds the limit</t>
  </si>
  <si>
    <t>MOSIP-21147_27</t>
  </si>
  <si>
    <t>verify that reference ID is an optional field</t>
  </si>
  <si>
    <t>Reference ID should be an optional field</t>
  </si>
  <si>
    <t>MOSIP-22046</t>
  </si>
  <si>
    <t>API: Create API to get the service history for different categories</t>
  </si>
  <si>
    <t>MOSIP-22046_01</t>
  </si>
  <si>
    <t>Get Authorization token</t>
  </si>
  <si>
    <t>Authentication should be successful</t>
  </si>
  <si>
    <t>MOSIP-22046_02</t>
  </si>
  <si>
    <t>Fetch service history for the User's indiviual_id to get Event ID and lang_code for request parameter</t>
  </si>
  <si>
    <t>history should be fetched successfully</t>
  </si>
  <si>
    <t>MOSIP-22046_03</t>
  </si>
  <si>
    <t>Get service history for AUTHENTICATION_REQUEST</t>
  </si>
  <si>
    <t>history should be fetched successfully for authentication</t>
  </si>
  <si>
    <t>MOSIP-22046_04</t>
  </si>
  <si>
    <t>MOSIP-22046_05</t>
  </si>
  <si>
    <t>MOSIP-22046_06</t>
  </si>
  <si>
    <t>MOSIP-22046_07</t>
  </si>
  <si>
    <t>MOSIP-22046_08</t>
  </si>
  <si>
    <t>MOSIP-22046_09</t>
  </si>
  <si>
    <t>MOSIP-22046_10</t>
  </si>
  <si>
    <t>MOSIP-22046_11</t>
  </si>
  <si>
    <t>MOSIP-22046_12</t>
  </si>
  <si>
    <t>MOSIP-22046_13</t>
  </si>
  <si>
    <t>Verify that Service history API mandates for language code</t>
  </si>
  <si>
    <t>MOSIP-22046_14</t>
  </si>
  <si>
    <t>Pass invalid language code and request for history</t>
  </si>
  <si>
    <t>MOSIP-22046_15</t>
  </si>
  <si>
    <t>Verify the description in the response received for Service history</t>
  </si>
  <si>
    <t>Description should be received as per the language code that is being passed in the request parameter</t>
  </si>
  <si>
    <t>MOSIP-22046_16</t>
  </si>
  <si>
    <t>Request Service between the date range [fromDateTime - toDateTime]</t>
  </si>
  <si>
    <t>Service should fetched based on the given date &amp; time range.</t>
  </si>
  <si>
    <t>MOSIP-22046_17</t>
  </si>
  <si>
    <t>Verify [fromDateTime - toDateTime] by passing future from date</t>
  </si>
  <si>
    <t>MOSIP-22046_18</t>
  </si>
  <si>
    <t>Verify [fromDateTime - toDateTime] by passing future from date and toDate is past date</t>
  </si>
  <si>
    <t>MOSIP-22046_19</t>
  </si>
  <si>
    <t>Verify the field when fromDateTime is empty</t>
  </si>
  <si>
    <t>The default date will be the 1st of January of current year</t>
  </si>
  <si>
    <t>MOSIP-22046_20</t>
  </si>
  <si>
    <t>Verify the field when toDateTime is empty</t>
  </si>
  <si>
    <t>The default date will be the date on which the transaction is being done (today’s date)</t>
  </si>
  <si>
    <t>MOSIP-22046_21</t>
  </si>
  <si>
    <t>Verify pageStart field by entering non integer value</t>
  </si>
  <si>
    <t>MOSIP-22046_22</t>
  </si>
  <si>
    <t>Verify pageStart field by passing the value from 0</t>
  </si>
  <si>
    <t>Response should contain the this number and page should start from same number that is been passed in request parameter for service history.</t>
  </si>
  <si>
    <t>MOSIP-22046_23</t>
  </si>
  <si>
    <t>pageFetch --&gt;pass integer that is less than 0</t>
  </si>
  <si>
    <t>Should accept only if number is greater than 0</t>
  </si>
  <si>
    <t>MOSIP-22046_24</t>
  </si>
  <si>
    <t>Verify pageFetch field by entering non integer value</t>
  </si>
  <si>
    <t>MOSIP-22046_25</t>
  </si>
  <si>
    <t>Verify pageFetch field by giving input as 0</t>
  </si>
  <si>
    <t>MOSIP-22046_26</t>
  </si>
  <si>
    <t>verify serviceType field by requesting history for two or more service as comma separated value</t>
  </si>
  <si>
    <t>Should return history for requested service types.</t>
  </si>
  <si>
    <t>MOSIP-22046_27</t>
  </si>
  <si>
    <t>Verify the response when no data passed in service Type field while requesting for the history.</t>
  </si>
  <si>
    <t>If service type not specified then API should return all service types that are available.</t>
  </si>
  <si>
    <t>MOSIP-22046_28</t>
  </si>
  <si>
    <t>Verify the sortType by giving input as ASC</t>
  </si>
  <si>
    <t>The data in respone should be in ascending order</t>
  </si>
  <si>
    <t>MOSIP-22046_29</t>
  </si>
  <si>
    <t>Verify the sortType by giving input as DESC</t>
  </si>
  <si>
    <t>The data in respone should be in decesending order</t>
  </si>
  <si>
    <t>MOSIP-22046_30</t>
  </si>
  <si>
    <t>Verify the sortType without giving input</t>
  </si>
  <si>
    <t>By default the data in respone should be in ascending order</t>
  </si>
  <si>
    <t>MOSIP-22046_31</t>
  </si>
  <si>
    <t>Verify the sortType by giving input other than ASC/DESC</t>
  </si>
  <si>
    <t>MOSIP-22046_32</t>
  </si>
  <si>
    <t>Verify searchText field by giving a value</t>
  </si>
  <si>
    <t>MOSIP-22046_33</t>
  </si>
  <si>
    <t>Verify searchText field by giving input as 0</t>
  </si>
  <si>
    <t>Should get appropriate error message</t>
  </si>
  <si>
    <t>MOSIP-22046_34</t>
  </si>
  <si>
    <t>Verify searchText field by entering non integer value</t>
  </si>
  <si>
    <t>searchText field should accept only integer and should display error message for non integer value</t>
  </si>
  <si>
    <t>MOSIP-22046_35</t>
  </si>
  <si>
    <t>verify statusFilter field by requesting history for two or more status code as comma separated value</t>
  </si>
  <si>
    <t>Should return history for requested service type status codes.</t>
  </si>
  <si>
    <t>MOSIP-22046_36</t>
  </si>
  <si>
    <t>Verify the response when no data passed in statusFilter field while requesting for the history.</t>
  </si>
  <si>
    <t>If statusFilter not specified then API should return all service types that are available.</t>
  </si>
  <si>
    <t>MOSIP-22046_37</t>
  </si>
  <si>
    <t>Verify the error message when input is other than in-progress, success, failed in statusFilter field</t>
  </si>
  <si>
    <t>MOSIP-22046_38</t>
  </si>
  <si>
    <t>Verify parameters in the successful response</t>
  </si>
  <si>
    <t>MOSIP-22046_39</t>
  </si>
  <si>
    <t>Hit the ServiceHistory API with out authorization token</t>
  </si>
  <si>
    <t>MOSIP-22046_40</t>
  </si>
  <si>
    <t>Hit the ServiceHistory API after access token expiry.</t>
  </si>
  <si>
    <t>MOSIP-22046_41</t>
  </si>
  <si>
    <t>Verify the default number in the response when pageStart is not mentioned</t>
  </si>
  <si>
    <t>the default value should be 1</t>
  </si>
  <si>
    <t>MOSIP-22046_42</t>
  </si>
  <si>
    <t>Verify the default number in the response when pageFetch is not mentioned</t>
  </si>
  <si>
    <t>the default value should be 10</t>
  </si>
  <si>
    <t>MOSIP-22046_43</t>
  </si>
  <si>
    <t>Verify the Audit logs for success response from Service history API</t>
  </si>
  <si>
    <t>MOSIP-22046_44</t>
  </si>
  <si>
    <t>Hit the API with invalid token</t>
  </si>
  <si>
    <t>Mosip-22895</t>
  </si>
  <si>
    <t>API: PMS: API in Partner Management Services to register a print partner</t>
  </si>
  <si>
    <t>TC_22895_01</t>
  </si>
  <si>
    <t>verify Partner Management Services to register a print partner with new API</t>
  </si>
  <si>
    <t>print partner should get self registered</t>
  </si>
  <si>
    <t>TC_22895_02</t>
  </si>
  <si>
    <t>verify Partner Management Services to register a print partner without manadtory field data.</t>
  </si>
  <si>
    <t>we should get appropriate error in the response body.</t>
  </si>
  <si>
    <t>TC_22895_03</t>
  </si>
  <si>
    <t>verify Partner Management Services to register a Auth partner/Credential partner/Device partner/Ftm Partner in the new self registration API of print partner.</t>
  </si>
  <si>
    <t>Auth partner/Credential partner/Device partner/FTM Partner should get self registered and the value which is not provided should go as Null in DB</t>
  </si>
  <si>
    <t>TC_22895_04</t>
  </si>
  <si>
    <t>After registring the print partner ,check details are stored in pms.partner table</t>
  </si>
  <si>
    <t>1.connect to DB and check print partner details in pms.partner table</t>
  </si>
  <si>
    <t>Details should stored in pms.partner table</t>
  </si>
  <si>
    <t>TC_22895_05</t>
  </si>
  <si>
    <t>After registring the print partner ,check entry in audit_log table</t>
  </si>
  <si>
    <t>1.connect to DB and check print partner details in audit.audit_log table</t>
  </si>
  <si>
    <t>entry should be available in audit_log table</t>
  </si>
  <si>
    <t>TC_22895_06</t>
  </si>
  <si>
    <t>Check once after register the print partner the status should be inprogress and partner ID should get create.</t>
  </si>
  <si>
    <t>Register the print partner in new API and status should be inprogress and partner ID should get create.</t>
  </si>
  <si>
    <t>TC_22895_07</t>
  </si>
  <si>
    <t>Verify CA certificate for print partner are stored in ca_cert_store table</t>
  </si>
  <si>
    <t>certificate should get inserted in table</t>
  </si>
  <si>
    <t>TC_22895_08</t>
  </si>
  <si>
    <t>Verify SUBCA certificate for print partner are stored in ca_cert_store table</t>
  </si>
  <si>
    <t>TC_22895_09</t>
  </si>
  <si>
    <t>Verify PARTNER certificate for print partner are stored in ca_cert_store table</t>
  </si>
  <si>
    <t>Mosip-22896</t>
  </si>
  <si>
    <t>TC_22896_01</t>
  </si>
  <si>
    <t>verify Partner Management Service to get print partner details such as partner Logo, print order URL and partner check-status URL with new api</t>
  </si>
  <si>
    <t>TC_22896_02</t>
  </si>
  <si>
    <t>verify with auth partner/credential partner/device partner/Ftm partner id in the new api</t>
  </si>
  <si>
    <t>For the Auth partner/credential partner/device partner/Ftm partner id in the new api to retrive the data below details should get in null value</t>
  </si>
  <si>
    <t>TC_22896_03</t>
  </si>
  <si>
    <t>For print partner ,check details are stored in pms.partner table</t>
  </si>
  <si>
    <t>Mosip-23644</t>
  </si>
  <si>
    <t>TC_23644_01</t>
  </si>
  <si>
    <t>verify PMS Services to update a print partner with type Print_Partner:</t>
  </si>
  <si>
    <t>PMS Services to update a print partner with type Print_Partner</t>
  </si>
  <si>
    <t>TC_23644_02</t>
  </si>
  <si>
    <t>updating following additional details along with other partner details: Partner Logo. Partner check-status URL. Redirect URL for ordering the card.</t>
  </si>
  <si>
    <t>TC_23644_03</t>
  </si>
  <si>
    <t>After updating the print partner ,check details are stored in pms.partner table</t>
  </si>
  <si>
    <t>TC_23644_04</t>
  </si>
  <si>
    <t>MOSIP-22851</t>
  </si>
  <si>
    <t>API: Update identity/info API to return the attributes attributes in the ui-spec including photo.</t>
  </si>
  <si>
    <t>TC_22851_01</t>
  </si>
  <si>
    <t>Verify respective UI Spec has to get the attributes list is configured in the config file like resident-ui-personalized-card-schema.json and resident-ui-update-demographics-schema.json.</t>
  </si>
  <si>
    <t>1. Hit Resident swagger. 2. check Get the Resident-UI Schema by using https://api-internal.qa-121.mosip.net/resident/v1/identity/info/type Api . 3. Add schema type as either update-demographics or personalized-card</t>
  </si>
  <si>
    <t>Respective UI Spec has to get the attributes list is configured in the config file</t>
  </si>
  <si>
    <t>TC_22851_02</t>
  </si>
  <si>
    <t>Verify by providing valid schemaType like (update-demographics or personalized-card) and execute the API</t>
  </si>
  <si>
    <t>API should retrive the attribute list data for the corresponsing UIN which is configured in the config file .</t>
  </si>
  <si>
    <t>TC_22851_03</t>
  </si>
  <si>
    <t>Verify if you remove /add any attribute details in resident-ui-personalized-card-schema.json and resident-ui-update-demographics-schema.json and try to hit API to get the schema info</t>
  </si>
  <si>
    <t>TC_22851_04</t>
  </si>
  <si>
    <t>Verify by providing invalid schemaType and execute the API</t>
  </si>
  <si>
    <t>1. Hit Resident swagger. 2. check Get the Resident-UI Schema by using https://api-internal.qa-121.mosip.net/resident/v1/identity/info/type Api . 3. provide invalid schemaType</t>
  </si>
  <si>
    <t>It should throw an error</t>
  </si>
  <si>
    <t>MOSIP-21376</t>
  </si>
  <si>
    <t>API: Handle websub event for auth type lock/unlock to store the status</t>
  </si>
  <si>
    <t>TC_21376_01</t>
  </si>
  <si>
    <t>Create API that gets the details of status for a given EID and return the status.</t>
  </si>
  <si>
    <t>verify by enetering the event-id that wants to check the status for a given EID and return the status</t>
  </si>
  <si>
    <t>1. Hit mentioned API GET /checkAidStatus &gt; /events/{event-id}?langCode={language-code}</t>
  </si>
  <si>
    <t>we should get Appropriate response</t>
  </si>
  <si>
    <t>TC_21376_02</t>
  </si>
  <si>
    <t>verify if the mandatory input parameter not providedin the request it should throw an appropriate error message.</t>
  </si>
  <si>
    <t>we should get Appropriate error for when eventid not present we get 404 error , for eventid and langcode wrong input we should get app error</t>
  </si>
  <si>
    <t>TC_21376_03</t>
  </si>
  <si>
    <t>verify with the EID which is generated for the EID for Authentication Requests by passing lang code as eng/ara/kan Note: Only attribute value will come with respective lang.</t>
  </si>
  <si>
    <t>https://mosip.atlassian.net/browse/MOSIP-28526</t>
  </si>
  <si>
    <t>TC_21376_04</t>
  </si>
  <si>
    <t>verify with the EID which is generated for the AID for Manage my VID's by passing lang code as eng/ara/kan</t>
  </si>
  <si>
    <t>TC_21376_05</t>
  </si>
  <si>
    <t>verify with the EID which is generated for AID for Secure my ID by passing lang code as eng/ara/kan</t>
  </si>
  <si>
    <t>https://mosip.atlassian.net/browse/MOSIP-28863</t>
  </si>
  <si>
    <t>TC_21376_06</t>
  </si>
  <si>
    <t>verify with the EID which is generated for AID for Update my data by passing lang code as eng/ara/kan</t>
  </si>
  <si>
    <t>NA</t>
  </si>
  <si>
    <t>Order physical card descoped in manual testing.</t>
  </si>
  <si>
    <t>TC_21376_07</t>
  </si>
  <si>
    <t>verify with the EID which is generated for AID for Download a personalized card by passing lang code as eng/ara/kan</t>
  </si>
  <si>
    <t>https://mosip.atlassian.net/browse/MOSIP-28861</t>
  </si>
  <si>
    <t>TC_21376_08</t>
  </si>
  <si>
    <t>verify with the EID which is generated for AID for Order my physical card a personalized card by passing lang code as eng/ara/kan</t>
  </si>
  <si>
    <t>TC_21376_09</t>
  </si>
  <si>
    <t>verify with the EID which is generated for AID for Share my credential with a partner by passing lang code as eng/ara/kan</t>
  </si>
  <si>
    <t>TC_21376_10</t>
  </si>
  <si>
    <t>verify with the EID which is generated fo AID for Get my UIN with a partner by passing lang code as eng/ara/kan</t>
  </si>
  <si>
    <t>https://mosip.atlassian.net/browse/MOSIP-28860</t>
  </si>
  <si>
    <t>TC_21376_11</t>
  </si>
  <si>
    <t>verify with the EID AID for Verify email ID/phone number by passing lang code as eng/ara/kan</t>
  </si>
  <si>
    <t>TC_21376_12</t>
  </si>
  <si>
    <t>verify by entering Incorrect event Id is entered</t>
  </si>
  <si>
    <t>error code we should get RES-SER-459 in audit table</t>
  </si>
  <si>
    <t>TC_21376_13</t>
  </si>
  <si>
    <t>verify by entering Invalid langcode is entered</t>
  </si>
  <si>
    <t>error code we should get RES-SER-500 in audit table</t>
  </si>
  <si>
    <t>TC_21376_14</t>
  </si>
  <si>
    <t>verify by entering Incorrect input is entered</t>
  </si>
  <si>
    <t>error code we should get RES-SER-410 in audit table</t>
  </si>
  <si>
    <t>MOSIP-22890</t>
  </si>
  <si>
    <t>Batch Job: Add Job to update status and notify it</t>
  </si>
  <si>
    <t>TC_22890_01</t>
  </si>
  <si>
    <t>Share Credential to Partner</t>
  </si>
  <si>
    <t>Check the notiffication for status is Success Email ID /mobile number</t>
  </si>
  <si>
    <t>The resident should be success status and get the notiffication through Resdent UI and email id and mobile number.</t>
  </si>
  <si>
    <t>TC_22890_02</t>
  </si>
  <si>
    <t>Check the notiffication for status is Failed Email ID /mobile number</t>
  </si>
  <si>
    <t>The resident should be FAILED status and get the notiffication through Resdent UI and email id and mobile number.</t>
  </si>
  <si>
    <t>TC_22890_03</t>
  </si>
  <si>
    <t>Check the notiffication for status is in progress Email ID /mobile number</t>
  </si>
  <si>
    <t>The resident should be get the notiffication through Resdent UI and but not email or SMS.</t>
  </si>
  <si>
    <t>TC_22890_04</t>
  </si>
  <si>
    <t>VID Card Download</t>
  </si>
  <si>
    <t>Check the notiffication for status is in SUCCESS Email ID /mobile number</t>
  </si>
  <si>
    <t>TC_22890_05</t>
  </si>
  <si>
    <t>Check the notiffication for status is in failed Email ID /mobile number</t>
  </si>
  <si>
    <t>TC_22890_06</t>
  </si>
  <si>
    <t>MOSIP-21401</t>
  </si>
  <si>
    <t>API: Alter existing auth lock/unlock api to store the auth lock status as NEW when performing the request</t>
  </si>
  <si>
    <t>TC_21401_01</t>
  </si>
  <si>
    <t>auth lock/unlock api to store the auth lock status as NEW when performing the request</t>
  </si>
  <si>
    <t>Verify Resident_AuthLockNew_Demo_Valid_UIN</t>
  </si>
  <si>
    <t>"message": "Notification has been sent to the provided contact detail(s)"</t>
  </si>
  <si>
    <t>TC_21401_02</t>
  </si>
  <si>
    <t>TC_21401_03</t>
  </si>
  <si>
    <t>TC_21401_04</t>
  </si>
  <si>
    <t>TC_21401_05</t>
  </si>
  <si>
    <t>TC_21401_06</t>
  </si>
  <si>
    <t>TC_21401_07</t>
  </si>
  <si>
    <t>TC_21401_08</t>
  </si>
  <si>
    <t>Resident_AuthLockNew_Face_Valid_UIN</t>
  </si>
  <si>
    <t>TC_21401_09</t>
  </si>
  <si>
    <t>Resident_AuthLockNew_Finger_Valid_UIN</t>
  </si>
  <si>
    <t>TC_21401_11</t>
  </si>
  <si>
    <t>TC_21401_12</t>
  </si>
  <si>
    <t>TC_21401_13</t>
  </si>
  <si>
    <t>TC_21401_14</t>
  </si>
  <si>
    <t>TC_21401_15</t>
  </si>
  <si>
    <t>TC_21401_16</t>
  </si>
  <si>
    <t>MOSIP-21385</t>
  </si>
  <si>
    <t>API: Credential Service: Apply data format and masking from user input by overriding policy format</t>
  </si>
  <si>
    <t>TC_21385_01</t>
  </si>
  <si>
    <t>Verify to add the shareable attributes in credential request API</t>
  </si>
  <si>
    <t>No</t>
  </si>
  <si>
    <t>TC_21385_02</t>
  </si>
  <si>
    <t>Verify to add the additional/masking data in credential request API</t>
  </si>
  <si>
    <t>TC_21385_03</t>
  </si>
  <si>
    <t>verify if the datashare policy is having shareable attribute as DOB ,if we change while requesting sharableAttributes without DOB , while requesting credential data should override the policy data.</t>
  </si>
  <si>
    <t>TC_21385_04</t>
  </si>
  <si>
    <t>TC_21385_05</t>
  </si>
  <si>
    <t>verify if the mandatory input parameter not present throw an appropriate error message.</t>
  </si>
  <si>
    <t>should throw an appropriate error message.</t>
  </si>
  <si>
    <t>https://mosip.atlassian.net/browse/MOSIP-28754</t>
  </si>
  <si>
    <t>TC_21385_06</t>
  </si>
  <si>
    <t>Verify all decrypted partner key attributes match with original given attributes.</t>
  </si>
  <si>
    <t>Both decrypted partner key and original attributes should be same.</t>
  </si>
  <si>
    <t>https://mosip.atlassian.net/browse/MOSIP-28648</t>
  </si>
  <si>
    <t>MOSIP_23043</t>
  </si>
  <si>
    <t>API: Share Credential API to accept purpose attribute and put it in resident transaction entry</t>
  </si>
  <si>
    <t>TC_23043_01</t>
  </si>
  <si>
    <t>Verify Resident Service’s Share Credential API to accept purpose attribute and put it in resident transaction entry.</t>
  </si>
  <si>
    <t>Verify Share Credential API to accept purpose attribute and put it in resident transaction entry. Ex.: To buy a SIM card</t>
  </si>
  <si>
    <t>Share Credential APIshould accept purpose attribute and put it in resident transaction entry.</t>
  </si>
  <si>
    <t>TC_23043_02</t>
  </si>
  <si>
    <t>Check by providing spectial character like "??%54##4$" for purpose attribute value.</t>
  </si>
  <si>
    <t>API should throw appropriate error</t>
  </si>
  <si>
    <t>TC_23043_03</t>
  </si>
  <si>
    <t>Check by providing space first and add the value for purpose attribute .</t>
  </si>
  <si>
    <t>TC_23043_04</t>
  </si>
  <si>
    <t>check once credetial is issued for any of the credential type like euin/qrcode/reprint/ auth purpose with purpose attribute information.</t>
  </si>
  <si>
    <t>Share should get successful</t>
  </si>
  <si>
    <t>TC_23043_05</t>
  </si>
  <si>
    <t>TC_23043_06</t>
  </si>
  <si>
    <t>verify Audit logs once the credential is issued/failure</t>
  </si>
  <si>
    <t>RES-SER-124-Sharing credential to partner. RES-SER-125-Sharing credential to partner success, RES-SER-126-Sharing credential to partner failure</t>
  </si>
  <si>
    <t>MOSIP-22888</t>
  </si>
  <si>
    <t>API to Get User Details</t>
  </si>
  <si>
    <t>TC_22888_01</t>
  </si>
  <si>
    <t>Do Authentication and add access token in browser cookie</t>
  </si>
  <si>
    <t>TC_22888_02</t>
  </si>
  <si>
    <t>Get user detials based on current session</t>
  </si>
  <si>
    <t>TC_22888_03</t>
  </si>
  <si>
    <t>Verify the attributes in response body</t>
  </si>
  <si>
    <t>API response should contain Fullname, lastlogin &amp; encoded photo of current session user</t>
  </si>
  <si>
    <t>TC_22888_04</t>
  </si>
  <si>
    <t>Decode the image and view</t>
  </si>
  <si>
    <t>decoded data should be downloadable as file format which is given while naming the file and should be able to view the image</t>
  </si>
  <si>
    <t>TC_22888_05</t>
  </si>
  <si>
    <t>Verify the Machine details in resident_session table</t>
  </si>
  <si>
    <t>Resident user action table should contain details like ip_address, host , machine_type &amp; Timestamp of last login of the current session user</t>
  </si>
  <si>
    <t>MOSIP-22871</t>
  </si>
  <si>
    <t>TC_22871_05</t>
  </si>
  <si>
    <t>Search registration centers by valid location heirarchy level and invalid name and valid language code</t>
  </si>
  <si>
    <t>Execute the below API /download/registrationcenters/page/{langcode}/{hierarchylevel}/{name}</t>
  </si>
  <si>
    <t>Should return empty string.</t>
  </si>
  <si>
    <t>TC_22871_06</t>
  </si>
  <si>
    <t>Search registration centers by invalid location heirarchy level and invalid name and invalid language code</t>
  </si>
  <si>
    <t>Should get validation message</t>
  </si>
  <si>
    <t>TC_22871_07</t>
  </si>
  <si>
    <t>Verify the file name of PDF that is downloaded</t>
  </si>
  <si>
    <t>File name format should be "Registration_centers_{timestamp}.pdf"</t>
  </si>
  <si>
    <t>TC_22871_09</t>
  </si>
  <si>
    <t>Search registration centers by valid language code, longitude, latitude and proximity distance (in meters)</t>
  </si>
  <si>
    <t>Response should be downloadable PDF file which contain list of available registeration center for search data. registration centers that are close to the search data should present in PDF file</t>
  </si>
  <si>
    <t>TC_22871_10</t>
  </si>
  <si>
    <t>Search registration centers by invalid language code, valid longitude, valid latitude and valid proximity distance</t>
  </si>
  <si>
    <t>Should get validation message for lang_code</t>
  </si>
  <si>
    <t>TC_22871_11</t>
  </si>
  <si>
    <t>Search registration centers by passing invalid data to all attributes in the request</t>
  </si>
  <si>
    <t>TC_22871_12</t>
  </si>
  <si>
    <t>Search registration centers by valid language code, valid longitude,valid latitude and invalid proximity distance</t>
  </si>
  <si>
    <t>TC_22871_13</t>
  </si>
  <si>
    <t>TC_22871_14</t>
  </si>
  <si>
    <t>Verify the data in PDF file</t>
  </si>
  <si>
    <t>PDF should contain list of reg centers that are avaliable for search data</t>
  </si>
  <si>
    <t>TC_22871_15</t>
  </si>
  <si>
    <t>verify the mosip signature verification status while opening pdf document</t>
  </si>
  <si>
    <t>PDF should contain list of reg centers that are avaliable for search data and should be signed document.</t>
  </si>
  <si>
    <t>MOSIP-23509</t>
  </si>
  <si>
    <t>API: Create New API to directly download the UIN card using the event id (authenticated API)</t>
  </si>
  <si>
    <t>MOSIP-23509_01</t>
  </si>
  <si>
    <t>GET /download-card/event/{eventId}</t>
  </si>
  <si>
    <t>Valid scenario - With Data share Url for VID event ID</t>
  </si>
  <si>
    <t>The card should be downloaded automatically.</t>
  </si>
  <si>
    <t>MOSIP-23509_02</t>
  </si>
  <si>
    <t>Valid scenario - With Data share Url after updating demographic details</t>
  </si>
  <si>
    <t>MOSIP-23509_03</t>
  </si>
  <si>
    <t>Invalid event ID</t>
  </si>
  <si>
    <t>Appropriate error message should be displayed</t>
  </si>
  <si>
    <t>MOSIP-23509_04</t>
  </si>
  <si>
    <t>Try downloading with out authorization</t>
  </si>
  <si>
    <t>MOSIP-23509_05</t>
  </si>
  <si>
    <t>Audit log - Download digital card request</t>
  </si>
  <si>
    <t>Verify the audit logs for the request in the auditlog table</t>
  </si>
  <si>
    <t>RES-SER-230 - Download digital card request</t>
  </si>
  <si>
    <t>MOSIP-23509_06</t>
  </si>
  <si>
    <t>Audit log - Download digital card request success</t>
  </si>
  <si>
    <t>RES-SER-231 - Download digital card request success</t>
  </si>
  <si>
    <t>MOSIP-23509_07</t>
  </si>
  <si>
    <t>Audit log - Download digital card request failure</t>
  </si>
  <si>
    <t>RES-SER-232 - Download digital card request failure</t>
  </si>
  <si>
    <t>MOSIP-23509_08</t>
  </si>
  <si>
    <t>Verify the API response</t>
  </si>
  <si>
    <t>The API should store "cr_by, cr_dtimes, upd_by and upd_dtimes" details in the DB.</t>
  </si>
  <si>
    <t>MOSIP-23509_09</t>
  </si>
  <si>
    <t>Valid scenario - With loggi in resident portal with another user and valid event ID</t>
  </si>
  <si>
    <t>An appropriate error message should be displayed</t>
  </si>
  <si>
    <t>MOSIP-23509_10</t>
  </si>
  <si>
    <t>Verify the details in the DB</t>
  </si>
  <si>
    <t>MOSIP-23509_11</t>
  </si>
  <si>
    <t>Check The API With valid event id and invalid eventid</t>
  </si>
  <si>
    <t>In the download card using event Id After executing the invalid event ID, again tried valid event id it should be given the proper message in API.</t>
  </si>
  <si>
    <t>https://mosip.atlassian.net/browse/MOSIP-28579</t>
  </si>
  <si>
    <t>MOSIP-22870</t>
  </si>
  <si>
    <t>API: Add API to convert the List of supporting documents request as a downloadable PDF</t>
  </si>
  <si>
    <t>MOSIP-22870_TC_01</t>
  </si>
  <si>
    <t>Valid language code</t>
  </si>
  <si>
    <t>Appropriate response should be displayed and there should be a link to download the pdf</t>
  </si>
  <si>
    <t>MOSIP-22870_TC_02</t>
  </si>
  <si>
    <t>Invalid language code</t>
  </si>
  <si>
    <t>MOSIP-22870_TC_03</t>
  </si>
  <si>
    <t>Naming format</t>
  </si>
  <si>
    <t>The format should be like : Supporting_documents_{timestamp}.pdf</t>
  </si>
  <si>
    <t>[MOSIP-25783] Resident API: Supporting document 'timestamp' should be local date time. - MOSIP Issue Tracker (atlassian.net)</t>
  </si>
  <si>
    <t>MOSIP-22869</t>
  </si>
  <si>
    <t>API: Add API to request the default card with newly created VID as a downloadable PDF</t>
  </si>
  <si>
    <t>MOSIP-22869_TC_01</t>
  </si>
  <si>
    <t>VID card as downloadable PDF</t>
  </si>
  <si>
    <t>end point - /request-card/vid/{VID}</t>
  </si>
  <si>
    <t>Success response with an valid Eventid will be displayed which can be used to download the card.</t>
  </si>
  <si>
    <t>MOSIP-22869_TC_02</t>
  </si>
  <si>
    <t>With out logging in resident module</t>
  </si>
  <si>
    <t>An appropriate error message will be displayed.</t>
  </si>
  <si>
    <t>MOSIP-22869_TC_03</t>
  </si>
  <si>
    <t>Invalid VID</t>
  </si>
  <si>
    <t>An appropriate error message "message": "Invalid Input Parameter- VID"</t>
  </si>
  <si>
    <t>MOSIP-22869_TC_04</t>
  </si>
  <si>
    <t>Valid VID, but VID of a different user</t>
  </si>
  <si>
    <t>MOSIP-22869_TC_05</t>
  </si>
  <si>
    <t>Verify responses</t>
  </si>
  <si>
    <t>After request is successful, the response should have the event ID with link to download the PDF file</t>
  </si>
  <si>
    <t>MOSIP-22869_TC_06</t>
  </si>
  <si>
    <t>Verify the details in DB.</t>
  </si>
  <si>
    <t>https://mosip.atlassian.net/browse/MOSIP-27696</t>
  </si>
  <si>
    <t>MOSIP-22869_TC_07</t>
  </si>
  <si>
    <t>Audit logs</t>
  </si>
  <si>
    <t>Verify the audit logs for request</t>
  </si>
  <si>
    <t>MOSIP-22869_TC_08</t>
  </si>
  <si>
    <t>Verify the audit logs for success</t>
  </si>
  <si>
    <t>https://mosip.atlassian.net/browse/MOSIP-25363</t>
  </si>
  <si>
    <t>MOSIP-22869_TC_09</t>
  </si>
  <si>
    <t>Verify the audit logs for failure</t>
  </si>
  <si>
    <t>RES-SER-232 - Download digital card request is failed</t>
  </si>
  <si>
    <t>MOSIP-21674</t>
  </si>
  <si>
    <t>API: New API to help a resident with just Application ID to use mobile app and download credential</t>
  </si>
  <si>
    <t>MOSIP-21674_01</t>
  </si>
  <si>
    <t>Send OTP - all valid</t>
  </si>
  <si>
    <t>The API will notify the resident about the email Id/phone number (masked) on which the OTP has been sent.</t>
  </si>
  <si>
    <t>MOSIP-21674_02</t>
  </si>
  <si>
    <t>Send OTP - invalid individual ID</t>
  </si>
  <si>
    <t>MOSIP-21674_03</t>
  </si>
  <si>
    <t>Send OTP - invalid transaction ID</t>
  </si>
  <si>
    <t>MOSIP-21674_04</t>
  </si>
  <si>
    <t>Send OTP - invalid OTP Channel</t>
  </si>
  <si>
    <t>MOSIP-21674_05</t>
  </si>
  <si>
    <t>Empty individual ID field</t>
  </si>
  <si>
    <t>MOSIP-21674_06</t>
  </si>
  <si>
    <t>Empty transaction ID field</t>
  </si>
  <si>
    <t>MOSIP-21674_07</t>
  </si>
  <si>
    <t>Audit log for Generating OTP for AID</t>
  </si>
  <si>
    <t>Check audit log table</t>
  </si>
  <si>
    <t>RES-SER-194</t>
  </si>
  <si>
    <t>MOSIP-21674_08</t>
  </si>
  <si>
    <t>Audit log for generating otp for aid success</t>
  </si>
  <si>
    <t>RES-SER-195</t>
  </si>
  <si>
    <t>MOSIP-21674_09</t>
  </si>
  <si>
    <t>Audit log for generating otp for aid failure</t>
  </si>
  <si>
    <t>RES-SER-196</t>
  </si>
  <si>
    <t>https://mosip.atlassian.net/browse/MOSIP-27730</t>
  </si>
  <si>
    <t>MOSIP-21674_10</t>
  </si>
  <si>
    <t>POST​/aid​/get-individual-id &gt; POST​/individual-id/status</t>
  </si>
  <si>
    <t>Check Status - All Valid</t>
  </si>
  <si>
    <t>MOSIP-21674_11</t>
  </si>
  <si>
    <t>Check status - invalid individual ID</t>
  </si>
  <si>
    <t>MOSIP-21674_12</t>
  </si>
  <si>
    <t>Check status - invalid transaction ID</t>
  </si>
  <si>
    <t>MOSIP-21674_13</t>
  </si>
  <si>
    <t>Check status - invalid OTP Channel</t>
  </si>
  <si>
    <t>MOSIP-21674_14</t>
  </si>
  <si>
    <t>Check status - Empty individual ID field</t>
  </si>
  <si>
    <t>MOSIP-21674_15</t>
  </si>
  <si>
    <t>Check status - Empty transaction ID field</t>
  </si>
  <si>
    <t>MOSIP-21674_16</t>
  </si>
  <si>
    <t>Checking AID status</t>
  </si>
  <si>
    <t>Request for checking AID status : RES-SER_210</t>
  </si>
  <si>
    <t>MOSIP-21674_17</t>
  </si>
  <si>
    <t>Checking AID status Response</t>
  </si>
  <si>
    <t>AID status is %s : RES-SER_211</t>
  </si>
  <si>
    <t>MOSIP-21674_18</t>
  </si>
  <si>
    <t>Checking AID status Success</t>
  </si>
  <si>
    <t>Request for checking AID status is success : RES-SER_211</t>
  </si>
  <si>
    <t>https://mosip.atlassian.net/browse/MOSIP-27729</t>
  </si>
  <si>
    <t>MOSIP-21674_19</t>
  </si>
  <si>
    <t>Check for Download card</t>
  </si>
  <si>
    <t>should be able to download-card in the responce link .</t>
  </si>
  <si>
    <t>MOSIP-21674_20</t>
  </si>
  <si>
    <t>Check After the downloaded PDf asking password to open the card</t>
  </si>
  <si>
    <t>should be able to download-card in the responce link after put the password and we are able to open the card</t>
  </si>
  <si>
    <t>MOSIP-21674_21</t>
  </si>
  <si>
    <t>MOSIP-21674_22</t>
  </si>
  <si>
    <t>check the AID stage for success</t>
  </si>
  <si>
    <t>MOSIP-21674_23</t>
  </si>
  <si>
    <t>check the AID stage for failed</t>
  </si>
  <si>
    <t>MOSIP-21674_24</t>
  </si>
  <si>
    <t>check the AID stage for In progress</t>
  </si>
  <si>
    <t>MOSIP-21397</t>
  </si>
  <si>
    <t>API: Create a new VID Revoke API that
  is authenticated with the token of UIN/VID based login.</t>
  </si>
  <si>
    <t>MOSIP-21397-01</t>
  </si>
  <si>
    <t>MOSIP-21397-02</t>
  </si>
  <si>
    <t>Revoke VID when logged in using UIN</t>
  </si>
  <si>
    <t>Resident should be able to revoke VID</t>
  </si>
  <si>
    <t>MOSIP-21397-03</t>
  </si>
  <si>
    <t>Revoke VID when logged in using VID</t>
  </si>
  <si>
    <t>MOSIP-21397-04</t>
  </si>
  <si>
    <t>Revoke 'X' UIN's VID when logged in as 'Y' UIN</t>
  </si>
  <si>
    <t>Resident should not be able to revoke, with error Vids doesn’t belong to logged in UIN</t>
  </si>
  <si>
    <t>MOSIP-22141</t>
  </si>
  <si>
    <t>API: Create Proxy API to get the VIDs for a UIN/VID in the session.</t>
  </si>
  <si>
    <t>MOSIP-22141-01</t>
  </si>
  <si>
    <t>MOSIP-22141-02</t>
  </si>
  <si>
    <t>Verfiy to get VIDs for the logged in session</t>
  </si>
  <si>
    <t>To get VIDs for the logged in session(UIN)</t>
  </si>
  <si>
    <t>Resident should be able to get the list of VIDs with expiry time, vidtype and transcationlimit details associated with UIN</t>
  </si>
  <si>
    <t>pass</t>
  </si>
  <si>
    <t>MOSIP-22141-03</t>
  </si>
  <si>
    <t>To get VIDs for the logged in session(VID)</t>
  </si>
  <si>
    <t>Resident should be able to get the list of VIDs with expiry time, vidtype and transcationlimit details associated UIN of logged in VID</t>
  </si>
  <si>
    <t>MOSIP-22141-04</t>
  </si>
  <si>
    <t>Retrieve VIDs without authorization token</t>
  </si>
  <si>
    <t>Resident shpuld not be able to retirevie VIDs with erro "Authentication Failed"</t>
  </si>
  <si>
    <t>MOSIP-22141-05</t>
  </si>
  <si>
    <t>Check audit logs for failure retrieval of VIDs</t>
  </si>
  <si>
    <t>Resident should not be able to get vids with error " authentication faile" get vids failure should have in audit log table</t>
  </si>
  <si>
    <t>MOSIP-22141-06</t>
  </si>
  <si>
    <t>Audit logs - RES-SER-191</t>
  </si>
  <si>
    <t>get vids</t>
  </si>
  <si>
    <t>Appropriate logs will be displayed in the audit log table</t>
  </si>
  <si>
    <t>MOSIP-22141-07</t>
  </si>
  <si>
    <t>Audit logs - RES-SER-192</t>
  </si>
  <si>
    <t>get vids success</t>
  </si>
  <si>
    <t>MOSIP-22141-08</t>
  </si>
  <si>
    <t>Audit logs - RES-SER-193</t>
  </si>
  <si>
    <t>get vids failure</t>
  </si>
  <si>
    <t>Mosip-22275</t>
  </si>
  <si>
    <t>API: Create New API Status API to accept UIN and VID for status to download the UIN card directly</t>
  </si>
  <si>
    <t>TC_22275_01</t>
  </si>
  <si>
    <t>Download UIN card directly using UIN/VID</t>
  </si>
  <si>
    <t>Download UIN card using UIN</t>
  </si>
  <si>
    <t>Resident should be able to get download file and event ID in the API response.</t>
  </si>
  <si>
    <t>TC_22275_02</t>
  </si>
  <si>
    <t>Download UIN card using AID</t>
  </si>
  <si>
    <t>TC_22275_03</t>
  </si>
  <si>
    <t>Download UIN card using VID</t>
  </si>
  <si>
    <t>TC_22275_04</t>
  </si>
  <si>
    <t>Download UIN card without mandartory</t>
  </si>
  <si>
    <t>Resident should not be able to get response with error individual id value is mandatory</t>
  </si>
  <si>
    <t>TC_22275_05</t>
  </si>
  <si>
    <t>Verify to download card without Login</t>
  </si>
  <si>
    <t>Resident should not be able to download card</t>
  </si>
  <si>
    <t>TC_22275_06</t>
  </si>
  <si>
    <t>Verify to download card for login different UIN</t>
  </si>
  <si>
    <t>TC_22275_07</t>
  </si>
  <si>
    <t>Check for audit logs after succesful download of card</t>
  </si>
  <si>
    <t>Entry for successful download should be there in audit log table</t>
  </si>
  <si>
    <t>TC_22275_08</t>
  </si>
  <si>
    <t>Check for audit logs after card download failed</t>
  </si>
  <si>
    <t>Entry for failed download should be there in audit log table</t>
  </si>
  <si>
    <t>TC_22275_09</t>
  </si>
  <si>
    <t>check the File naming convention for Download Card API</t>
  </si>
  <si>
    <t>the file naming convention should be Get_my_UIN_{ID}.pdf</t>
  </si>
  <si>
    <t>TC_22275_10</t>
  </si>
  <si>
    <t>Check with IDrepo ,DSl,UIN VID AID ,AID</t>
  </si>
  <si>
    <t>Should be able to download card.</t>
  </si>
  <si>
    <t>https://mosip.atlassian.net/browse/MOSIP-27294</t>
  </si>
  <si>
    <t>MOSIP-21646</t>
  </si>
  <si>
    <t>Technical Story: Encrypt the documents stored in object store that was uploaded using upload documents API</t>
  </si>
  <si>
    <t>TC_21646_01</t>
  </si>
  <si>
    <t>Access the document upload API without Access token</t>
  </si>
  <si>
    <t>1. excute document upload API without authentication</t>
  </si>
  <si>
    <t>TC_21646_02</t>
  </si>
  <si>
    <t>Get access token and authenticate</t>
  </si>
  <si>
    <t>Authentication should be successful and should be able to access API</t>
  </si>
  <si>
    <t>TC_21646_03</t>
  </si>
  <si>
    <t>TC_21646_04</t>
  </si>
  <si>
    <t>Verify the encrypted data after document upload in object store</t>
  </si>
  <si>
    <t>The transaction id should be present in minIO and data should be encrypted</t>
  </si>
  <si>
    <t>TC_21646_05</t>
  </si>
  <si>
    <t>Decrypt the data in object store using reference id and application id using decrypt API from keymanager</t>
  </si>
  <si>
    <t>Document should be viewable and it should be same as we uploaded</t>
  </si>
  <si>
    <t>MOSIP-22868</t>
  </si>
  <si>
    <t>API: Add API to convert the acknowledgement of various features as a downloadable PDF</t>
  </si>
  <si>
    <t>TC_22868_01</t>
  </si>
  <si>
    <t>TC_22868_02</t>
  </si>
  <si>
    <t>Should get the response with history of service for logged in UIN</t>
  </si>
  <si>
    <t>TC_22868_03</t>
  </si>
  <si>
    <t>Download Acknowledgement as a PDF file for AUTHENTICATION_REQUEST</t>
  </si>
  <si>
    <t>Should get success response code 200 with link to download pdf. And file should be downloaded as pdf document.</t>
  </si>
  <si>
    <t>TC_22868_04</t>
  </si>
  <si>
    <t>TC_22868_05</t>
  </si>
  <si>
    <t>TC_22868_06</t>
  </si>
  <si>
    <t>TC_22868_07</t>
  </si>
  <si>
    <t>TC_22868_08</t>
  </si>
  <si>
    <t>TC_22868_09</t>
  </si>
  <si>
    <t>TC_22868_10</t>
  </si>
  <si>
    <t>TC_22868_11</t>
  </si>
  <si>
    <t>TC_22868_12</t>
  </si>
  <si>
    <t>TC_22868_13</t>
  </si>
  <si>
    <t>TC_22868_14</t>
  </si>
  <si>
    <t>Hit the AcknowledgementController API with out authorization token</t>
  </si>
  <si>
    <t>1. Access API before login</t>
  </si>
  <si>
    <t>TC_22868_15</t>
  </si>
  <si>
    <t>Hit the AcknowledgementController API with invalid token</t>
  </si>
  <si>
    <t>TC_22868_16</t>
  </si>
  <si>
    <t>validate the error message when there is no acknowledgement template for given event ID</t>
  </si>
  <si>
    <t>TC_22868_17</t>
  </si>
  <si>
    <t>Pass invalid language code in the request</t>
  </si>
  <si>
    <t>MOSIP-22865</t>
  </si>
  <si>
    <t>API: Add API to download the View History Tables as a PDF</t>
  </si>
  <si>
    <t>MOSIP_22865_01</t>
  </si>
  <si>
    <t>end point : /download/service-history</t>
  </si>
  <si>
    <t>Get Service history after login.</t>
  </si>
  <si>
    <t>A download link will be displayed with the service history.</t>
  </si>
  <si>
    <t>MOSIP_22865_02</t>
  </si>
  <si>
    <t>Get Service history with out login.</t>
  </si>
  <si>
    <t>MOSIP_22865_03</t>
  </si>
  <si>
    <t>Get service history with out lang code</t>
  </si>
  <si>
    <t>MOSIP_22865_04</t>
  </si>
  <si>
    <t>Name format</t>
  </si>
  <si>
    <t>Download the service history</t>
  </si>
  <si>
    <t>MOSIP_22865_05</t>
  </si>
  <si>
    <t>page start</t>
  </si>
  <si>
    <t>A download link will be displayed with the service history as per the settings.</t>
  </si>
  <si>
    <t>MOSIP_22865_06</t>
  </si>
  <si>
    <t>from date</t>
  </si>
  <si>
    <t>MOSIP_22865_07</t>
  </si>
  <si>
    <t>to date</t>
  </si>
  <si>
    <t>MOSIP_22865_08</t>
  </si>
  <si>
    <t>service type</t>
  </si>
  <si>
    <t>MOSIP_22865_09</t>
  </si>
  <si>
    <t>sort type</t>
  </si>
  <si>
    <t>MOSIP_22865_10</t>
  </si>
  <si>
    <t>status filter</t>
  </si>
  <si>
    <t>MOSIP-22855</t>
  </si>
  <si>
    <t>API: Transliterate API for Resident Service</t>
  </si>
  <si>
    <t>MOSIP-22855_01</t>
  </si>
  <si>
    <t>Translate Valid test case</t>
  </si>
  <si>
    <t>MOSIP-22855_02</t>
  </si>
  <si>
    <t>Trying to translate with out authentication</t>
  </si>
  <si>
    <t>MOSIP-22855_03</t>
  </si>
  <si>
    <t>Invalid lang code - from language</t>
  </si>
  <si>
    <t>MOSIP-22855_04</t>
  </si>
  <si>
    <t>Invalid lang code - to language</t>
  </si>
  <si>
    <t>MOSIP-22855_05</t>
  </si>
  <si>
    <t>Same From and to language.</t>
  </si>
  <si>
    <t>MOSIP-25312</t>
  </si>
  <si>
    <t>API: Create API to raise grievance ticket</t>
  </si>
  <si>
    <t>25312-TC_01</t>
  </si>
  <si>
    <t>end point - POST /grievance/ticket</t>
  </si>
  <si>
    <t>Log in and check API</t>
  </si>
  <si>
    <t>Success message must be displayed with appropriate ticket Id.</t>
  </si>
  <si>
    <t>25312-TC_02</t>
  </si>
  <si>
    <t>With out login</t>
  </si>
  <si>
    <t>25312-TC_03</t>
  </si>
  <si>
    <t>Audit log messages</t>
  </si>
  <si>
    <t>RES-SER-410</t>
  </si>
  <si>
    <t>Invalid input parameter - eventId.</t>
  </si>
  <si>
    <t>The appropriate message should be displayed in audit log table.</t>
  </si>
  <si>
    <t>https://mosip.atlassian.net/browse/MOSIP-25771</t>
  </si>
  <si>
    <t>25312-TC_04</t>
  </si>
  <si>
    <t>RES-SER-511</t>
  </si>
  <si>
    <t>The entered EID is not associated with the UIN/VID used to log in.</t>
  </si>
  <si>
    <t>25312-TC_05</t>
  </si>
  <si>
    <t>RES-SER-414</t>
  </si>
  <si>
    <t>Missing input parameter - eventId.</t>
  </si>
  <si>
    <t>25312-TC_06</t>
  </si>
  <si>
    <t>Missing input parameter - message.</t>
  </si>
  <si>
    <t>25312-TC_07</t>
  </si>
  <si>
    <t>Check the ticket Id in the table</t>
  </si>
  <si>
    <t>Ticket id after seeing the response</t>
  </si>
  <si>
    <t>The ticket_id should be displayed in the resident_grievance_ticket DB.</t>
  </si>
  <si>
    <t>25312-TC_08</t>
  </si>
  <si>
    <t>Check auto filled fields</t>
  </si>
  <si>
    <t>Fields as per the logged in UIN</t>
  </si>
  <si>
    <t>25312-TC_09</t>
  </si>
  <si>
    <t>Check auto filled fields - of a different logged in user</t>
  </si>
  <si>
    <t>25312-TC_10</t>
  </si>
  <si>
    <t>Check table in DB</t>
  </si>
  <si>
    <t>resident_grievance_ticket</t>
  </si>
  <si>
    <t>1. Access the DB and check for resident_grievance_ticket in DB.</t>
  </si>
  <si>
    <t>The table should be present in the DB.</t>
  </si>
  <si>
    <t>MOSIP-21170</t>
  </si>
  <si>
    <t>API: Create a new "update UIN API" to accept the reference ID of the uploaded document against the document attribute, and transaction ID</t>
  </si>
  <si>
    <t>21170-TC_01</t>
  </si>
  <si>
    <t>Endpoints: PATCH​ /update-uin</t>
  </si>
  <si>
    <t>Login and update UIN</t>
  </si>
  <si>
    <t>The Event ID generated for this request</t>
  </si>
  <si>
    <t>21170-TC_02</t>
  </si>
  <si>
    <t>Do not login and try to update UIN</t>
  </si>
  <si>
    <t>As resident is not logged in the document should not be uploaded and the UIN should not be updated.</t>
  </si>
  <si>
    <t>21170-TC_03</t>
  </si>
  <si>
    <t>Try to upload UIN with different transaction id</t>
  </si>
  <si>
    <t>"No document found for transactionID: 1234567890" error message is displayed.</t>
  </si>
  <si>
    <t>21170-TC_04</t>
  </si>
  <si>
    <t>Try uploading with out conscent.</t>
  </si>
  <si>
    <t>"Accepting the terms and conditions is a mandatory action to proceed further. Please accept the consent to proceed" error message is displayed.</t>
  </si>
  <si>
    <t>21170-TC_05</t>
  </si>
  <si>
    <t>API Successful response.</t>
  </si>
  <si>
    <t>21170-TC_06</t>
  </si>
  <si>
    <t>DB should be updated accordingly.</t>
  </si>
  <si>
    <t>21170-TC_07</t>
  </si>
  <si>
    <t>Try to upload UIN with Invalid language code .</t>
  </si>
  <si>
    <t>With an invalid language code there should be an appropriate error message displayed.</t>
  </si>
  <si>
    <t>21170-TC_08</t>
  </si>
  <si>
    <t>Audit log</t>
  </si>
  <si>
    <t>RES-SER-110</t>
  </si>
  <si>
    <t>Validating input request</t>
  </si>
  <si>
    <t>Verify the audit in audit log table.</t>
  </si>
  <si>
    <t>21170-TC_09</t>
  </si>
  <si>
    <t>RES-SER-107</t>
  </si>
  <si>
    <t>Request update uin</t>
  </si>
  <si>
    <t>21170-TC_10</t>
  </si>
  <si>
    <t>RES-SER-205</t>
  </si>
  <si>
    <t>Request update uin success</t>
  </si>
  <si>
    <t>MOSIP-23507</t>
  </si>
  <si>
    <t>Tech Story: Add consent attribute to request of 3 APIs and store the same.</t>
  </si>
  <si>
    <t>MOSIP-23507_01</t>
  </si>
  <si>
    <t>Conscent for order a physical card</t>
  </si>
  <si>
    <t>Endpoints: /resident/v1/sendCard</t>
  </si>
  <si>
    <t>As conscent is accepted, the API should be successfully executed with out any error.</t>
  </si>
  <si>
    <t>MOSIP-23507_02</t>
  </si>
  <si>
    <t>with out conscent</t>
  </si>
  <si>
    <t>MOSIP-23507_03</t>
  </si>
  <si>
    <t>conscent - denied</t>
  </si>
  <si>
    <t>MOSIP-23507_04</t>
  </si>
  <si>
    <t>Conscent for Share my credentials</t>
  </si>
  <si>
    <t>POST /share-credential</t>
  </si>
  <si>
    <t>MOSIP-23507_05</t>
  </si>
  <si>
    <t>MOSIP-23507_06</t>
  </si>
  <si>
    <t>MOSIP-23507_07</t>
  </si>
  <si>
    <t>Conscent for update demographic details</t>
  </si>
  <si>
    <t>PATCH​ /update-uin</t>
  </si>
  <si>
    <t>MOSIP-23507_08</t>
  </si>
  <si>
    <t>MOSIP-23507_09</t>
  </si>
  <si>
    <t>MOSIP-25307</t>
  </si>
  <si>
    <t>API: Create the following proxy APIs from masterdata</t>
  </si>
  <si>
    <t>TC_25307_01</t>
  </si>
  <si>
    <t>in response we should able to see the respective document category code's logged in user details</t>
  </si>
  <si>
    <t>TC_25307_02</t>
  </si>
  <si>
    <t>invalid document category code</t>
  </si>
  <si>
    <t>in reponse it should not show any attribute values and should show respective error message</t>
  </si>
  <si>
    <t>TC_25307_03</t>
  </si>
  <si>
    <t>document category code with invalid lang code</t>
  </si>
  <si>
    <t>TC_25307_04</t>
  </si>
  <si>
    <t>document category code without login</t>
  </si>
  <si>
    <t>TC_25307_05</t>
  </si>
  <si>
    <t>in response we should able to see the respective gender type code's logged in user details</t>
  </si>
  <si>
    <t>[MOSIP-25876] Resident API: For gender type 'Others', getting gender code 'null'. - MOSIP Issue Tracker (atlassian.net)</t>
  </si>
  <si>
    <t>TC_25307_06</t>
  </si>
  <si>
    <t>invalid gender type code</t>
  </si>
  <si>
    <t>TC_25307_07</t>
  </si>
  <si>
    <t>gender type code with invalid lang code</t>
  </si>
  <si>
    <t>MOSIP-23978</t>
  </si>
  <si>
    <t>API: API to download personalized PDF card from HTML preview content</t>
  </si>
  <si>
    <t>TC_23978_01</t>
  </si>
  <si>
    <t>Access API without access token</t>
  </si>
  <si>
    <t>Should get 401 - Authentication Failed if Access Token and ID Token are not present or invalid</t>
  </si>
  <si>
    <t>TC_23978_02</t>
  </si>
  <si>
    <t>Access API without id_token</t>
  </si>
  <si>
    <t>1. login to resident portal
  2. Get access token in cookie
  3. Add authorization token in browser cookie</t>
  </si>
  <si>
    <t>TC_23978_03</t>
  </si>
  <si>
    <t>Use the id token of the different session user</t>
  </si>
  <si>
    <t>Id token should be validated</t>
  </si>
  <si>
    <t>TC_23978_04</t>
  </si>
  <si>
    <t>Access API without card.manage scope</t>
  </si>
  <si>
    <t>API access should be denied</t>
  </si>
  <si>
    <t>TC_23978_05</t>
  </si>
  <si>
    <t>Access API with card.manage scope</t>
  </si>
  <si>
    <t>API should be accessible</t>
  </si>
  <si>
    <t>TC_23978_06</t>
  </si>
  <si>
    <t>Download the PDF card by passing the HTML content in the request</t>
  </si>
  <si>
    <t>Response should contain link to download pdf</t>
  </si>
  <si>
    <t>TC_23978_07</t>
  </si>
  <si>
    <t>Verify the file name of downloaded pdf</t>
  </si>
  <si>
    <t>TC_23978_08</t>
  </si>
  <si>
    <t>verify the password property in application-default.properties</t>
  </si>
  <si>
    <t>TC_23978_09</t>
  </si>
  <si>
    <t>Verify the error message when html content is invalid</t>
  </si>
  <si>
    <t>TC_23978_10</t>
  </si>
  <si>
    <t>verify the id in response header</t>
  </si>
  <si>
    <t>ID should be "mosip.resident.download.personalized.card"</t>
  </si>
  <si>
    <t>MOSIP-26004</t>
  </si>
  <si>
    <t>API to get all notifications of Resident Service</t>
  </si>
  <si>
    <t>TC_26004_01</t>
  </si>
  <si>
    <t>To get all notifucations of every activity</t>
  </si>
  <si>
    <t>Execute through required valid language code with logged resident portal.</t>
  </si>
  <si>
    <t>Resident should be get first 10 notification details of resident service.</t>
  </si>
  <si>
    <t>TC_26004_02</t>
  </si>
  <si>
    <t>Execute through required valid language code without logged resident portal.</t>
  </si>
  <si>
    <t>Resident should get appropriate message like'Authentication failed'.</t>
  </si>
  <si>
    <t>TC_26004_03</t>
  </si>
  <si>
    <t>Execute through required random language code with logged resident portal.</t>
  </si>
  <si>
    <t>Resident should get appropriate error message.</t>
  </si>
  <si>
    <t>TC_26004_04</t>
  </si>
  <si>
    <t>Valid language code with valid integer in pagestart and pagefetch.</t>
  </si>
  <si>
    <t>Resident should be get that much notification details according to the input.</t>
  </si>
  <si>
    <t>TC_26004_05</t>
  </si>
  <si>
    <t>Invalid language code with valid integer in pagestart and pagefetch</t>
  </si>
  <si>
    <t>TC_26004_06</t>
  </si>
  <si>
    <t>Valid language code with invalid integer in pagestart and pagefetch.</t>
  </si>
  <si>
    <t>Resident should be get blank page.</t>
  </si>
  <si>
    <t>TC_26004_07</t>
  </si>
  <si>
    <t>Valid language code with invalid(-ve) integer in pagestart and pagefetch.</t>
  </si>
  <si>
    <t>Resident should be get appropriate error message.</t>
  </si>
  <si>
    <t>TC_26004_08</t>
  </si>
  <si>
    <t>Valid language code with character in pagestart and pagefetch.</t>
  </si>
  <si>
    <t>Resident not able to execute API with character in pagestart and pagefetch.</t>
  </si>
  <si>
    <t>TC_26004_09</t>
  </si>
  <si>
    <t>Valid integer in pagestart and empty pagefetch.</t>
  </si>
  <si>
    <t>TC_26004_10</t>
  </si>
  <si>
    <t>Invalid integer in pagestart and empty pagefetch.</t>
  </si>
  <si>
    <t>TC_26004_11</t>
  </si>
  <si>
    <t>Invalid(-ve) integer in pagestart and empty pagefetch.</t>
  </si>
  <si>
    <t>TC_26004_12</t>
  </si>
  <si>
    <t>Valid integer in pagestart and invalid integer in pagefetch.</t>
  </si>
  <si>
    <t>TC_26004_13</t>
  </si>
  <si>
    <t>Valid integer in pagestart and invalid(-ve) integer in pagefetch.</t>
  </si>
  <si>
    <t>TC_26004_14</t>
  </si>
  <si>
    <t>Invalid integer in pagestart and valid integer in pagefetch.</t>
  </si>
  <si>
    <t>TC_26004_15</t>
  </si>
  <si>
    <t>Invalid(-ve) integer in pagestart and valid integer in pagefetch.</t>
  </si>
  <si>
    <t>TC_26004_16</t>
  </si>
  <si>
    <t>Character in pagestart and valid integer in pagefetch.</t>
  </si>
  <si>
    <t>Resident not able to execute API with character in pagestart.</t>
  </si>
  <si>
    <t>TC_26004_17</t>
  </si>
  <si>
    <t>Character in pagestart and invalid integer in pagefetch.</t>
  </si>
  <si>
    <t>TC_26004_18</t>
  </si>
  <si>
    <t>Character in pagestart and invalid(-ve) integer in pagefetch.</t>
  </si>
  <si>
    <t>TC_26004_19</t>
  </si>
  <si>
    <t>Empty pagestart and valid integer in pagefetch.</t>
  </si>
  <si>
    <t>TC_26004_20</t>
  </si>
  <si>
    <t>Empty pagestart and invalid integer in pagefetch.</t>
  </si>
  <si>
    <t>Resident should be get all notification details of resident service.</t>
  </si>
  <si>
    <t>TC_26004_21</t>
  </si>
  <si>
    <t>Empty pagestart and invalid(-ve) integer in pagefetch.</t>
  </si>
  <si>
    <t>TC_26004_22</t>
  </si>
  <si>
    <t>Valid integer in pagestart and character in pagefetch.</t>
  </si>
  <si>
    <t>Resident not able to execute API with character in pagefetch.</t>
  </si>
  <si>
    <t>TC_26004_23</t>
  </si>
  <si>
    <t>Invalid integer in pagestart and character in pagefetch.</t>
  </si>
  <si>
    <t>MOSIP-22861</t>
  </si>
  <si>
    <t>MOSIP_22861_111</t>
  </si>
  <si>
    <t>Empty OTP - VID</t>
  </si>
  <si>
    <t>MOSIP_22861_112</t>
  </si>
  <si>
    <t>Empty Transaction ID - VID</t>
  </si>
  <si>
    <t>MOSIP_22861_113</t>
  </si>
  <si>
    <t>Empty User ID - VID</t>
  </si>
  <si>
    <t>MOSIP_22861_114</t>
  </si>
  <si>
    <t>Invalid OTP - VID</t>
  </si>
  <si>
    <t>MOSIP_22861_115</t>
  </si>
  <si>
    <t>Invalid Transaction ID - VID</t>
  </si>
  <si>
    <t>MOSIP_22861_116</t>
  </si>
  <si>
    <t>Invalid User ID - VID</t>
  </si>
  <si>
    <t>MOSIP_22861_117</t>
  </si>
  <si>
    <t>Resident_SendOtpToUserId_VID_Empty_transactionID_Neg</t>
  </si>
  <si>
    <t>MOSIP_22861_118</t>
  </si>
  <si>
    <t>Resident_SendOtpToUserId_VID_Empty_userId_Neg</t>
  </si>
  <si>
    <t>MOSIP_22861_119</t>
  </si>
  <si>
    <t>Resident_SendOtpToUserId_VID_Invalid_Requesttime_Neg</t>
  </si>
  <si>
    <t>MOSIP_22861_120</t>
  </si>
  <si>
    <t>Resident_SendOtpToUserId_VID_Invalid_transactionID_Neg</t>
  </si>
  <si>
    <t>MOSIP_22861_121</t>
  </si>
  <si>
    <t>Resident_SendOtpToUserId_VID_Invalid_userId_Neg</t>
  </si>
  <si>
    <t>MOSIP_22861_122</t>
  </si>
  <si>
    <t>Resident_SendOtpToUserId_VID_Missing_Requesttime_Neg</t>
  </si>
  <si>
    <t>MOSIP_22861_123</t>
  </si>
  <si>
    <t>Resident_SendOtpToUserId_VID_Missing_transactionID_Neg</t>
  </si>
  <si>
    <t>MOSIP_22861_124</t>
  </si>
  <si>
    <t>Resident_SendOtpToUserId_VID_Missing_userId_Neg</t>
  </si>
  <si>
    <t>MOSIP_22861_125</t>
  </si>
  <si>
    <t>Resident_SendOtpToUserId_VID_Null_Requesttime_Neg</t>
  </si>
  <si>
    <t>MOSIP_22861_126</t>
  </si>
  <si>
    <t>Resident_SendOtpToUserId_VID_Null_userId_Neg</t>
  </si>
  <si>
    <t>MOSIP_22861_127</t>
  </si>
  <si>
    <t>Resident_SendOtpToUserId_VID_SpaceVal_transactionID_Neg</t>
  </si>
  <si>
    <t>MOSIP_22861_128</t>
  </si>
  <si>
    <t>Resident_SendOtpToUserId_VID_SpaceVal_userId_Neg</t>
  </si>
  <si>
    <t>MOSIP_22861_129</t>
  </si>
  <si>
    <t>Resident_SendOtpToUserId_VID_all_Valid_Smoke</t>
  </si>
  <si>
    <t>MOSIP_22861_130</t>
  </si>
  <si>
    <t>Resident_ValidateWithUserIdOtp_VID_Empty_Otp_Neg</t>
  </si>
  <si>
    <t>MOSIP_22861_131</t>
  </si>
  <si>
    <t>Resident_ValidateWithUserIdOtp_VID_Empty_transactionID_Neg</t>
  </si>
  <si>
    <t>MOSIP_22861_132</t>
  </si>
  <si>
    <t>Resident_ValidateWithUserIdOtp_VID_Empty_userId_Neg</t>
  </si>
  <si>
    <t>MOSIP_22861_133</t>
  </si>
  <si>
    <t>Resident_ValidateWithUserIdOtp_VID_Future_RequestTime_Neg</t>
  </si>
  <si>
    <t>MOSIP_22861_134</t>
  </si>
  <si>
    <t>Resident_ValidateWithUserIdOtp_VID_Invalid_Otp_Neg</t>
  </si>
  <si>
    <t>MOSIP_22861_135</t>
  </si>
  <si>
    <t>Resident_ValidateWithUserIdOtp_VID_Invalid_RequestTime_Neg</t>
  </si>
  <si>
    <t>MOSIP_22861_136</t>
  </si>
  <si>
    <t>Resident_ValidateWithUserIdOtp_VID_Invalid_transactionID_Neg</t>
  </si>
  <si>
    <t>MOSIP_22861_137</t>
  </si>
  <si>
    <t>Resident_ValidateWithUserIdOtp_VID_Invalid_userId_Neg</t>
  </si>
  <si>
    <t>MOSIP_22861_138</t>
  </si>
  <si>
    <t>Resident_ValidateWithUserIdOtp_VID_Missing_Otp_Neg</t>
  </si>
  <si>
    <t>MOSIP_22861_139</t>
  </si>
  <si>
    <t>Resident_ValidateWithUserIdOtp_VID_Missing_transactionID_Neg</t>
  </si>
  <si>
    <t>MOSIP_22861_140</t>
  </si>
  <si>
    <t>Resident_ValidateWithUserIdOtp_VID_Missing_userId_Neg</t>
  </si>
  <si>
    <t>MOSIP_22861_141</t>
  </si>
  <si>
    <t>Resident_ValidateWithUserIdOtp_VID_Null_Otp_Neg</t>
  </si>
  <si>
    <t>MOSIP_22861_142</t>
  </si>
  <si>
    <t>Resident_ValidateWithUserIdOtp_VID_Null_transactionID_Neg</t>
  </si>
  <si>
    <t>MOSIP_22861_143</t>
  </si>
  <si>
    <t>Resident_ValidateWithUserIdOtp_VID_Null_userId_Neg</t>
  </si>
  <si>
    <t>MOSIP_22861_144</t>
  </si>
  <si>
    <t>Resident_ValidateWithUserIdOtp_VID_Past_RequestTime_Neg</t>
  </si>
  <si>
    <t>MOSIP_22861_145</t>
  </si>
  <si>
    <t>Resident_ValidateWithUserIdOtp_VID_SpaceVal_Otp_Neg</t>
  </si>
  <si>
    <t>MOSIP_22861_146</t>
  </si>
  <si>
    <t>Resident_ValidateWithUserIdOtp_VID_SpaceVal_userId_Neg</t>
  </si>
  <si>
    <t>MOSIP_22861_147</t>
  </si>
  <si>
    <t>Resident_ValidateWithUserIdOtp_VID_Space_val_transactionID_Neg</t>
  </si>
  <si>
    <t>MOSIP_22861_148</t>
  </si>
  <si>
    <t>Resident_ValidateWithUserIdOtp_VID_all_Valid_Smoke</t>
  </si>
  <si>
    <t>Log in successful message should be displayed.</t>
  </si>
  <si>
    <t>TC_22851_101</t>
  </si>
  <si>
    <t>Resident_GetInputAttributeValues_VID_Invalid_SchemaType_Neg- Verify by providing invalid schemaType and execute the API</t>
  </si>
  <si>
    <t>MOSIP-22898_101</t>
  </si>
  <si>
    <t>Resident_GetLastClickNotification_VID_all_Valid_Smoke</t>
  </si>
  <si>
    <t>Resident_GetLastClickNotification_VID_all_Valid_Smoke - Valid test case</t>
  </si>
  <si>
    <t>Tc_22860_101</t>
  </si>
  <si>
    <t>Resident_GetAllTemplateBylangCodeAndTemplateTypeCode_VID_1_Valid_Smoke - Get the terms and conditions for the template code type 'tnc-update-demo'</t>
  </si>
  <si>
    <t>Tc_22860_102</t>
  </si>
  <si>
    <t>Resident_GetAllTemplateBylangCodeAndTemplateTypeCode_VID_2_Valid_Smoke - Get the terms and conditions for the template code type 'tnc-share-cred-with-partner'</t>
  </si>
  <si>
    <t>Tc_22860_103</t>
  </si>
  <si>
    <t>Resident_GetAllTemplateBylangCodeAndTemplateTypeCode_VID_3_Valid_Smoke - Get the terms and conditions for the template code type 'tnc-order-a-physical-card'</t>
  </si>
  <si>
    <t>Tc_22860_104</t>
  </si>
  <si>
    <t>Verify to get terms and conditions for template without langcode -Resident_GetAllTemplateBylangCodeAndTemplateTypeCode_VID_Invalid_Langcode</t>
  </si>
  <si>
    <t>Tc_22860_105</t>
  </si>
  <si>
    <t>Verify to get terms and conditions for invalid templatecode - Resident_GetAllTemplateBylangCodeAndTemplateTypeCode_VID_Invalid_Templatetypecode</t>
  </si>
  <si>
    <t>Tc_21644_101</t>
  </si>
  <si>
    <t>Resident_GetValidateToken_uin_all_Valid_Smoke - Validate if token is present in cookie</t>
  </si>
  <si>
    <t>MOSIP-21401_101</t>
  </si>
  <si>
    <t>An appropriate error message is displayed.</t>
  </si>
  <si>
    <t>MOSIP-21401_102</t>
  </si>
  <si>
    <t>MOSIP-21401_103</t>
  </si>
  <si>
    <t>Resident_AuthLockNew_VID_Empty_Locked_Status_Pos</t>
  </si>
  <si>
    <t>MOSIP-21401_104</t>
  </si>
  <si>
    <t>MOSIP-21401_105</t>
  </si>
  <si>
    <t>Resident_AuthLockNew_VID_Empty_Secs_Pos</t>
  </si>
  <si>
    <t>MOSIP-21401_106</t>
  </si>
  <si>
    <t>MOSIP-21401_107</t>
  </si>
  <si>
    <t>MOSIP-21401_108</t>
  </si>
  <si>
    <t>MOSIP-21401_109</t>
  </si>
  <si>
    <t>MOSIP-21401_110</t>
  </si>
  <si>
    <t>MOSIP-21401_111</t>
  </si>
  <si>
    <t>MOSIP-21401_112</t>
  </si>
  <si>
    <t>MOSIP-21401_113</t>
  </si>
  <si>
    <t>Resident_AuthLockNew_VID_Missing_AuthType_Neg</t>
  </si>
  <si>
    <t>MOSIP-21401_114</t>
  </si>
  <si>
    <t>Resident_AuthLockNew_VID_Missing_Id_Neg</t>
  </si>
  <si>
    <t>MOSIP-21401_115</t>
  </si>
  <si>
    <t>Resident_AuthLockNew_VID_Missing_Locked_Status_Pos</t>
  </si>
  <si>
    <t>MOSIP-21401_116</t>
  </si>
  <si>
    <t>Resident_AuthLockNew_VID_Missing_Requesttime_Neg</t>
  </si>
  <si>
    <t>MOSIP-21401_117</t>
  </si>
  <si>
    <t>Resident_AuthLockNew_VID_Missing_Secs_Pos</t>
  </si>
  <si>
    <t>MOSIP-21401_118</t>
  </si>
  <si>
    <t>Resident_AuthLockNew_VID_Missing_Version_Neg</t>
  </si>
  <si>
    <t>Tc_21642_101</t>
  </si>
  <si>
    <t>Resident_GenerateVID_VID_Onetimeuse_VID_Valid_Smoke_sid</t>
  </si>
  <si>
    <t>Tc_21642_102</t>
  </si>
  <si>
    <t>Resident_GenerateVID_VID_Temporary_VID2_Valid_Smoke_sid</t>
  </si>
  <si>
    <t>Tc_21642_103</t>
  </si>
  <si>
    <t>Resident_GenerateVID_VID_Temporary_VID_Valid_Smoke_sid</t>
  </si>
  <si>
    <t>Tc_21642_104</t>
  </si>
  <si>
    <t>Resident_Generate_Perpetual_VID_BothChannel_VID_Valid_Smoke_sid</t>
  </si>
  <si>
    <t>Tc_21642_105</t>
  </si>
  <si>
    <t>Resident_Generate_Perpetual_VID_TransID_VID_Invalid_Pos</t>
  </si>
  <si>
    <t>Tc_21642_106</t>
  </si>
  <si>
    <t>Resident_Generate_Perpetual_VID_VID_Email_Valid_Smoke_sid</t>
  </si>
  <si>
    <t>Tc_21642_107</t>
  </si>
  <si>
    <t>Resident_Generate_Perpetual_VID_VID_EmptyChannel_Pos</t>
  </si>
  <si>
    <t>Tc_21642_108</t>
  </si>
  <si>
    <t>Resident_Generate_Perpetual_VID_VID_Empty_Id_Invalid_Neg</t>
  </si>
  <si>
    <t>Tc_21642_109</t>
  </si>
  <si>
    <t>Resident_Generate_Perpetual_VID_VID_Empty_TransID_Invalid_Neg</t>
  </si>
  <si>
    <t>Tc_21642_110</t>
  </si>
  <si>
    <t>Resident_Generate_Perpetual_VID_VID_Empty_requesttime_Invalid_Neg</t>
  </si>
  <si>
    <t>Tc_21642_111</t>
  </si>
  <si>
    <t>Resident_Generate_Perpetual_VID_VID_Empty_version_Invalid_Neg</t>
  </si>
  <si>
    <t>Tc_21642_112</t>
  </si>
  <si>
    <t>Resident_Generate_Perpetual_VID_VID_Empty_vidType_Invalid_Neg</t>
  </si>
  <si>
    <t>Tc_21642_113</t>
  </si>
  <si>
    <t>Resident_Generate_Perpetual_VID_VID_Id_Invalid_Neg</t>
  </si>
  <si>
    <t>Tc_21642_114</t>
  </si>
  <si>
    <t>Resident_Generate_Perpetual_VID_VID_Phone_Valid_Smoke_sid</t>
  </si>
  <si>
    <t>Tc_21642_115</t>
  </si>
  <si>
    <t>Resident_Generate_Perpetual_VID_VID_requesttime_Invalid_Neg</t>
  </si>
  <si>
    <t>Tc_21642_116</t>
  </si>
  <si>
    <t>Resident_Generate_Perpetual_VID_VID_version_Invalid_Neg</t>
  </si>
  <si>
    <t>Tc_21642_117</t>
  </si>
  <si>
    <t>Resident_Generate_Perpetual_VID_VID_vidType_Invalid_Neg</t>
  </si>
  <si>
    <t>MOSIP_AUTO_101</t>
  </si>
  <si>
    <t>Resident_GetRequestCardVid_VID_Invalid_UserVid_Neg</t>
  </si>
  <si>
    <t>An appropriate error message is displayed</t>
  </si>
  <si>
    <t>MOSIP_AUTO_102</t>
  </si>
  <si>
    <t>Resident_GetRequestCardVid_VID_Invalid_User_Neg</t>
  </si>
  <si>
    <t>MOSIP_AUTO_103</t>
  </si>
  <si>
    <t>Resident_GetRequestCardVid_VID_Invalid_Vid_Neg</t>
  </si>
  <si>
    <t>MOSIP_AUTO_104</t>
  </si>
  <si>
    <t>Resident_GetRequestCardVid_VID_all_Valid_Smoke_sid</t>
  </si>
  <si>
    <t>Success message is displayed request card is successful.</t>
  </si>
  <si>
    <t>MOSIP_AUTO_201</t>
  </si>
  <si>
    <t>Resident_GetRetrieveVidPolicy_VID_all_Valid_Smoke</t>
  </si>
  <si>
    <t>Success message is displayed and retrieve vid policy is successful.</t>
  </si>
  <si>
    <t>MOSIP_AUTO_301</t>
  </si>
  <si>
    <t>Resident_GetPartnersByPartnerType_VID_Empty_PartnerType_Valid_Smoke</t>
  </si>
  <si>
    <t>Success message is displayed and partners are retrieved is successful.</t>
  </si>
  <si>
    <t>MOSIP_AUTO_302</t>
  </si>
  <si>
    <t>Resident_GetPartnersByPartnerType_VID_all_Valid_Smoke</t>
  </si>
  <si>
    <t>MOSIP_22046_101</t>
  </si>
  <si>
    <t>Resident_GetServiceHistory_VID_0_SearchText_Pos</t>
  </si>
  <si>
    <t>MOSIP_22046_102</t>
  </si>
  <si>
    <t>Resident_GetServiceHistory_VID_1_Valid_Smoke</t>
  </si>
  <si>
    <t>MOSIP_22046_103</t>
  </si>
  <si>
    <t>Resident_GetServiceHistory_VID_2_Valid_Smoke</t>
  </si>
  <si>
    <t>MOSIP_22046_104</t>
  </si>
  <si>
    <t>Resident_GetServiceHistory_VID_3_Valid_Smoke</t>
  </si>
  <si>
    <t>MOSIP_22046_105</t>
  </si>
  <si>
    <t>Resident_GetServiceHistory_VID_4_Valid_Smoke</t>
  </si>
  <si>
    <t>MOSIP_22046_106</t>
  </si>
  <si>
    <t>Resident_GetServiceHistory_VID_5_Valid_Smoke</t>
  </si>
  <si>
    <t>MOSIP_22046_107</t>
  </si>
  <si>
    <t>Resident_GetServiceHistory_VID_ASC_SortType_Valid_Smoke</t>
  </si>
  <si>
    <t>MOSIP_22046_108</t>
  </si>
  <si>
    <t>Resident_GetServiceHistory_VID_DESC_SortType_Valid_Smoke</t>
  </si>
  <si>
    <t>MOSIP_22046_109</t>
  </si>
  <si>
    <t>Resident_GetServiceHistory_VID_Date_Specified_Valid_Smoke</t>
  </si>
  <si>
    <t>MOSIP_22046_110</t>
  </si>
  <si>
    <t>Resident_GetServiceHistory_VID_Empty_FromDate_Neg</t>
  </si>
  <si>
    <t>history should be fetched successfully with default from date.</t>
  </si>
  <si>
    <t>MOSIP_22046_111</t>
  </si>
  <si>
    <t>Resident_GetServiceHistory_VID_Empty_SortType_Neg</t>
  </si>
  <si>
    <t>history should be fetched successfully with default sort type.</t>
  </si>
  <si>
    <t>MOSIP_22046_112</t>
  </si>
  <si>
    <t>Resident_GetServiceHistory_VID_Empty_ToDate_Neg</t>
  </si>
  <si>
    <t>history should be fetched successfully with default to date.</t>
  </si>
  <si>
    <t>MOSIP_22046_113</t>
  </si>
  <si>
    <t>Resident_GetServiceHistory_VID_Invalid_FromDate_Neg</t>
  </si>
  <si>
    <t>MOSIP_22046_114</t>
  </si>
  <si>
    <t>Resident_GetServiceHistory_VID_Invalid_From_To_Date_Neg</t>
  </si>
  <si>
    <t>MOSIP_22046_115</t>
  </si>
  <si>
    <t>Resident_GetServiceHistory_VID_Invalid_LangCode_Neg</t>
  </si>
  <si>
    <t>MOSIP_22046_116</t>
  </si>
  <si>
    <t>Resident_GetServiceHistory_VID_Invalid_PageFetch_Neg</t>
  </si>
  <si>
    <t>MOSIP_22046_117</t>
  </si>
  <si>
    <t>Resident_GetServiceHistory_VID_Invalid_PageStart_Neg</t>
  </si>
  <si>
    <t>MOSIP_22046_118</t>
  </si>
  <si>
    <t>Resident_GetServiceHistory_VID_Invalid_Random_PageFetch_Neg</t>
  </si>
  <si>
    <t>MOSIP_22046_119</t>
  </si>
  <si>
    <t>Resident_GetServiceHistory_VID_Invalid_SortType_Neg</t>
  </si>
  <si>
    <t>MOSIP_22046_120</t>
  </si>
  <si>
    <t>Resident_GetServiceHistory_VID_Multiple_ServiceType_Valid_Smoke</t>
  </si>
  <si>
    <t>history should be fetched successfully as per the input.</t>
  </si>
  <si>
    <t>MOSIP_22046_121</t>
  </si>
  <si>
    <t>Resident_GetServiceHistory_VID_Negative_PageFetch_Value_Neg</t>
  </si>
  <si>
    <t>MOSIP_22046_122</t>
  </si>
  <si>
    <t>Resident_GetServiceHistory_VID_SearchText_Random_Pos</t>
  </si>
  <si>
    <t>MOSIP_22046_123</t>
  </si>
  <si>
    <t>Resident_GetServiceHistory_VID_SearchText_Valid_Smoke</t>
  </si>
  <si>
    <t>MOSIP_22046_124</t>
  </si>
  <si>
    <t>Resident_GetServiceHistory_VID_StatusCode_Missing_Langcode_Neg</t>
  </si>
  <si>
    <t>MOSIP_22046_125</t>
  </si>
  <si>
    <t>Resident_GetServiceHistory_VID_StatusFilter_Invalid_Neg</t>
  </si>
  <si>
    <t>MOSIP_22046_126</t>
  </si>
  <si>
    <t>Resident_GetServiceHistory_VID_StatusFilter_Valid_Smoke</t>
  </si>
  <si>
    <t>MOSIP_22046_127</t>
  </si>
  <si>
    <t>Resident_GetServiceHistory_VID_Valid_PageStart_Smoke</t>
  </si>
  <si>
    <t>MOSIP_22046_128</t>
  </si>
  <si>
    <t>Resident_GetServiceHistory_VID_all_Valid_Smoke_sid</t>
  </si>
  <si>
    <t>25312-TC_101</t>
  </si>
  <si>
    <t>Resident_GrievanceTicket_VID_Diff_Eid_Neg</t>
  </si>
  <si>
    <t>An Appropriate error message should be displayed.</t>
  </si>
  <si>
    <t>25312-TC_102</t>
  </si>
  <si>
    <t>Resident_GrievanceTicket_VID_Empty_Eid_Neg</t>
  </si>
  <si>
    <t>25312-TC_103</t>
  </si>
  <si>
    <t>Resident_GrievanceTicket_VID_Empty_Msg_Neg</t>
  </si>
  <si>
    <t>25312-TC_104</t>
  </si>
  <si>
    <t>Resident_GrievanceTicket_VID_InvalidUser_Token_Neg</t>
  </si>
  <si>
    <t>25312-TC_105</t>
  </si>
  <si>
    <t>Resident_GrievanceTicket_VID_Invalid_Eid_Neg</t>
  </si>
  <si>
    <t>25312-TC_106</t>
  </si>
  <si>
    <t>Resident_GrievanceTicket_VID_Missing_Eid_Neg</t>
  </si>
  <si>
    <t>25312-TC_107</t>
  </si>
  <si>
    <t>Resident_GrievanceTicket_VID_Missing_Msg_Neg</t>
  </si>
  <si>
    <t>25312-TC_108</t>
  </si>
  <si>
    <t>Resident_GrievanceTicket_VID_OverRange_Msg_Neg</t>
  </si>
  <si>
    <t>25312-TC_109</t>
  </si>
  <si>
    <t>Resident_GrievanceTicket_VID_StatusCode_Invalid_Token_Neg</t>
  </si>
  <si>
    <t>25312-TC_110</t>
  </si>
  <si>
    <t>Resident_GrievanceTicket_VID_all_Valid_Smoke</t>
  </si>
  <si>
    <t>MOSIP_AUTO_111</t>
  </si>
  <si>
    <t>Resident_DownloadUinCardByEventId_VID_Diff_User_Neg</t>
  </si>
  <si>
    <t>MOSIP_AUTO_114</t>
  </si>
  <si>
    <t>Resident_GetCheckEventIdStatus_VID_Invalid_LangCode_Neg</t>
  </si>
  <si>
    <t>MOSIP_AUTO_115</t>
  </si>
  <si>
    <t>Resident_GetCheckEventIdStatus_VID_Invalid_eventId_Neg</t>
  </si>
  <si>
    <t>MOSIP_AUTO_116</t>
  </si>
  <si>
    <t>Resident_GetCheckEventIdStatus_VID_all_Valid_Smoke</t>
  </si>
  <si>
    <t>The status of the event ID is displayed.</t>
  </si>
  <si>
    <t>MOSIP_AUTO_117</t>
  </si>
  <si>
    <t>Resident_PinStatus_VID_Invalid_Input_Neg</t>
  </si>
  <si>
    <t>MOSIP_AUTO_118</t>
  </si>
  <si>
    <t>Resident_PinStatus_VID_StatusCode_Invalid_Token_Neg</t>
  </si>
  <si>
    <t>MOSIP_AUTO_119</t>
  </si>
  <si>
    <t>Resident_PinStatus_VID_all_Valid_Smoke</t>
  </si>
  <si>
    <t>The response will have the pinned status for the particular event ID.</t>
  </si>
  <si>
    <t>MOSIP_AUTO_120</t>
  </si>
  <si>
    <t>Resident_UnPinStatus_VID_Invalid_Input_Neg</t>
  </si>
  <si>
    <t>MOSIP_AUTO_121</t>
  </si>
  <si>
    <t>Resident_UnPinStatus_VID_StatusCode_Invalid_Token_Neg</t>
  </si>
  <si>
    <t>MOSIP_AUTO_122</t>
  </si>
  <si>
    <t>Resident_UnPinStatus_VID_all_Valid_Smoke</t>
  </si>
  <si>
    <t>The response will have the Un pinned status for the particular event ID.</t>
  </si>
  <si>
    <t>MOSIP_AUTO_123</t>
  </si>
  <si>
    <t>Resident_RevokeVIDNew_VID_OneTimeUse_Valid_Smoke</t>
  </si>
  <si>
    <t>Revoked successfully message should be displayed.</t>
  </si>
  <si>
    <t>MOSIP_AUTO_124</t>
  </si>
  <si>
    <t>Resident_RevokeVIDNew_VID_Perp_Valid_Smoke</t>
  </si>
  <si>
    <t>MOSIP_AUTO_125</t>
  </si>
  <si>
    <t>Resident_RevokeVIDNew_VID_Temp_Valid_Smoke</t>
  </si>
  <si>
    <t>MOSIP_AUTO_126</t>
  </si>
  <si>
    <t>Resident_RevokeVIDNew_VID_OneTimeUse_Valid_Smoke_Using_Vid_Invalid_User_Neg</t>
  </si>
  <si>
    <t>MOSIP_AUTO_132</t>
  </si>
  <si>
    <t>Resident_UploadDocument_VID_StatusCode_Large_File_Neg</t>
  </si>
  <si>
    <t>MOSIP_AUTO_134</t>
  </si>
  <si>
    <t>Resident_UpdateUINNew_VID_Empty_Consent_Neg</t>
  </si>
  <si>
    <t>MOSIP_AUTO_135</t>
  </si>
  <si>
    <t>Resident_UpdateUINNew_VID_Empty_Requesttime_Neg</t>
  </si>
  <si>
    <t>MOSIP_AUTO_136</t>
  </si>
  <si>
    <t>Resident_UpdateUINNew_VID_Empty_TransactionID_Neg</t>
  </si>
  <si>
    <t>MOSIP_AUTO_137</t>
  </si>
  <si>
    <t>Resident_UpdateUINNew_VID_Invalid_Consent_Neg</t>
  </si>
  <si>
    <t>MOSIP_AUTO_138</t>
  </si>
  <si>
    <t>Resident_UpdateUINNew_VID_Invalid_Requesttime_Neg</t>
  </si>
  <si>
    <t>MOSIP_AUTO_139</t>
  </si>
  <si>
    <t>Resident_UpdateUINNew_VID_Invalid_TransactionID_Neg</t>
  </si>
  <si>
    <t>MOSIP_AUTO_140</t>
  </si>
  <si>
    <t>Resident_UpdateUINNew_VID_Missing_Consent_Neg</t>
  </si>
  <si>
    <t>MOSIP_AUTO_141</t>
  </si>
  <si>
    <t>Resident_UpdateUINNew_VID_Missing_Requesttime_Neg</t>
  </si>
  <si>
    <t>MOSIP_AUTO_142</t>
  </si>
  <si>
    <t>Resident_UpdateUINNew_VID_Missing_TransactionID_Neg</t>
  </si>
  <si>
    <t>MOSIP_AUTO_143</t>
  </si>
  <si>
    <t>Resident_UpdateUINNew_VID_all_Valid_Smoke</t>
  </si>
  <si>
    <t>The UIN is updated successfully.</t>
  </si>
  <si>
    <t>The appropriate doc details should be displayed in the response.</t>
  </si>
  <si>
    <t>MOSIP_AUTO_157</t>
  </si>
  <si>
    <t>Resident_TranslitrateData_VID_Empty_FromLang_Neg</t>
  </si>
  <si>
    <t>MOSIP_AUTO_158</t>
  </si>
  <si>
    <t>Resident_TranslitrateData_VID_Empty_ToLang_Neg</t>
  </si>
  <si>
    <t>MOSIP_AUTO_159</t>
  </si>
  <si>
    <t>Resident_TranslitrateData_VID_Invalid_FromLang_Neg</t>
  </si>
  <si>
    <t>MOSIP_AUTO_160</t>
  </si>
  <si>
    <t>Resident_TranslitrateData_VID_Invalid_ToLang_Neg</t>
  </si>
  <si>
    <t>MOSIP_AUTO_161</t>
  </si>
  <si>
    <t>Resident_TranslitrateData_VID_Missing_FromLang_Neg</t>
  </si>
  <si>
    <t>MOSIP_AUTO_162</t>
  </si>
  <si>
    <t>Resident_TranslitrateData_VID_Missing_ToLang_Neg</t>
  </si>
  <si>
    <t>MOSIP_AUTO_163</t>
  </si>
  <si>
    <t>Resident_TranslitrateData_VID_Same_Lang_Neg</t>
  </si>
  <si>
    <t>MOSIP_AUTO_164</t>
  </si>
  <si>
    <t>Resident_TranslitrateData_VID_all_Valid_Smoke</t>
  </si>
  <si>
    <t>MOSIP-21151</t>
  </si>
  <si>
    <t>API: Get list of documents for the transaction ID</t>
  </si>
  <si>
    <t>MOSIP-21151_01</t>
  </si>
  <si>
    <t>Get documents using transaction ID</t>
  </si>
  <si>
    <t>Get document metadata using transaction ID</t>
  </si>
  <si>
    <t>Resident should be able to get the meatdata of the document uploaded</t>
  </si>
  <si>
    <t>MOSIP-21151_02</t>
  </si>
  <si>
    <t>Verify to get document metadata with incorrect transcationid</t>
  </si>
  <si>
    <t>MOSIP-21151_03</t>
  </si>
  <si>
    <t>Verify to get document metadata with invalid transcationid</t>
  </si>
  <si>
    <t>MOSIP-21151_04</t>
  </si>
  <si>
    <t>MOSIP-21151_05</t>
  </si>
  <si>
    <t>MOSIP-21151_06</t>
  </si>
  <si>
    <t>Enter transaction ID which exceeds Max length</t>
  </si>
  <si>
    <t>Should display data validation message</t>
  </si>
  <si>
    <t>MOSIP-21151_07</t>
  </si>
  <si>
    <t>Enter special characters in place of transaction ID field.</t>
  </si>
  <si>
    <t>MOSIP-21151_08</t>
  </si>
  <si>
    <t>MOSIP-21151_09</t>
  </si>
  <si>
    <t>Verify the Audit event for hitting Get document with transaction ID</t>
  </si>
  <si>
    <t>MOSIP-21151_10</t>
  </si>
  <si>
    <t>Verify the Audit event for hitting Get document with transaction ID (with success response )</t>
  </si>
  <si>
    <t>MOSIP-21151_11</t>
  </si>
  <si>
    <t>Verify the Audit event for hitting Get document with transaction ID (with failure response )</t>
  </si>
  <si>
    <t>MOSIP-21151_12</t>
  </si>
  <si>
    <t>MOSIP-21151_13</t>
  </si>
  <si>
    <t>Mosip-20847</t>
  </si>
  <si>
    <t>Printable Cards using RID and OTP authentication</t>
  </si>
  <si>
    <t>Mosip-20847_01</t>
  </si>
  <si>
    <t>Download pdf version of credential</t>
  </si>
  <si>
    <t>Resident should be able to download digital card using RID with password protected</t>
  </si>
  <si>
    <t>https://mosip.atlassian.net/browse/MOSIP-20847</t>
  </si>
  <si>
    <t>Mosip-20847_02</t>
  </si>
  <si>
    <t>Verify to open pdf digital card with wrong password</t>
  </si>
  <si>
    <t>Resident should not be able to open digital card with wrong password</t>
  </si>
  <si>
    <t>Mosip-20847_03</t>
  </si>
  <si>
    <t>In config make password enable as false and download digitalcard</t>
  </si>
  <si>
    <t>Resident should be able to download digital card using RID without password protected</t>
  </si>
  <si>
    <t>Mosip-20847_04</t>
  </si>
  <si>
    <t>In config change the password format and download digitalcard</t>
  </si>
  <si>
    <t>Resident should be able to download card with password protected</t>
  </si>
  <si>
    <t>Mosip-20847_05</t>
  </si>
  <si>
    <t>Resident should be able to download digital card using UIN with password protected</t>
  </si>
  <si>
    <t>Mosip-20847_06</t>
  </si>
  <si>
    <t>Resident should be able to download digital card using VID with password protected</t>
  </si>
  <si>
    <t>Mosip-20847_07</t>
  </si>
  <si>
    <t>Check audit logs for download success</t>
  </si>
  <si>
    <t>Audit logs for the success should get entrired</t>
  </si>
  <si>
    <t>Mosip-20847_08</t>
  </si>
  <si>
    <t>Check audit logs for download failure</t>
  </si>
  <si>
    <t>Audit logs for the failure should get entrired</t>
  </si>
  <si>
    <t>Mosip-21386</t>
  </si>
  <si>
    <t>API: Alter Request Credential API to accept the user specified formats and masking requirements, and include purpose</t>
  </si>
  <si>
    <t>Mosip-21386_01</t>
  </si>
  <si>
    <t>Verify for existing credentail API to acccept formats, masking</t>
  </si>
  <si>
    <t>Mosip-21386_02</t>
  </si>
  <si>
    <t>Mosip-21386_03</t>
  </si>
  <si>
    <t>Mosip-21386_04</t>
  </si>
  <si>
    <t>Mosip-21401</t>
  </si>
  <si>
    <t>Mosip-21401_02</t>
  </si>
  <si>
    <t>Lock bio(face/finger/iris) authtype</t>
  </si>
  <si>
    <t>Mosip-21401_03</t>
  </si>
  <si>
    <t>Lock OTP-email auth type</t>
  </si>
  <si>
    <t>Mosip-21401_04</t>
  </si>
  <si>
    <t>Lock OTP-phone auth type</t>
  </si>
  <si>
    <t>Mosip-21401_05</t>
  </si>
  <si>
    <t>Unlock authentication types</t>
  </si>
  <si>
    <t>Unlock demo authtype</t>
  </si>
  <si>
    <t>Demographic auth type should get unlocked with message "The chosen authentication types have been successfully locked/unlocked."</t>
  </si>
  <si>
    <t>Mosip-21401_06</t>
  </si>
  <si>
    <t>Unlock bio(face/finger/iris) authtype</t>
  </si>
  <si>
    <t>Bio(face/finger/iris) auth type should get unlocked with message "The chosen authentication types have been successfully locked/unlocked."</t>
  </si>
  <si>
    <t>Mosip-21401_07</t>
  </si>
  <si>
    <t>Unlock OTP-email auth type</t>
  </si>
  <si>
    <t>Otp-email auth type should get unlocked with message "The chosen authentication types have been successfully locked/unlocked."</t>
  </si>
  <si>
    <t>Mosip-21401_08</t>
  </si>
  <si>
    <t>Unlock OTP-phone auth type</t>
  </si>
  <si>
    <t>Otp-phone auth type should get locked with message "The chosen authentication types have been successfully locked/unlocked."</t>
  </si>
  <si>
    <t>Mosip-21401_09</t>
  </si>
  <si>
    <t>Unlock Authentication types for specifed time</t>
  </si>
  <si>
    <t>Unlock demo authtype for specified time</t>
  </si>
  <si>
    <t>Mosip-21401_10</t>
  </si>
  <si>
    <t>Unlock bio(face/finger/iris) authtype for specified time</t>
  </si>
  <si>
    <t>Mosip-21401_11</t>
  </si>
  <si>
    <t>Unlock OTP-email authtype for specified time</t>
  </si>
  <si>
    <t>Mosip-21401_12</t>
  </si>
  <si>
    <t>Unlock OTP-phone authtype for specified time</t>
  </si>
  <si>
    <t>Mosip-22866</t>
  </si>
  <si>
    <t>Tech story: Make sure the naming convention of Track Service Request when downloaded as a PDF is in place</t>
  </si>
  <si>
    <t>Mosip-22866_01</t>
  </si>
  <si>
    <t>Verify the naming convention of track service request when downloaded as PDF</t>
  </si>
  <si>
    <t>Naming conventions should be proper for the Otp authentication event</t>
  </si>
  <si>
    <t>https://mosip.atlassian.net/browse/MOSIP-27686</t>
  </si>
  <si>
    <t>Mosip-22866_02</t>
  </si>
  <si>
    <t>Naming conventions should be proper for the personalised card downlaod event</t>
  </si>
  <si>
    <t>Mosip-22866_03</t>
  </si>
  <si>
    <t>Naming conventions should be proper for the get my id event</t>
  </si>
  <si>
    <t>Mosip-22866_04</t>
  </si>
  <si>
    <t>Naming conventions should be proper for the update data event</t>
  </si>
  <si>
    <t>Mosip-22866_05</t>
  </si>
  <si>
    <t>Naming conventions should be proper for the genertae vid event</t>
  </si>
  <si>
    <t>Mosip-22866_06</t>
  </si>
  <si>
    <t>Naming conventions should be proper for the revoke vid event</t>
  </si>
  <si>
    <t>Mosip-22866_07</t>
  </si>
  <si>
    <t>Naming conventions should be proper for the verify phone/email event</t>
  </si>
  <si>
    <t>Mosip-22866_08</t>
  </si>
  <si>
    <t>Naming conventions should be proper for the lock/unlock event</t>
  </si>
  <si>
    <t>Mosip-22866_09</t>
  </si>
  <si>
    <t>Naming conventions should be proper for the share my data event</t>
  </si>
  <si>
    <t>MOSIP-22174</t>
  </si>
  <si>
    <t>Update Generate VID to accept channel for notification and return masked email/phone</t>
  </si>
  <si>
    <t>Tc_22174_01</t>
  </si>
  <si>
    <t>Notifications</t>
  </si>
  <si>
    <t>Verify notifications on generate vid registered phone number</t>
  </si>
  <si>
    <t>Resident should get received vid to registered phone and phone number masked in response</t>
  </si>
  <si>
    <t>Tc_22174_02</t>
  </si>
  <si>
    <t>Verify notifications on generate vid registered emailid</t>
  </si>
  <si>
    <t>Resident should get received vid to registered email and EMAIL masked in response</t>
  </si>
  <si>
    <t>Tc_22174_03</t>
  </si>
  <si>
    <t>Verify notifications on generate vid both registered phone number &amp; emailid</t>
  </si>
  <si>
    <t>Resident should get received vid to registered phone &amp; email and phone &amp; EMAIL masked in response</t>
  </si>
  <si>
    <t>Tc_22174_04</t>
  </si>
  <si>
    <t>Generate Vid without selecting notification mode</t>
  </si>
  <si>
    <t>MOSIP-24879</t>
  </si>
  <si>
    <t>Add "Event Id" in the response of the below stories</t>
  </si>
  <si>
    <t>MOSIP-TC_01</t>
  </si>
  <si>
    <t>Secure My ID</t>
  </si>
  <si>
    <t>Verify the lock/unlock Authentication Types in API Response headers eventID getting or not for success</t>
  </si>
  <si>
    <t>In the API Response headers shouldbe get the eventID.</t>
  </si>
  <si>
    <t>MOSIP-TC_02</t>
  </si>
  <si>
    <t>Verify Create Proxy API for the IDA Internal OTP Auth in API respone eventID getting or not for success /failed</t>
  </si>
  <si>
    <t>In the API Response headers should be get the eventID for success and failed</t>
  </si>
  <si>
    <t>MOSIP-TC_03</t>
  </si>
  <si>
    <t>Download card</t>
  </si>
  <si>
    <t>Verify download the UIN card using AID/VID/UIN in API Response headers eventID is genreated</t>
  </si>
  <si>
    <t>In the API Response headers should be get the eventID for success</t>
  </si>
  <si>
    <t>MOSIP-TC_04</t>
  </si>
  <si>
    <t>Request card VID</t>
  </si>
  <si>
    <t>Verify eventid generated or not for downloadable PDF</t>
  </si>
  <si>
    <t>In the API Response headers should be get the event Id for success</t>
  </si>
  <si>
    <t>MOSIP-TC_05</t>
  </si>
  <si>
    <t>Revoked- VID</t>
  </si>
  <si>
    <t>Check the revoked VID In API is generating eventid or not</t>
  </si>
  <si>
    <t>MOSIP-TC_06</t>
  </si>
  <si>
    <t>Generate VID</t>
  </si>
  <si>
    <t>Check the Generate VID for Temporary vid /onetimeuse vid/perpetual should In API is generating eventid or not</t>
  </si>
  <si>
    <t>MOSIP-TC_07</t>
  </si>
  <si>
    <t>Share-credential</t>
  </si>
  <si>
    <t>check the share-credential in API is generating eventid or not</t>
  </si>
  <si>
    <t>MOSIP-TC_08</t>
  </si>
  <si>
    <t>VID-card</t>
  </si>
  <si>
    <t>check the VID-card in API is generating eventid or not</t>
  </si>
  <si>
    <t>MOSIP-25780</t>
  </si>
  <si>
    <t>API: Create a new endpoint for un-authentication Audit end-point to send hash of Individual Id taken from the request body and get Id Type from individual id</t>
  </si>
  <si>
    <t>25780-TC_01</t>
  </si>
  <si>
    <t>for the values, please check in https://docs.google.com/spreadsheets/d/1NpXViOAcyZ5QDddtA9rbJ5VUC8ffSBS4bYWycK3xfhE/edit#gid=1050349630</t>
  </si>
  <si>
    <t>Endpoints: GET /proxy/audit/log</t>
  </si>
  <si>
    <t>User clicks on "notification" icon after logging in to UIN services</t>
  </si>
  <si>
    <t>Verify that the audit logs are printed in the audit log table appropriately.</t>
  </si>
  <si>
    <t>25780-TC_02</t>
  </si>
  <si>
    <t>User clicks on "logout" button after logging in to UIN services</t>
  </si>
  <si>
    <t>25780-TC_03</t>
  </si>
  <si>
    <t>User clicks on search button for searching "EventId"</t>
  </si>
  <si>
    <t>25780-TC_04</t>
  </si>
  <si>
    <t>User clicks on "Go" button for applying "the chosen filter"</t>
  </si>
  <si>
    <t>25780-TC_05</t>
  </si>
  <si>
    <t>User clicks on "download" button</t>
  </si>
  <si>
    <t>25780-TC_06</t>
  </si>
  <si>
    <t>User clicks on "Pin to top"</t>
  </si>
  <si>
    <t>25780-TC_07</t>
  </si>
  <si>
    <t>User clicks on "Report an issue"</t>
  </si>
  <si>
    <t>25780-TC_08</t>
  </si>
  <si>
    <t>User clicks on "View Details"</t>
  </si>
  <si>
    <t>25780-TC_09</t>
  </si>
  <si>
    <t>User chooses the "history filter" from the drop-down</t>
  </si>
  <si>
    <t>25780-TC_10</t>
  </si>
  <si>
    <t>User chooses the "status filter" from the drop-down</t>
  </si>
  <si>
    <t>25780-TC_11</t>
  </si>
  <si>
    <t>User clicks on next page in pagination</t>
  </si>
  <si>
    <t>25780-TC_12</t>
  </si>
  <si>
    <t>User chooses the number of items to be shown on each page from drop-down</t>
  </si>
  <si>
    <t>25780-TC_13</t>
  </si>
  <si>
    <t>User clicks on "Generate perpetual VID" button</t>
  </si>
  <si>
    <t>25780-TC_14</t>
  </si>
  <si>
    <t>User clicks on "revoke perpetual VID" button</t>
  </si>
  <si>
    <t>25780-TC_15</t>
  </si>
  <si>
    <t>User clicks on "download perpetual VID" button</t>
  </si>
  <si>
    <t>25780-TC_16</t>
  </si>
  <si>
    <t>User clicks on "eye" icon to unmask the perpetual VID</t>
  </si>
  <si>
    <t>25780-TC_17</t>
  </si>
  <si>
    <t>User clicks on "Generate one-time VID" button</t>
  </si>
  <si>
    <t>25780-TC_18</t>
  </si>
  <si>
    <t>User clicks on "revoke one-time VID" button</t>
  </si>
  <si>
    <t>25780-TC_19</t>
  </si>
  <si>
    <t>User clicks on "download one-time VID" button</t>
  </si>
  <si>
    <t>25780-TC_20</t>
  </si>
  <si>
    <t>User clicks on "eye" icon to unmask the one-time VID</t>
  </si>
  <si>
    <t>25780-TC_21</t>
  </si>
  <si>
    <t>User clicks on "Generate temporary VID" button</t>
  </si>
  <si>
    <t>25780-TC_22</t>
  </si>
  <si>
    <t>User clicks on "revoke temporary VID" button</t>
  </si>
  <si>
    <t>25780-TC_23</t>
  </si>
  <si>
    <t>User clicks on "download temporary VID" button</t>
  </si>
  <si>
    <t>25780-TC_24</t>
  </si>
  <si>
    <t>User clicks on "eye" icon to unmask the temporary VID</t>
  </si>
  <si>
    <t>25780-TC_25</t>
  </si>
  <si>
    <t>User clicks on "submit" button</t>
  </si>
  <si>
    <t>25780-TC_26</t>
  </si>
  <si>
    <t>User clicks on "search" button</t>
  </si>
  <si>
    <t>25780-TC_27</t>
  </si>
  <si>
    <t>User clicks on "submit" button in update my data</t>
  </si>
  <si>
    <t>25780-TC_28</t>
  </si>
  <si>
    <t>User clicks on "submit" button in update my address</t>
  </si>
  <si>
    <t>25780-TC_29</t>
  </si>
  <si>
    <t>User clicks on "Send OTP" button in update email Id</t>
  </si>
  <si>
    <t>25780-TC_30</t>
  </si>
  <si>
    <t>User clicks on "Send OTP" button in update phone number</t>
  </si>
  <si>
    <t>25780-TC_31</t>
  </si>
  <si>
    <t>User clicks on "submit" button in update notification language</t>
  </si>
  <si>
    <t>25780-TC_32</t>
  </si>
  <si>
    <t>User clicks on "download" button on download personalised card page</t>
  </si>
  <si>
    <t>25780-TC_33</t>
  </si>
  <si>
    <t>User clicks on "share" button on share credential page</t>
  </si>
  <si>
    <t>25780-TC_34</t>
  </si>
  <si>
    <t>User clicks on "send OTP" button on Get my UIN page</t>
  </si>
  <si>
    <t>25780-TC_35</t>
  </si>
  <si>
    <t>User clicks on the "submit button" on Get my UIN page</t>
  </si>
  <si>
    <t>25780-TC_36</t>
  </si>
  <si>
    <t>User clicks on "resend OTP" button on Get my UIN page</t>
  </si>
  <si>
    <t>25780-TC_37</t>
  </si>
  <si>
    <t>User clicks on "send OTP" button on verify phone number/email Id page</t>
  </si>
  <si>
    <t>25780-TC_38</t>
  </si>
  <si>
    <t>User clicks on the "submit button" on verify phone number/email Id page</t>
  </si>
  <si>
    <t>25780-TC_39</t>
  </si>
  <si>
    <t>User clicks on "resend OTP" button on verify phone number/email Id page</t>
  </si>
  <si>
    <t>25780-TC_40</t>
  </si>
  <si>
    <t>User clicks on "search" button on locate registration center page</t>
  </si>
  <si>
    <t>25780-TC_41</t>
  </si>
  <si>
    <t>User clicks on "download" button on locate registration center page</t>
  </si>
  <si>
    <t>25780-TC_42</t>
  </si>
  <si>
    <t>User clicks on "download" button on supporting document page</t>
  </si>
  <si>
    <t>25780-TC_43</t>
  </si>
  <si>
    <t>User clicks on "book an appointment" card</t>
  </si>
  <si>
    <t>MOSIP-24557</t>
  </si>
  <si>
    <t>Tech story: All the downloadable PDFs should be digitally signed by MOSIP</t>
  </si>
  <si>
    <t>24557-TC_01</t>
  </si>
  <si>
    <t>Signature in Ack_ document</t>
  </si>
  <si>
    <t>end point - /resident/v1/ack/download/pdf/event/eventId/language/eng</t>
  </si>
  <si>
    <t>The downloaded pdf should have the signature.</t>
  </si>
  <si>
    <t>24557-TC_02</t>
  </si>
  <si>
    <t>Signature in Viewhistory document</t>
  </si>
  <si>
    <t>end point - /resident/v1/download/service-history?languageCode=eng</t>
  </si>
  <si>
    <t>24557-TC_03</t>
  </si>
  <si>
    <t>Signature in Personalized card.</t>
  </si>
  <si>
    <t>end point - /resident/v1/download-card</t>
  </si>
  <si>
    <t>24557-TC_04</t>
  </si>
  <si>
    <t>Signature in download card.</t>
  </si>
  <si>
    <t>end point - /download-card/event/{eventId}</t>
  </si>
  <si>
    <t>24557-TC_05</t>
  </si>
  <si>
    <t>Signature in green tick</t>
  </si>
  <si>
    <t>Open the downloaded pdf in adobe</t>
  </si>
  <si>
    <t>The signature should have a green tick mark as it is digitaly signed by MOSIP.</t>
  </si>
  <si>
    <t>MOSIP_21405</t>
  </si>
  <si>
    <t>API: Alter Get Auth transactions API</t>
  </si>
  <si>
    <t>TC_21405_01</t>
  </si>
  <si>
    <t>verify service history with different VID's of same user, they should have same number of event ID's.</t>
  </si>
  <si>
    <t>The number of event ID's should be same for UIN and VID.</t>
  </si>
  <si>
    <t>TC_21405_02</t>
  </si>
  <si>
    <t>Check with perpetual VID</t>
  </si>
  <si>
    <t>TC_21405_03</t>
  </si>
  <si>
    <t>Check with Temporary VID</t>
  </si>
  <si>
    <t>TC_21405_04</t>
  </si>
  <si>
    <t>Check with Onetimeuse VID</t>
  </si>
  <si>
    <t>TC_21405_05</t>
  </si>
  <si>
    <t>Login with a perpetual VID and generate a Temporary VID, use the temp VID to login and check the view history total count.</t>
  </si>
  <si>
    <t>The number of event ID's should be same for VID's.</t>
  </si>
  <si>
    <t>TC_21405_06</t>
  </si>
  <si>
    <t>Login with a perpetual VID and generate a onetime use VID, use the temp VID to login and check the view history total count.</t>
  </si>
  <si>
    <t>TC_21405_07</t>
  </si>
  <si>
    <t>Login with one perpertual and take One another person perpetual VID and check the View history count.</t>
  </si>
  <si>
    <t>the number of event ID's should not be same for the VID's as they belong to 2 different people.</t>
  </si>
  <si>
    <t>MOSIP-25778</t>
  </si>
  <si>
    <t>Technical story: Update the existing authentication Audit end-point to send hash of Individual Id taken from the session and also pass Id Type</t>
  </si>
  <si>
    <t>MOSIP-25778_01</t>
  </si>
  <si>
    <t>All resident activity updated in auditlog</t>
  </si>
  <si>
    <t>All activity should be updated in auditlog.</t>
  </si>
  <si>
    <t>MOSIP-25778_02</t>
  </si>
  <si>
    <t>Verify all attributes in auditlog.</t>
  </si>
  <si>
    <t>All attributes should be updated in auditlog.</t>
  </si>
  <si>
    <t>MOSIP-25778_03</t>
  </si>
  <si>
    <t>Verify ref_ID type have proper datails.</t>
  </si>
  <si>
    <t>ref_ID type should have proper details of activity.</t>
  </si>
  <si>
    <t>MOSIP-25778_04</t>
  </si>
  <si>
    <t>Verify in ref_ID UIN/VID converted into hash value.</t>
  </si>
  <si>
    <t>In ref_ID UIN/VID should be converted to hash value.</t>
  </si>
  <si>
    <t>MOSIP-21256</t>
  </si>
  <si>
    <t>UI: As a resident, I want to be able to get the list of registration centers on the basis of texts I entered for any level in the location hierarchy</t>
  </si>
  <si>
    <t>Tc_21256_01</t>
  </si>
  <si>
    <t>To get the list of registration centres</t>
  </si>
  <si>
    <t>Verify to get the list of registration centres</t>
  </si>
  <si>
    <t>Page to get popup saying choose manually location from the dropdown</t>
  </si>
  <si>
    <t>UI</t>
  </si>
  <si>
    <t>Tc_21256_02</t>
  </si>
  <si>
    <t>Verify to search by registration centre name</t>
  </si>
  <si>
    <t>list of Registration centre name should get displayed as per the text entered</t>
  </si>
  <si>
    <t>Tc_21256_03</t>
  </si>
  <si>
    <t>Verify to search by registration centre ID</t>
  </si>
  <si>
    <t>list of Registration centre ID should get displayed as per the text entered</t>
  </si>
  <si>
    <t>Tc_21256_04</t>
  </si>
  <si>
    <t>Verify to search by Region</t>
  </si>
  <si>
    <t>list of Region should get displayed as per the text entered</t>
  </si>
  <si>
    <t>Tc_21256_05</t>
  </si>
  <si>
    <t>Verify to search by Province</t>
  </si>
  <si>
    <t>list of Provience should get displayed as per the text entered</t>
  </si>
  <si>
    <t>Tc_21256_06</t>
  </si>
  <si>
    <t>Verify to search by city</t>
  </si>
  <si>
    <t>list of city should get displayed as per the text entered</t>
  </si>
  <si>
    <t>Tc_21256_07</t>
  </si>
  <si>
    <t>Verify to search by Postal code</t>
  </si>
  <si>
    <t>list of Postcal code should get displayed as per the text entered</t>
  </si>
  <si>
    <t>Tc_21256_08</t>
  </si>
  <si>
    <t>Verify to search Region /provience /city with case sensitive letter</t>
  </si>
  <si>
    <t>Tc_21256_09</t>
  </si>
  <si>
    <t>Search any letter from the word</t>
  </si>
  <si>
    <t>Tc_21256_10</t>
  </si>
  <si>
    <t>Search words with space</t>
  </si>
  <si>
    <t>Tc_21256_11</t>
  </si>
  <si>
    <t>Verify to search without entering any data</t>
  </si>
  <si>
    <t>Display of list page should get failed with error message "no registration centre found, click here to find the nearest registarion centre"</t>
  </si>
  <si>
    <t>Tc_21256_12</t>
  </si>
  <si>
    <t>Verify to search using numeric value</t>
  </si>
  <si>
    <t>List of deatisl according to data should get dispalyed</t>
  </si>
  <si>
    <t>Tc_21256_13</t>
  </si>
  <si>
    <t>Verify to search using only random value(special characters)</t>
  </si>
  <si>
    <t>Display of list should get failed with error "no registration centre found'</t>
  </si>
  <si>
    <t>Tc_21256_14</t>
  </si>
  <si>
    <t>Verify to download the list of registration centres</t>
  </si>
  <si>
    <t>Resident should be able download list of registration centres</t>
  </si>
  <si>
    <t>Tc_21256_15</t>
  </si>
  <si>
    <t>Verify to export the list of registration centres to email</t>
  </si>
  <si>
    <t>Resident should be able export the list of registartion centres</t>
  </si>
  <si>
    <t>Tc_21256_16</t>
  </si>
  <si>
    <t>Verify to print the list of registration centres</t>
  </si>
  <si>
    <t>Resident should be able print the list of documents</t>
  </si>
  <si>
    <t>Tc_21256_17</t>
  </si>
  <si>
    <t>verify to search manually without loaction access permissions</t>
  </si>
  <si>
    <t>Resident should be able to popup for manual search page</t>
  </si>
  <si>
    <t>Tc_21256_18</t>
  </si>
  <si>
    <t>Verify for pagination records</t>
  </si>
  <si>
    <t>Resident should be dispalyed list of record according to search with pagination of 30 records</t>
  </si>
  <si>
    <t>TC_21256_19</t>
  </si>
  <si>
    <t>verfiy for search button available are not</t>
  </si>
  <si>
    <t>Search' button should be available in ‘find a registration center page’.</t>
  </si>
  <si>
    <t>TC_21256_20</t>
  </si>
  <si>
    <t>verfiy the search text box is alined properly</t>
  </si>
  <si>
    <t>Search textbox should be aligned properly</t>
  </si>
  <si>
    <t>MOSIP-21258</t>
  </si>
  <si>
    <t>Tc_21258_01</t>
  </si>
  <si>
    <t>To get the list of supporting documents</t>
  </si>
  <si>
    <t>Verify to get the list of supporting documents</t>
  </si>
  <si>
    <t>Tc_21258_02</t>
  </si>
  <si>
    <t>Verify to get the list of supporting documents by changing language before/after login</t>
  </si>
  <si>
    <t>Tc_21258_03</t>
  </si>
  <si>
    <t>Verify to get the list of supporting documents view as PDF</t>
  </si>
  <si>
    <t>Resident should be able to View document list as PDF</t>
  </si>
  <si>
    <t>Tc_21258_04</t>
  </si>
  <si>
    <t>Verify to download the list of supporting documents</t>
  </si>
  <si>
    <t>Resident should be able download list of documents</t>
  </si>
  <si>
    <t>Tc_21258_05</t>
  </si>
  <si>
    <t>Verify to export the list of supporting documents to email</t>
  </si>
  <si>
    <t>Resident should be able export the list of documents</t>
  </si>
  <si>
    <t>Tc_21258_06</t>
  </si>
  <si>
    <t>Verify to print the list of supporting documents</t>
  </si>
  <si>
    <t>Tc_21258_07</t>
  </si>
  <si>
    <t>Resident should be able to get list of suppoering documents with pagination of 30 records</t>
  </si>
  <si>
    <t>Tc_21258_08</t>
  </si>
  <si>
    <t>View the document as PDF format</t>
  </si>
  <si>
    <t>In 'List of supporting document' PDF page number,borderline,spellings should be aligned properly.</t>
  </si>
  <si>
    <t>Tc_21258_09</t>
  </si>
  <si>
    <t>Verify the save file name</t>
  </si>
  <si>
    <t>Should download with proper file name.</t>
  </si>
  <si>
    <t>MOSIP-21262</t>
  </si>
  <si>
    <t>UI: As a resident, I should be able to log into the portal using my email ID/phone number</t>
  </si>
  <si>
    <t>TC_21262_01</t>
  </si>
  <si>
    <t>Launch Resident login page</t>
  </si>
  <si>
    <t>Login with the appropriate language</t>
  </si>
  <si>
    <t>TC_21262_02</t>
  </si>
  <si>
    <t>Log out and Login into Another language.</t>
  </si>
  <si>
    <t>All the details should be visible in the logged in language.</t>
  </si>
  <si>
    <t>TC_21262_03</t>
  </si>
  <si>
    <t>Login with valid email address</t>
  </si>
  <si>
    <t>TC_21262_04</t>
  </si>
  <si>
    <t>Login with invalid email address</t>
  </si>
  <si>
    <t>Once the "Request OTP" option is selected, "Invalid email id or mobile number entered" error message is displayed.</t>
  </si>
  <si>
    <t>TC_21262_05</t>
  </si>
  <si>
    <t>Login with valid Phone number</t>
  </si>
  <si>
    <t>TC_21262_06</t>
  </si>
  <si>
    <t>TC_21262_07</t>
  </si>
  <si>
    <t>Virtual key board for input</t>
  </si>
  <si>
    <t>The resident should also get an option of an on-screen keyboard that is in the language chosen by the resident.</t>
  </si>
  <si>
    <t>TC_21262_08</t>
  </si>
  <si>
    <t>Virtual keyboard in selected language</t>
  </si>
  <si>
    <t>TC_21262_09</t>
  </si>
  <si>
    <t>Login with email address - Invalid OTP</t>
  </si>
  <si>
    <t>TC_21262_10</t>
  </si>
  <si>
    <t>Login with Phone number - Invalid OTP</t>
  </si>
  <si>
    <t>TC_21262_11</t>
  </si>
  <si>
    <t>Changing language after requesting OTP</t>
  </si>
  <si>
    <t>TC_21262_12</t>
  </si>
  <si>
    <t>Checking OTP timeout while login</t>
  </si>
  <si>
    <t>TC_21262_13</t>
  </si>
  <si>
    <t>Checking OTP after timeout</t>
  </si>
  <si>
    <t>TC_21262_14</t>
  </si>
  <si>
    <t>Single language login</t>
  </si>
  <si>
    <t>The user is directed to the Resident page to in the selected language.</t>
  </si>
  <si>
    <t>TC_21262_15</t>
  </si>
  <si>
    <t>Different language login</t>
  </si>
  <si>
    <t>1. Login into Resident (selecting different languages) with details.</t>
  </si>
  <si>
    <t>The user is directed to the Resident page to in the selected languages.</t>
  </si>
  <si>
    <t>TC_21262_16</t>
  </si>
  <si>
    <t>Auto logout of inactivity</t>
  </si>
  <si>
    <t>When the user logs in and stays inactive, the application should logout automatically after some time of inactivity with the message "You have been logged out of inactivity."</t>
  </si>
  <si>
    <t>TC_21262_17</t>
  </si>
  <si>
    <t>Verify that the OTP is sent to the email address or the phone number provided.</t>
  </si>
  <si>
    <t>TC_21262_18</t>
  </si>
  <si>
    <t>Verify that the OTP is sent to the email address in the language selected.</t>
  </si>
  <si>
    <t>TC_21262_19</t>
  </si>
  <si>
    <t>OTP Notification - Details</t>
  </si>
  <si>
    <t>The email will contain the OTP and time it was generated and the expiry time will also be mentioned.</t>
  </si>
  <si>
    <t>TC_21262_20</t>
  </si>
  <si>
    <t>Login with valid email address and selecting captcha - do not click on send OTP.</t>
  </si>
  <si>
    <t>Verification expired. Check the checkbox again.</t>
  </si>
  <si>
    <t>TC_21262_21</t>
  </si>
  <si>
    <t>Login with valid Phone number and selecting captcha - do not click on send OTP.</t>
  </si>
  <si>
    <t>TC_21262_22</t>
  </si>
  <si>
    <t>Login with captcha enabled</t>
  </si>
  <si>
    <t>At the login page, captcha should be enabled.</t>
  </si>
  <si>
    <t>TC_21262_23</t>
  </si>
  <si>
    <t>Login with captcha disabled</t>
  </si>
  <si>
    <t>At the login page, captcha should be disabled.</t>
  </si>
  <si>
    <t>TC_21262_24</t>
  </si>
  <si>
    <t>Login with invalid captcha.</t>
  </si>
  <si>
    <t>"The captcha you have entered is wrong." error message should be displayed for invalid capatcha.</t>
  </si>
  <si>
    <t>TC_21262_25</t>
  </si>
  <si>
    <t>Login with invalid captcha tries.</t>
  </si>
  <si>
    <t>The user should be given 50 tries for invalid Capatcha.</t>
  </si>
  <si>
    <t>TC_21262_26</t>
  </si>
  <si>
    <t>Try to close browser and open with in 120 seconds of inactivity for time out</t>
  </si>
  <si>
    <t>If the user tries to login into Resident before the time out, the Resident page should be logged in automatically</t>
  </si>
  <si>
    <t>TC_21262_27</t>
  </si>
  <si>
    <t>Try to close browser and open after 120 seconds of inactivity for time out</t>
  </si>
  <si>
    <t>If the user tries to login into Resident after the time out, the Resident page should not be logged in automatically, it should ask to login with the credentials.</t>
  </si>
  <si>
    <t>TC_21262_28</t>
  </si>
  <si>
    <t>Check With 2 different browsers.</t>
  </si>
  <si>
    <t>User should be asked to request OTP and after login user should be able to see the same dashboard.</t>
  </si>
  <si>
    <t>TC_21262_29</t>
  </si>
  <si>
    <t>Try to close browser, clear cache and login with in 120 seconds of inactivity for time out</t>
  </si>
  <si>
    <t>The Resident page should not be logged in automatically, it should ask to login with the credentials.</t>
  </si>
  <si>
    <t>MOSIP-21257</t>
  </si>
  <si>
    <t>UI: As a resident I want to be able to get the list of registration centers nearest to my current location</t>
  </si>
  <si>
    <t>TC-21257_01</t>
  </si>
  <si>
    <t>Resident service</t>
  </si>
  <si>
    <t>Verify Online Mode of the UI</t>
  </si>
  <si>
    <t>Resident should be able to login with online.</t>
  </si>
  <si>
    <t>TC-21257_02</t>
  </si>
  <si>
    <t>Verify Off-line Mode of the UI</t>
  </si>
  <si>
    <t>Resident should not be able to login with offline mode.</t>
  </si>
  <si>
    <t>TC-21257_03</t>
  </si>
  <si>
    <t>Changing language after loggin in.</t>
  </si>
  <si>
    <t>The UI will be displayed in the selected language.</t>
  </si>
  <si>
    <t>TC-21257_04</t>
  </si>
  <si>
    <t>Map should be displayed appropriately</t>
  </si>
  <si>
    <t>The map of the center should be displayed accordingly.</t>
  </si>
  <si>
    <t>TC-21257_05</t>
  </si>
  <si>
    <t>Range of centers with in the range</t>
  </si>
  <si>
    <t>Verify the centers with the range selected.</t>
  </si>
  <si>
    <t>TC-21257_06</t>
  </si>
  <si>
    <t>List of reg centers using PIN with distance</t>
  </si>
  <si>
    <t>Centers with respect to the postal code will be displayed.</t>
  </si>
  <si>
    <t>TC-21257_07</t>
  </si>
  <si>
    <t>Pagination list</t>
  </si>
  <si>
    <t>The centers with respect to the country will be displayed in a pagination view.</t>
  </si>
  <si>
    <t>TC-21257_08</t>
  </si>
  <si>
    <t>Search location in get information, radio button to select centers</t>
  </si>
  <si>
    <t>When a different center is choose, the map of the new center should be displayed in the map area.</t>
  </si>
  <si>
    <t>TC-21257_09</t>
  </si>
  <si>
    <t>Search location in get information, radio button functionality</t>
  </si>
  <si>
    <t>When a different center is choose, the first select center should be deactivated (only one radio button should be enabled).</t>
  </si>
  <si>
    <t>MOSIP-21241</t>
  </si>
  <si>
    <t>TC-21241_01</t>
  </si>
  <si>
    <t>Page to get popup for nearby registration centres</t>
  </si>
  <si>
    <t>TC-21241_02</t>
  </si>
  <si>
    <t>Verify to get list of registration centres by location type 'country'</t>
  </si>
  <si>
    <t>list of Registration centre name should get displayed for the selected country</t>
  </si>
  <si>
    <t>TC-21241_03</t>
  </si>
  <si>
    <t>Verify to get list of registration centres by location type 'Region'</t>
  </si>
  <si>
    <t>list of Registration centrs should get displayed for the selected region</t>
  </si>
  <si>
    <t>TC-21241_04</t>
  </si>
  <si>
    <t>Verify to get list of registration centres by location type 'province'</t>
  </si>
  <si>
    <t>list of Registration centres should get displayed for the selected province</t>
  </si>
  <si>
    <t>TC-21241_05</t>
  </si>
  <si>
    <t>Verify to get list of registration centres by location type city</t>
  </si>
  <si>
    <t>list of Registration centres should get displayed for the selected city</t>
  </si>
  <si>
    <t>TC-21241_06</t>
  </si>
  <si>
    <t>Verify to get list of registration centres by location type zone</t>
  </si>
  <si>
    <t>list of Registration centres should get displayed for the selected zone</t>
  </si>
  <si>
    <t>TC-21241_07</t>
  </si>
  <si>
    <t>Verify to get list of registration centres by location type postal code</t>
  </si>
  <si>
    <t>list of Registration centres should get displayed for the selected postal code</t>
  </si>
  <si>
    <t>TC-21241_08</t>
  </si>
  <si>
    <t>Verify the downloaded pdf</t>
  </si>
  <si>
    <t>The signature should be displayed at the bottom of the page after the center information is displayed.</t>
  </si>
  <si>
    <t>https://mosip.atlassian.net/browse/MOSIP-27442</t>
  </si>
  <si>
    <t>TC-21241_09</t>
  </si>
  <si>
    <t>Verify to get list of registration centres for all locations</t>
  </si>
  <si>
    <t>list of Registration centres should get displayed for all locations</t>
  </si>
  <si>
    <t>MOSIP-21259</t>
  </si>
  <si>
    <t>Tc_21259_01</t>
  </si>
  <si>
    <t>Verify mobile number with all valid data</t>
  </si>
  <si>
    <t>Tc_21259_02</t>
  </si>
  <si>
    <t>Verification should get fail with error there is no mobilenumber associated with UIN/VID</t>
  </si>
  <si>
    <t>Tc_21259_03</t>
  </si>
  <si>
    <t>Verify mobile number when invalid captchaa is entered</t>
  </si>
  <si>
    <t>Verification should get fail with error
  "invalid captcha is entered"</t>
  </si>
  <si>
    <t>Tc_21259_04</t>
  </si>
  <si>
    <t>Verify mobile number when captchaa is refreshed multiple times</t>
  </si>
  <si>
    <t>Tc_21259_05</t>
  </si>
  <si>
    <t>Verify mobile number when invalid OTP is entered</t>
  </si>
  <si>
    <t>Verification should get fail with error
  "OTP is invalid, reenter the OTP"</t>
  </si>
  <si>
    <t>Tc_21259_06</t>
  </si>
  <si>
    <t>Verify mobile number when OTP is expired</t>
  </si>
  <si>
    <t>Verification should get fail with error
  "OTP is expired,reenter the OTP"</t>
  </si>
  <si>
    <t>Tc_21259_07</t>
  </si>
  <si>
    <t>Verify mobile number when otp is resent</t>
  </si>
  <si>
    <t>Tc_21259_08</t>
  </si>
  <si>
    <t>Verify resend otp is enabled only after otp is expired</t>
  </si>
  <si>
    <t>Resident should be able to resent otp after otp is expired</t>
  </si>
  <si>
    <t>Tc_21259_09</t>
  </si>
  <si>
    <t>Verify to resend otp immediately after otp is received</t>
  </si>
  <si>
    <t>Tc_21259_10</t>
  </si>
  <si>
    <t>Reverify mobile number</t>
  </si>
  <si>
    <t>Tc_21259_11</t>
  </si>
  <si>
    <t>Verify email Id with all valid data</t>
  </si>
  <si>
    <t>Tc_21259_12</t>
  </si>
  <si>
    <t>Tc_21259_13</t>
  </si>
  <si>
    <t>Verify email ID when invalid captchaa is entered</t>
  </si>
  <si>
    <t>Tc_21259_14</t>
  </si>
  <si>
    <t>Verify email ID when captchaa is refreshed multiple times</t>
  </si>
  <si>
    <t>Tc_21259_15</t>
  </si>
  <si>
    <t>Verify email ID when invalid OTP is entered</t>
  </si>
  <si>
    <t>Tc_21259_16</t>
  </si>
  <si>
    <t>Verify email ID when OTP is expired</t>
  </si>
  <si>
    <t>Tc_21259_17</t>
  </si>
  <si>
    <t>Verify email ID when otp is resent</t>
  </si>
  <si>
    <t>Tc_21259_18</t>
  </si>
  <si>
    <t>Verify resend otp is enabled only after otp is expired for emailid</t>
  </si>
  <si>
    <t>Tc_21259_19</t>
  </si>
  <si>
    <t>Verify to resend otp immediately after otp is received for emailid</t>
  </si>
  <si>
    <t>Tc_21259_20</t>
  </si>
  <si>
    <t>Reverify email ID</t>
  </si>
  <si>
    <t>Tc_21259_21</t>
  </si>
  <si>
    <t>Verify email ID and check notification</t>
  </si>
  <si>
    <t>Otp to be received only at registred emailid</t>
  </si>
  <si>
    <t>Tc_21259_22</t>
  </si>
  <si>
    <t>Verify phonenumber and check notification</t>
  </si>
  <si>
    <t>Otp to be received only at registred phonenumber</t>
  </si>
  <si>
    <t>MOSIP-21313</t>
  </si>
  <si>
    <t>UI: As a resident, I should be able to customize and download my card</t>
  </si>
  <si>
    <t>Tc_21313_01</t>
  </si>
  <si>
    <t>Resident should be able to download the card with event id and success message</t>
  </si>
  <si>
    <t>Tc_21313_02</t>
  </si>
  <si>
    <t>Download card with UIN masked</t>
  </si>
  <si>
    <t>Resident should be able to download the card with event id and success message with UIN masked in downloaded card</t>
  </si>
  <si>
    <t>Tc_21313_03</t>
  </si>
  <si>
    <t>Download card with Perpetual VID masked</t>
  </si>
  <si>
    <t>Resident should be able to download the card with event id and success message with VID masked in downloaded card</t>
  </si>
  <si>
    <t>Tc_21313_04</t>
  </si>
  <si>
    <t>Resident should not be able proceed to download the card without selecting any 3 attributes</t>
  </si>
  <si>
    <t>Tc_21313_05</t>
  </si>
  <si>
    <t>Download copy of card with DOB format</t>
  </si>
  <si>
    <t>Resident should be able to download the card with event id and success message with DOB in selected format in downloaded card</t>
  </si>
  <si>
    <t>Tc_21313_06</t>
  </si>
  <si>
    <t>Resident should be able to download the card with event id and success message with name in selected format in downloaded card</t>
  </si>
  <si>
    <t>Tc_21313_07</t>
  </si>
  <si>
    <t>Address format</t>
  </si>
  <si>
    <t>Tc_21313_08</t>
  </si>
  <si>
    <t>Download card and check the status in track my service</t>
  </si>
  <si>
    <t>Tc_21313_09</t>
  </si>
  <si>
    <t>Download card and check the notification</t>
  </si>
  <si>
    <t>Card should get downloaded and Resident should receive popup and notification to be receieved in email/phone with eventid</t>
  </si>
  <si>
    <t>MOSIP-21308</t>
  </si>
  <si>
    <t>UI: As a resident, I should be able to log into the resident portal using my UIN/VID</t>
  </si>
  <si>
    <t>Tc_21308_01</t>
  </si>
  <si>
    <t>Login with UIN</t>
  </si>
  <si>
    <t>After entering the OTP user should be successfully logged into resident module.</t>
  </si>
  <si>
    <t>Tc_21308_02</t>
  </si>
  <si>
    <t>Login with VID</t>
  </si>
  <si>
    <t>Tc_21308_03</t>
  </si>
  <si>
    <t>Try login with invalid UIN</t>
  </si>
  <si>
    <t>1. Try entering an invald UIN number.</t>
  </si>
  <si>
    <t>Validators should be in place for UIN format for 10 digits, and an apporpriate error message should be displayed.</t>
  </si>
  <si>
    <t>Tc_21308_04</t>
  </si>
  <si>
    <t>Try login with invalid VID</t>
  </si>
  <si>
    <t>1. Try entering an invald VID number.</t>
  </si>
  <si>
    <t>Validators should be in place for VID format for 16 digits (configurable number), and an apporpriate error message should be displayed.</t>
  </si>
  <si>
    <t>Tc_21308_05</t>
  </si>
  <si>
    <t>Try Valid capatcha</t>
  </si>
  <si>
    <t>Capatcha should be validated successfully and resident should be able to navigate to the next screen.</t>
  </si>
  <si>
    <t>Tc_21308_06</t>
  </si>
  <si>
    <t>Try invalid capatcha</t>
  </si>
  <si>
    <t>"The captcha you have entered is wrong" error message should be displayed.</t>
  </si>
  <si>
    <t>Tc_21308_07</t>
  </si>
  <si>
    <t>Try valid OTP.</t>
  </si>
  <si>
    <t>OTP should be validated successfully.</t>
  </si>
  <si>
    <t>Tc_21308_08</t>
  </si>
  <si>
    <t>Try invalid OTP.</t>
  </si>
  <si>
    <t>"The OTP you have entered is wrong" error message should be displayed.</t>
  </si>
  <si>
    <t>Tc_21308_09</t>
  </si>
  <si>
    <t>Resend OTP</t>
  </si>
  <si>
    <t>A countdown timer for 2 minutes should be started and should only be able to resend OTP after 2 minutes.</t>
  </si>
  <si>
    <t>Tc_21308_10</t>
  </si>
  <si>
    <t>Successful login messages</t>
  </si>
  <si>
    <t>"You have been successfully logged in" message should be displayed for successful login.</t>
  </si>
  <si>
    <t>Tc_21308_11</t>
  </si>
  <si>
    <t>Successful logout message</t>
  </si>
  <si>
    <t>"You have been successfully logged out" message should be displayed after successful logout.</t>
  </si>
  <si>
    <t>Tc_21308_12</t>
  </si>
  <si>
    <t>Language login.</t>
  </si>
  <si>
    <t>The resident should be able to view the portal in the default language selected in login.</t>
  </si>
  <si>
    <t>Tc_21308_13</t>
  </si>
  <si>
    <t>Clicking on home button &gt; logout pop up</t>
  </si>
  <si>
    <t>A pop up messsage will be displayed to logout.</t>
  </si>
  <si>
    <t>Tc_21308_14</t>
  </si>
  <si>
    <t>Clicking on home button &gt; Cancel</t>
  </si>
  <si>
    <t>The user should not be logged out from the UIN screen.</t>
  </si>
  <si>
    <t>Tc_21308_15</t>
  </si>
  <si>
    <t>Clicking on home button &gt; OK</t>
  </si>
  <si>
    <t>The user should be logged out from the UIN screen.</t>
  </si>
  <si>
    <t>Tc_21308_16</t>
  </si>
  <si>
    <t>Trying to access UIN/VID page after login &gt; should not ask login again.</t>
  </si>
  <si>
    <t>When logged into UIN service, using another option should not ask user to login again.</t>
  </si>
  <si>
    <t>Tc_21308_17</t>
  </si>
  <si>
    <t>Change language option</t>
  </si>
  <si>
    <t>The “language” option is a drop-down containing the list of all the supported languages. The selected language will the language of the portal after login.</t>
  </si>
  <si>
    <t>Tc_21308_18</t>
  </si>
  <si>
    <t>Verify in login page both UIN/VID option is there in resident portal.</t>
  </si>
  <si>
    <t>In login screen both UIN/VID should be displayed.</t>
  </si>
  <si>
    <t>Tc_21308_19</t>
  </si>
  <si>
    <t>Verify alignment properly or not in login page.</t>
  </si>
  <si>
    <t>The alignment should be properly in login page</t>
  </si>
  <si>
    <t>Tc_21308_20</t>
  </si>
  <si>
    <t>Verif all Consents are in readable.</t>
  </si>
  <si>
    <t>All consent should be in readable format</t>
  </si>
  <si>
    <t>MOSIP-21260</t>
  </si>
  <si>
    <t>UI: As a resident, I should be able to get my UIN card using my application AID/UIN/VID</t>
  </si>
  <si>
    <t>Tc_21260_01</t>
  </si>
  <si>
    <t>Download card with valid UIN/VID/AID</t>
  </si>
  <si>
    <t>UIN card should get downloaded sucessfully</t>
  </si>
  <si>
    <t>Tc_21260_02</t>
  </si>
  <si>
    <t>Download card with invalid UIN/VID/AID</t>
  </si>
  <si>
    <t>UIN card should not get downloaded with enter invalid UIN/VID/AID entered</t>
  </si>
  <si>
    <t>Tc_21260_03</t>
  </si>
  <si>
    <t>Download card with invalid otp</t>
  </si>
  <si>
    <t>Resident should not be able to download card with error "invalid otp enterred"</t>
  </si>
  <si>
    <t>Tc_21260_04</t>
  </si>
  <si>
    <t>Download card after otp expiry</t>
  </si>
  <si>
    <t>Tc_21260_05</t>
  </si>
  <si>
    <t>Download card with failed AID</t>
  </si>
  <si>
    <t>Resident should not be able to download card with AID status failed at particular stage</t>
  </si>
  <si>
    <t>Tc_21260_06</t>
  </si>
  <si>
    <t>Download card and check for file name conventions</t>
  </si>
  <si>
    <t>Tc_21260_07</t>
  </si>
  <si>
    <t>Track status after successful card download using Eventid</t>
  </si>
  <si>
    <t>Resident should be able to track the status using event id by login to UI</t>
  </si>
  <si>
    <t>Tc_21260_08</t>
  </si>
  <si>
    <t>Download card with expired VID</t>
  </si>
  <si>
    <t>Resident shoyld not be able to download card with expired VID with error VID is not available in DB</t>
  </si>
  <si>
    <t>https://mosip.atlassian.net/browse/MOSIP-27660</t>
  </si>
  <si>
    <t>MOSIP-21315</t>
  </si>
  <si>
    <t>UI: As a resident, I should be able to share my credential with a partner</t>
  </si>
  <si>
    <t>MOSIP-21315_TC_01</t>
  </si>
  <si>
    <t>MOSIP-21315_TC_02</t>
  </si>
  <si>
    <t>Share credentials</t>
  </si>
  <si>
    <t>"Share with partner"option should be visible in the UIN service dashboard.</t>
  </si>
  <si>
    <t>MOSIP-21315_TC_03</t>
  </si>
  <si>
    <t>User should be nagigated to the screen to share with a partner should be displayed.</t>
  </si>
  <si>
    <t>MOSIP-21315_TC_04</t>
  </si>
  <si>
    <t>Share card</t>
  </si>
  <si>
    <t>"Dear Resident,Your data has been successfully shared with "partner name"for "purpose mentioned by resident"againest AID:1234567890123456"message should be displayed.</t>
  </si>
  <si>
    <t>MOSIP-21315_TC_05</t>
  </si>
  <si>
    <t>Try Sharing without entering the partner to share.</t>
  </si>
  <si>
    <t>MOSIP-21315_TC_06</t>
  </si>
  <si>
    <t>Try Sharing without entering the purpose.</t>
  </si>
  <si>
    <t>MOSIP-21315_TC_07</t>
  </si>
  <si>
    <t>Try Sharing without accepting the terms and condition.</t>
  </si>
  <si>
    <t>as the term and conditions are not accepted,the submit button should not be activated.</t>
  </si>
  <si>
    <t>MOSIP-21315_TC_08</t>
  </si>
  <si>
    <t>Verify if Name format can be choosen</t>
  </si>
  <si>
    <t>Resident should be able to choose the name format to share.</t>
  </si>
  <si>
    <t>MOSIP-21315_TC_09</t>
  </si>
  <si>
    <t>Verify if DOB format can be choosen</t>
  </si>
  <si>
    <t>Resident should be able to choose the DOB format to share.</t>
  </si>
  <si>
    <t>MOSIP-21315_TC_10</t>
  </si>
  <si>
    <t>Verify address format can be choosen</t>
  </si>
  <si>
    <t>Resident should be able to choose the Address format to share.</t>
  </si>
  <si>
    <t>MOSIP-21315_TC_11</t>
  </si>
  <si>
    <t>Verify if UIN can be masked</t>
  </si>
  <si>
    <t>Resident should be able to choose the UIN format (masked or not masked) to share.</t>
  </si>
  <si>
    <t>MOSIP-21315_TC_12</t>
  </si>
  <si>
    <t>Verify if VID can be masked</t>
  </si>
  <si>
    <t>Resident should be able to choose the VID format (masked or not masked) to share.</t>
  </si>
  <si>
    <t>MOSIP-21315_TC_13</t>
  </si>
  <si>
    <t>Verify if Phone number can be masked</t>
  </si>
  <si>
    <t>Resident should be able to choose the Phone number format (masked or not masked) to share.</t>
  </si>
  <si>
    <t>MOSIP-21315_TC_14</t>
  </si>
  <si>
    <t>Verify if email address can be masked</t>
  </si>
  <si>
    <t>Resident should be able to choose the email address format (masked or not masked) to share.</t>
  </si>
  <si>
    <t>MOSIP-21315_TC_15</t>
  </si>
  <si>
    <t>Try to share credentials to partner with modifications.</t>
  </si>
  <si>
    <t>MOSIP-21315_TC_16</t>
  </si>
  <si>
    <t>Session activity</t>
  </si>
  <si>
    <t>The session will timeout after 3 minutes (This can be configured), and user will be logged out of the session.</t>
  </si>
  <si>
    <t>MOSIP-21315_TC_17</t>
  </si>
  <si>
    <t>View the share with partner page is there outline present or not.</t>
  </si>
  <si>
    <t>Outline should be there for "enter the purpose here" field.</t>
  </si>
  <si>
    <t>MOSIP-21315_TC_18</t>
  </si>
  <si>
    <t>Try to share credentials to partner selecting one attributes.</t>
  </si>
  <si>
    <t>At least 3 attributes must be selected to share the credentials to any partner.</t>
  </si>
  <si>
    <t>MOSIP-21315_TC_19</t>
  </si>
  <si>
    <t>Check all attribute masking checbox have proper naming</t>
  </si>
  <si>
    <t>All masking checbox have proper naming with respective attributes</t>
  </si>
  <si>
    <t>https://mosip.atlassian.net/browse/MOSIP-27157</t>
  </si>
  <si>
    <t>MOSIP-21315_TC_20</t>
  </si>
  <si>
    <t>Check all disabled/ enabled check box color</t>
  </si>
  <si>
    <t>All disabled/enabled check box should be same color.</t>
  </si>
  <si>
    <t>https://mosip.atlassian.net/browse/MOSIP-27156</t>
  </si>
  <si>
    <t>MOSIP-21315_TC_21</t>
  </si>
  <si>
    <t>Check the spacing between the line/ box/attributes/partner/purpose</t>
  </si>
  <si>
    <t>Accurate space should be available between all attribute.</t>
  </si>
  <si>
    <t>[MOSIP-27158] Line spacing should be added just before "Authorization partner name", in "Share My Data" feature - MOSIP Issue Tracker (atlassian.net)</t>
  </si>
  <si>
    <t>MOSIP-21315_TC_22</t>
  </si>
  <si>
    <t>All check box aligned with respective line.</t>
  </si>
  <si>
    <t>All check box should be aligned with respective line.</t>
  </si>
  <si>
    <t>https://mosip.atlassian.net/browse/MOSIP-27163</t>
  </si>
  <si>
    <t>MOSIP-21315_TC_23</t>
  </si>
  <si>
    <t>Check all data started from respctive attribute</t>
  </si>
  <si>
    <t>All data/value should be started from repective attribute.</t>
  </si>
  <si>
    <t>https://mosip.atlassian.net/browse/MOSIP-27400</t>
  </si>
  <si>
    <t>MOSIP-21317</t>
  </si>
  <si>
    <t>UI: As a resident, I should be able to track the status of a service request</t>
  </si>
  <si>
    <t>MOSIP-21317_TC_01</t>
  </si>
  <si>
    <t>MOSIP-21317_TC_02</t>
  </si>
  <si>
    <t>MOSIP-21317_TC_03</t>
  </si>
  <si>
    <t>"Track service Request" option should be visible in the UIN service dashboard.</t>
  </si>
  <si>
    <t>MOSIP-21317_TC_04</t>
  </si>
  <si>
    <t>User should be negigated to the screen to Track service request.</t>
  </si>
  <si>
    <t>MOSIP-21317_TC_05</t>
  </si>
  <si>
    <t>Check Status with EID</t>
  </si>
  <si>
    <t>The status of the application should be displayed.</t>
  </si>
  <si>
    <t>MOSIP-21317_TC_06</t>
  </si>
  <si>
    <t>Enter invalid EID</t>
  </si>
  <si>
    <t>MOSIP-21317_TC_07</t>
  </si>
  <si>
    <t>Try to click on submit without entering EID.</t>
  </si>
  <si>
    <t>Track button should not be enabled if the EID is not entered.</t>
  </si>
  <si>
    <t>MOSIP-21317_TC_08</t>
  </si>
  <si>
    <t>Click on cancel button at the track service page.</t>
  </si>
  <si>
    <t>The user should be navigated to the previous page.</t>
  </si>
  <si>
    <t>MOSIP-21317_TC_09</t>
  </si>
  <si>
    <t>Create a new EID and try to track</t>
  </si>
  <si>
    <t>The EID should be tracked and we should see the result</t>
  </si>
  <si>
    <t>MOSIP-21317_TC_10</t>
  </si>
  <si>
    <t>The session will timeout after 3 minutes (this can be configured)and user will be logged out of the session.</t>
  </si>
  <si>
    <t>MOSIP-21316</t>
  </si>
  <si>
    <t>UI: As a resident, I should be able
  to generate or revoke my VIDs (from the resident portal)</t>
  </si>
  <si>
    <t>Tc_21316_01</t>
  </si>
  <si>
    <t>Generate perpetual vid when logged in using UIN</t>
  </si>
  <si>
    <t>Perpetual vid should get generated with message VID is generated with notification received to selected mode</t>
  </si>
  <si>
    <t>Tc_21316_02</t>
  </si>
  <si>
    <t>Generate temporary vid when logged in using UIN</t>
  </si>
  <si>
    <t>temporary vid should get generated with message VID is generated with notification received to selected mode</t>
  </si>
  <si>
    <t>Tc_21316_03</t>
  </si>
  <si>
    <t>Generate onetimeuse vid when logged in using UIN</t>
  </si>
  <si>
    <t>onetimeuse vid should get generated with message VID is generated with notification received to selected mode</t>
  </si>
  <si>
    <t>Tc_21316_04</t>
  </si>
  <si>
    <t>Generate perpetual vid when logged in using perpetual VID</t>
  </si>
  <si>
    <t>Perpetual vid should not get generated( as per policy only one perpetual vid can a active at a time)</t>
  </si>
  <si>
    <t>Tc_21316_05</t>
  </si>
  <si>
    <t>Generate temporary vid when logged in using perpetual VID</t>
  </si>
  <si>
    <t>Tc_21316_06</t>
  </si>
  <si>
    <t>Generate onetimeuse vid when logged in using perpetual VID</t>
  </si>
  <si>
    <t>Tc_21316_07</t>
  </si>
  <si>
    <t>Generate perpetual vid when logged in using temporary VID</t>
  </si>
  <si>
    <t>Tc_21316_08</t>
  </si>
  <si>
    <t>Generate temporary vid when logged in using temporary VID</t>
  </si>
  <si>
    <t>Tc_21316_09</t>
  </si>
  <si>
    <t>Generate onetimeuse vid when logged in using temporary VID</t>
  </si>
  <si>
    <t>onetimeuse vid should not get generated with message VID is generated with notification received to selected mode</t>
  </si>
  <si>
    <t>Tc_21316_10</t>
  </si>
  <si>
    <t>Generate perpetual vid when logged in using Onetimeuse VID</t>
  </si>
  <si>
    <t>Perpetual vid should not get generated with message VID is generated with notification received to selected mode</t>
  </si>
  <si>
    <t>Tc_21316_11</t>
  </si>
  <si>
    <t>Generate temporary vid when logged in using onetimeuse VID</t>
  </si>
  <si>
    <t>Tc_21316_12</t>
  </si>
  <si>
    <t>Generate onetimeuse vid when logged in using onetimeuse VID</t>
  </si>
  <si>
    <t>onetimeuse vid should not get generated (as per policy only one onetimeuse vid can be active at a time)</t>
  </si>
  <si>
    <t>Tc_21316_13</t>
  </si>
  <si>
    <t>Generate VID when logged using invalid UIN</t>
  </si>
  <si>
    <t>Vid should not get generated, Resident should not be able to login using invlaid UIN</t>
  </si>
  <si>
    <t>Tc_21316_14</t>
  </si>
  <si>
    <t>Revoke VID</t>
  </si>
  <si>
    <t>Revoke perpetual vid when logged as UIN</t>
  </si>
  <si>
    <t>select perpetual vid should get revoked with message vid has been revoked</t>
  </si>
  <si>
    <t>Tc_21316_15</t>
  </si>
  <si>
    <t>Revoke temporary vid when logged as UIN</t>
  </si>
  <si>
    <t>select temporary vid should get revoked with message vid has been revoked</t>
  </si>
  <si>
    <t>Tc_21316_16</t>
  </si>
  <si>
    <t>Revoke onetimeuse vid when logged as UIN</t>
  </si>
  <si>
    <t>select onetimeuse vid should get revoked with message vid has been revoked</t>
  </si>
  <si>
    <t>Tc_21316_17</t>
  </si>
  <si>
    <t>Revoke perpetual vid when logged as perpetual vid</t>
  </si>
  <si>
    <t>Tc_21316_18</t>
  </si>
  <si>
    <t>Revoke temporary vid when logged as perpetual vid</t>
  </si>
  <si>
    <t>Resident should be able to revoke temporary vid when logged in as perpetual vid</t>
  </si>
  <si>
    <t>Tc_21316_19</t>
  </si>
  <si>
    <t>Revoke onetimeuse vid when logged as perpetual vid</t>
  </si>
  <si>
    <t>Resident should be able to revoke onetimeuse vid when logged in as perpetual vid</t>
  </si>
  <si>
    <t>Tc_21316_20</t>
  </si>
  <si>
    <t>Revoke perpetual vid when logged as temporary vid</t>
  </si>
  <si>
    <t>Resident should be able to revoke perpetual vid when logged in as temporary vid</t>
  </si>
  <si>
    <t>Tc_21316_21</t>
  </si>
  <si>
    <t>Revoke temporary vid when logged as temporary vid</t>
  </si>
  <si>
    <t>Resident should be able to revoke temporary vid when logged in as temporary vid(if instancses allowed in vid policy &gt;1)</t>
  </si>
  <si>
    <t>Tc_21316_22</t>
  </si>
  <si>
    <t>Revoke onetimeuse vid when logged as temporary vid</t>
  </si>
  <si>
    <t>Resident should be able to revoke onetimeuse vid when logged in as temporary vid</t>
  </si>
  <si>
    <t>Tc_21316_23</t>
  </si>
  <si>
    <t>Revoke perpetual vid when logged as Onetimeuse vid</t>
  </si>
  <si>
    <t>Perpectual VID should be revoked and New Perpectual ID should be generated.</t>
  </si>
  <si>
    <t>Tc_21316_24</t>
  </si>
  <si>
    <t>Revoke temporary vid when logged as Onetimeuse vid</t>
  </si>
  <si>
    <t>Temporary VID should be revoke and card should be removed from UI screen</t>
  </si>
  <si>
    <t>Tc_21316_25</t>
  </si>
  <si>
    <t>Revoke onetimeuse vid when logged as Onetimeuse vid</t>
  </si>
  <si>
    <t>Should display error message, Logged ID should not be revoked. The onetime use VID which is not the logged in ID should be deletable</t>
  </si>
  <si>
    <t>Tc_21316_26</t>
  </si>
  <si>
    <t>Resident should get received vid to registered phone</t>
  </si>
  <si>
    <t>Tc_21316_27</t>
  </si>
  <si>
    <t>Resident should get received vid to registered emailid</t>
  </si>
  <si>
    <t>Tc_21316_28</t>
  </si>
  <si>
    <t>Resident should get received vid to both phone &amp; emailid</t>
  </si>
  <si>
    <t>Tc_21316_29</t>
  </si>
  <si>
    <t>Verify the description of VIDs according to policy in generate VID</t>
  </si>
  <si>
    <t>Particular Vid should have description according to policy</t>
  </si>
  <si>
    <t>https://mosip.atlassian.net/browse/MOSIP-28611</t>
  </si>
  <si>
    <t>Tc_21316_30</t>
  </si>
  <si>
    <t>Login through revoke perpectual VID</t>
  </si>
  <si>
    <t>Tc_21316_31</t>
  </si>
  <si>
    <t>Login through revoke temporary VID</t>
  </si>
  <si>
    <t>Login should fail with a error message.</t>
  </si>
  <si>
    <t>Tc_21316_32</t>
  </si>
  <si>
    <t>Login through revoke Onetimeuse VID</t>
  </si>
  <si>
    <t>Tc_21316_33</t>
  </si>
  <si>
    <t>Download Perpectual VID</t>
  </si>
  <si>
    <t>Tc_21316_34</t>
  </si>
  <si>
    <t>Download temporary VID</t>
  </si>
  <si>
    <t>Tc_21316_35</t>
  </si>
  <si>
    <t>Download Onetimeuse VID</t>
  </si>
  <si>
    <t>MOSIP-21319</t>
  </si>
  <si>
    <t>UI: As a resident, I should be able to get the Auth history pertaining to my UIN/VID</t>
  </si>
  <si>
    <t>Tc_21319_01</t>
  </si>
  <si>
    <t>Auth history for authentications</t>
  </si>
  <si>
    <t>View history for authentication when logged in using UIN</t>
  </si>
  <si>
    <t>List of authentication requests to get dispalyed for logged in UIN</t>
  </si>
  <si>
    <t>Tc_21319_02</t>
  </si>
  <si>
    <t>View history for authentication when logged in using perpetual VID</t>
  </si>
  <si>
    <t>List of authentication requests(all authenticatioin history irrespective of partcular vid) to get dispalyed for logged in perpetual VID</t>
  </si>
  <si>
    <t>Tc_21319_03</t>
  </si>
  <si>
    <t>View history for authentication when logged in using temporary VID</t>
  </si>
  <si>
    <t>List of authentication requests to get dispalyed for logged in temporary VID</t>
  </si>
  <si>
    <t>Tc_21319_04</t>
  </si>
  <si>
    <t>View history for authentication when logged in using onetimeuse VID</t>
  </si>
  <si>
    <t>List of authentication requests to get dispalyed for logged in onetimeuse VID</t>
  </si>
  <si>
    <t>Tc_21319_05</t>
  </si>
  <si>
    <t>View Auth history for specifed time period</t>
  </si>
  <si>
    <t>list of auth history to get displayed for specified time period</t>
  </si>
  <si>
    <t>Tc_21319_06</t>
  </si>
  <si>
    <t>Sort of history list</t>
  </si>
  <si>
    <t>list of auth history to get dispalyed according to the sort</t>
  </si>
  <si>
    <t>no</t>
  </si>
  <si>
    <t>Tc_21319_07</t>
  </si>
  <si>
    <t>View auth history using search text</t>
  </si>
  <si>
    <t>Auth history toget displayed according to text entered</t>
  </si>
  <si>
    <t>MOSIP-21320</t>
  </si>
  <si>
    <t>UI: As a resident, I should be able to view
  the history of all my service requests associated with my UIN/VID</t>
  </si>
  <si>
    <t>Tc_21320_01</t>
  </si>
  <si>
    <t>View history for other requests</t>
  </si>
  <si>
    <t>View history of other requests when logged in using UIN</t>
  </si>
  <si>
    <t>List of other request history to get dispalyed for logged in UIN</t>
  </si>
  <si>
    <t>Tc_21320_02</t>
  </si>
  <si>
    <t>List of other request history to get dispalyed for logged in perpetual VID</t>
  </si>
  <si>
    <t>Tc_21320_03</t>
  </si>
  <si>
    <t>List of other request history to get dispalyed for logged in temporary VID</t>
  </si>
  <si>
    <t>Tc_21320_04</t>
  </si>
  <si>
    <t>List of other request history to get dispalyed for logged in onetimeuse VID</t>
  </si>
  <si>
    <t>Tc_21320_05</t>
  </si>
  <si>
    <t>View history for specifed time period</t>
  </si>
  <si>
    <t>list of other request history to get displayed as per the time period</t>
  </si>
  <si>
    <t>Tc_21320_06</t>
  </si>
  <si>
    <t>list of other history to get dispalyed according to the sort</t>
  </si>
  <si>
    <t>Tc_21320_07</t>
  </si>
  <si>
    <t>View other history using search text</t>
  </si>
  <si>
    <t>other history to get displayed according to text entered</t>
  </si>
  <si>
    <t>Tc_21320_08</t>
  </si>
  <si>
    <t>Verify search inputs retain after download the history.</t>
  </si>
  <si>
    <t>Search inputs should retain on the page until user modifies.</t>
  </si>
  <si>
    <t>Tc_21320_09</t>
  </si>
  <si>
    <t>Verify all attributes properly aligned in downloaded document.</t>
  </si>
  <si>
    <t>All attributes are properly aligned.</t>
  </si>
  <si>
    <t>Tc_21320_10</t>
  </si>
  <si>
    <t>Verify downloaded document aligned properly</t>
  </si>
  <si>
    <t>Downloaded document should be aligned properly.</t>
  </si>
  <si>
    <t>https://mosip.atlassian.net/browse/MOSIP-27941</t>
  </si>
  <si>
    <t>MOSIP-22356</t>
  </si>
  <si>
    <t>Separate email for notifications for all booking types</t>
  </si>
  <si>
    <t>TC_MOSIP-22356_01</t>
  </si>
  <si>
    <t>Email Notification for Lost UIN Booking</t>
  </si>
  <si>
    <t>An email notification will be sent to the login email address with the subject saying Lost UIN and the email will have information that it is for Lost UIN with the center details and appointment details.</t>
  </si>
  <si>
    <t>TC_MOSIP-22356_02</t>
  </si>
  <si>
    <t>Email Notification for Update UIN Booking</t>
  </si>
  <si>
    <t>An email notification will be sent to the login email address with the subject saying Update UIN and the email will have information that it is for Update UIN with the center details and appointment details.</t>
  </si>
  <si>
    <t>TC_MOSIP-22356_03</t>
  </si>
  <si>
    <t>Email Notification for Lost UIN Cancellation</t>
  </si>
  <si>
    <t>An email notification will be sent to the login email address with the subject saying Lost UIN Cancellation and the email will have information that it is for Lost UIN Cancellation.</t>
  </si>
  <si>
    <t>TC_MOSIP-22356_04</t>
  </si>
  <si>
    <t>Email Notification for Update UIN Cancellation</t>
  </si>
  <si>
    <t>An email notification will be sent to the login email address with the subject saying Update UIN Cancellation and the email will have information that it is for Update UIN Cancellation.</t>
  </si>
  <si>
    <t>TC_MOSIP-22356_05</t>
  </si>
  <si>
    <t>Email Notification for Lost UIN Booking - requesting email</t>
  </si>
  <si>
    <t>An email notification will be sent to the entered email address with the subject saying Lost UIN and the email will have information that it is for Lost UIN with the center details and appointment details.</t>
  </si>
  <si>
    <t>TC_MOSIP-22356_06</t>
  </si>
  <si>
    <t>Email Notification for Update UIN Booking - requesting email</t>
  </si>
  <si>
    <t>An email notification will be sent to the entered email address with the subject saying Update UIN and the email will have information that it is for Update UIN with the center details and appointment details.</t>
  </si>
  <si>
    <t>TC_MOSIP-22356_07</t>
  </si>
  <si>
    <t>Phone number Notification for Lost UIN Booking</t>
  </si>
  <si>
    <t>An email notification will be sent to the login Phone Number with the subject saying Lost UIN and the email will have information that it is for Lost UIN with the center details and appointment details.</t>
  </si>
  <si>
    <t>TC_MOSIP-22356_08</t>
  </si>
  <si>
    <t>Phone number Notification for Update UIN Booking</t>
  </si>
  <si>
    <t>An email notification will be sent to the login Phone Number with the subject saying Update UIN and the email will have information that it is for Update UIN with the center details and appointment details.</t>
  </si>
  <si>
    <t>TC_MOSIP-22356_09</t>
  </si>
  <si>
    <t>Phone number Notification for Lost UIN Cancellation</t>
  </si>
  <si>
    <t>An email notification will be sent to the login Phone Number with the subject saying Lost UIN Cancellation and the email will have information that it is for Lost UIN Cancellation.</t>
  </si>
  <si>
    <t>TC_MOSIP-22356_10</t>
  </si>
  <si>
    <t>Phone number Notification for Update UIN Cancellation</t>
  </si>
  <si>
    <t>An email notification will be sent to the login Phone Number with the subject saying Update UIN Cancellation and the email will have information that it is for Update UIN Cancellation.</t>
  </si>
  <si>
    <t>TC_MOSIP-22356_11</t>
  </si>
  <si>
    <t>Phone number Notification for Lost UIN Booking - requesting Phone number</t>
  </si>
  <si>
    <t>An email notification will be sent to the entered Phone Number with the subject saying Lost UIN and the email will have information that it is for Lost UIN with the center details and appointment details.</t>
  </si>
  <si>
    <t>TC_MOSIP-22356_12</t>
  </si>
  <si>
    <t>Phone number Notification for Update UIN Booking - requesting Phone number</t>
  </si>
  <si>
    <t>An email notification will be sent to the entered Phone Number with the subject saying Update UIN and the email will have information that it is for Update UIN with the center details and appointment details.</t>
  </si>
  <si>
    <t>MOSIP-22898_03</t>
  </si>
  <si>
    <t>Try to validate API after 3 minutes of time out.</t>
  </si>
  <si>
    <t>MOSIP-22899_03</t>
  </si>
  <si>
    <t>MOSIP-24941</t>
  </si>
  <si>
    <t>UI: As a resident, I should be able to view and perform activities on the Resident UI dashboard/home page</t>
  </si>
  <si>
    <t>TC_24941_01</t>
  </si>
  <si>
    <t>navigating to resident home</t>
  </si>
  <si>
    <t>TC_24941_02</t>
  </si>
  <si>
    <t>no special User</t>
  </si>
  <si>
    <t>the home page should be able to accessed without any special permisions or users, should able to be accessed by all if they had internet connections</t>
  </si>
  <si>
    <t>TC_24941_03</t>
  </si>
  <si>
    <t>TC_24941_04</t>
  </si>
  <si>
    <t>portal Options UIN services</t>
  </si>
  <si>
    <t>"UIN services" button should be clickable, and should take to UIN service page</t>
  </si>
  <si>
    <t>TC_24941_05</t>
  </si>
  <si>
    <t>portal Options Book an appointment</t>
  </si>
  <si>
    <t>"Book an appointment" button should be clickable and should take to Book an appointment page</t>
  </si>
  <si>
    <t>TC_24941_06</t>
  </si>
  <si>
    <t>portal Options Get my UIN</t>
  </si>
  <si>
    <t>"Get my UIN" button should be clickable, and should take to Get my UIN page</t>
  </si>
  <si>
    <t>TC_24941_07</t>
  </si>
  <si>
    <t>portal Options Verify phone number and email Id</t>
  </si>
  <si>
    <t>"Verify phone number and email Id" button should be clickable, and should take to Verify phone number and email Id page</t>
  </si>
  <si>
    <t>TC_24941_08</t>
  </si>
  <si>
    <t>portal Options Get information</t>
  </si>
  <si>
    <t>"Get information" button should be clickable, and should take to Get information page</t>
  </si>
  <si>
    <t>TC_24941_09</t>
  </si>
  <si>
    <t>moving further in to the options from portal</t>
  </si>
  <si>
    <t>TC_24941_10</t>
  </si>
  <si>
    <t>TC_24941_11</t>
  </si>
  <si>
    <t>font size</t>
  </si>
  <si>
    <t>The font size of the whole resident portal will be changed as per the font size you have been selected, this should be reflecting in all resident options page too</t>
  </si>
  <si>
    <t>TC_24941_12</t>
  </si>
  <si>
    <t>TC_24941_13</t>
  </si>
  <si>
    <t>terms and conditions</t>
  </si>
  <si>
    <t>it should take to the page containing terms and conditions of mosip</t>
  </si>
  <si>
    <t>TC_24941_14</t>
  </si>
  <si>
    <t>Statistics</t>
  </si>
  <si>
    <t>TC_24941_15</t>
  </si>
  <si>
    <t>The statistics values should be correctly match with the database</t>
  </si>
  <si>
    <t>TC_24941_16</t>
  </si>
  <si>
    <t>Statistics features</t>
  </si>
  <si>
    <t>TC_24941_17</t>
  </si>
  <si>
    <t>UIN saturation report</t>
  </si>
  <si>
    <t>TC_24941_18</t>
  </si>
  <si>
    <t>view on dashboard</t>
  </si>
  <si>
    <t>TC_24941_19</t>
  </si>
  <si>
    <t>back button</t>
  </si>
  <si>
    <t>Even after clicking multiple times logout option should come</t>
  </si>
  <si>
    <t>TC_24941_20</t>
  </si>
  <si>
    <t>Spacing should be handled properly</t>
  </si>
  <si>
    <t>TC_24941_21</t>
  </si>
  <si>
    <t>View on dashboard Font drop down</t>
  </si>
  <si>
    <t>In the dashboard font sizes dropdown should show without unnecessary extra spaces.</t>
  </si>
  <si>
    <t>MOSIP-25798</t>
  </si>
  <si>
    <t>UI: Put various validations in grievance redressal form and "purpose" field in share credential with partner</t>
  </si>
  <si>
    <t>TC_25798_01</t>
  </si>
  <si>
    <t>Validate Email ID in grievance redressal form</t>
  </si>
  <si>
    <t>Validate Email with minimum character</t>
  </si>
  <si>
    <t>Resident should be able to access next further steps.</t>
  </si>
  <si>
    <t>TC_25798_02</t>
  </si>
  <si>
    <t>Validate Email with maximum character</t>
  </si>
  <si>
    <t>1.Login to resident portal. 2.Go to UIN services&gt;View History page. 3.Selcet the Event ID which one you will raise an issue. 4.Click on Report an issue. 5.You will get 'Grievance redressal form'. 6.Enter Email ID with maximum chararcter. 7.Click on 'Submit' button.</t>
  </si>
  <si>
    <t>Resident should be get appropriate validation message like'Email ID exceeds the maximum character limit' or 'Email ID should not be more then 128 character'.</t>
  </si>
  <si>
    <t>TC_25798_03</t>
  </si>
  <si>
    <t>Validate with valid Email ID</t>
  </si>
  <si>
    <t>1.Login to resident portal. 2.Go to UIN services&gt;View History page. 3.Selcet the Event ID which one you will raise an issue. 4.Click on Report an issue. 5.You will get 'Grievance redressal form'. 6.Enter valid Email ID . 7.Click on 'Submit' button.</t>
  </si>
  <si>
    <t>TC_25798_04</t>
  </si>
  <si>
    <t>Validate with invalid Email ID</t>
  </si>
  <si>
    <t>1.Login to resident portal. 2.Go to UIN services&gt;View History page. 3.Selcet the Event ID which one you will raise an issue. 4.Click on Report an issue. 5.You will get 'Grievance redressal form'. 6.Enter invalid Email ID . 7.Click on 'Submit' button.</t>
  </si>
  <si>
    <t>Resident should be get appropriate validation message like'Enter valid Email ID'.</t>
  </si>
  <si>
    <t>TC_25798_05</t>
  </si>
  <si>
    <t>Not enter any Email ID</t>
  </si>
  <si>
    <t>1.Login to resident portal. 2.Go to UIN services&gt;View History page. 3.Selcet the Event ID which one you will raise an issue. 4.Click on Report an issue. 5.You will get 'Grievance redressal form'. 6.Not enter any Email ID . 7.Click on 'Submit' button.</t>
  </si>
  <si>
    <t>TC_25798_06</t>
  </si>
  <si>
    <t>Validate Phone number in grievance redressal form</t>
  </si>
  <si>
    <t>Enter valid 10 digit phone number</t>
  </si>
  <si>
    <t>1.Login to resident portal. 2.Go to UIN services&gt;View History page. 3.Selcet the Event ID which one you will raise an issue. 4.Click on Report an issue. 5.You will get 'Grievance redressal form'. 6.Enter valid phone number . 7.Click on 'Submit' button.</t>
  </si>
  <si>
    <t>TC_25798_07</t>
  </si>
  <si>
    <t>Enter invalid 10 digit phone number</t>
  </si>
  <si>
    <t>1.Login to resident portal. 2.Go to UIN services&gt;View History page. 3.Selcet the Event ID which one you will raise an issue. 4.Click on Report an issue. 5.You will get 'Grievance redressal form'. 6.Enter invalid phone number . 7.Click on 'Submit' button.</t>
  </si>
  <si>
    <t>Resident should be get appropriate validation message like'The phone number you have entered is invalid. Please enter a valid phone number'.</t>
  </si>
  <si>
    <t>TC_25798_08</t>
  </si>
  <si>
    <t>Enter 10 digit phone number with special character.</t>
  </si>
  <si>
    <t>1.Login to resident portal. 2.Go to UIN services&gt;View History page. 3.Selcet the Event ID which one you will raise an issue. 4.Click on Report an issue. 5.You will get 'Grievance redressal form'. 6.Enter 10 digit phone number with special character. 7.Click on 'Submit' button.</t>
  </si>
  <si>
    <t>Resident should be get appropriate validation message like'Special characters are not allwed'.</t>
  </si>
  <si>
    <t>TC_25798_09</t>
  </si>
  <si>
    <t>Enter less or more than 10 digit phone number</t>
  </si>
  <si>
    <t>1.Login to resident portal. 2.Go to UIN services&gt;View History page. 3.Selcet the Event ID which one you will raise an issue. 4.Click on Report an issue. 5.You will get 'Grievance redressal form'. 6.Enter less or more than 10 digit phone number. 7.Click on 'Submit' button.</t>
  </si>
  <si>
    <t>TC_25798_10</t>
  </si>
  <si>
    <t>Validate only character as Phone number</t>
  </si>
  <si>
    <t>1.Login to resident portal. 2.Go to UIN services&gt;View History page. 3.Selcet the Event ID which one you will raise an issue. 4.Click on Report an issue. 5.You will get 'Grievance redressal form'. 6.Enter character as phone number. 7.Click on 'Submit' button.</t>
  </si>
  <si>
    <t>Resident should be get appropriate validation message like' Characters are not allwed'.</t>
  </si>
  <si>
    <t>TC_25798_11</t>
  </si>
  <si>
    <t>Not enter any phone number</t>
  </si>
  <si>
    <t>1.Login to resident portal. 2.Go to UIN services&gt;View History page. 3.Selcet the Event ID which one you will raise an issue. 4.Click on Report an issue. 5.You will get 'Grievance redressal form'. 6.Not enter any phone number. 7.Click on 'Submit' button.</t>
  </si>
  <si>
    <t>Resident should be get appropriate validation message like'Enter valid phone number'.</t>
  </si>
  <si>
    <t>TC_25798_12</t>
  </si>
  <si>
    <t>Validate Comment in grievance redressal form</t>
  </si>
  <si>
    <t>Validate Comments with only numeric value</t>
  </si>
  <si>
    <t>1.Login to resident portal. 2.Go to UIN services&gt;View History page. 3.Selcet the Event ID which one you will raise an issue. 4.Click on Report an issue. 5.You will get 'Grievance redressal form'. 6.Enter only numeric value in comments.</t>
  </si>
  <si>
    <t>Rsident should be get appropriate validation message like' Invalid Comment'.</t>
  </si>
  <si>
    <t>TC_25798_13</t>
  </si>
  <si>
    <t>Validate Comments with only character</t>
  </si>
  <si>
    <t>1.Login to resident portal. 2.Go to UIN services&gt;View History page. 3.Selcet the Event ID which one you will raise an issue. 4.Click on Report an issue. 5.You will get 'Grievance redressal form'. 6.Enter only character in comments.</t>
  </si>
  <si>
    <t>Resident should be allow to next further steps.</t>
  </si>
  <si>
    <t>TC_25798_14</t>
  </si>
  <si>
    <t>Validate Comments with alphanumeric.</t>
  </si>
  <si>
    <t>1.Login to resident portal. 2.Go to UIN services&gt;View History page. 3.Selcet the Event ID which one you will raise an issue. 4.Click on Report an issue. 5.You will get 'Grievance redressal form'. 6.Enter alphanumeric in comments.</t>
  </si>
  <si>
    <t>TC_25798_15</t>
  </si>
  <si>
    <t>Validate Comments with special character.</t>
  </si>
  <si>
    <t>1.Login to resident portal. 2.Go to UIN services&gt;View History page. 3.Selcet the Event ID which one you will raise an issue. 4.Click on Report an issue. 5.You will get 'Grievance redressal form'. 6.Enter special character in comments.</t>
  </si>
  <si>
    <t>Rsident should be get appropriate validation message like' Special characters are not allowed except(dash, full stop and comma) in Comment'.</t>
  </si>
  <si>
    <t>TC_25798_16</t>
  </si>
  <si>
    <t>Validate Comments with minimum character.</t>
  </si>
  <si>
    <t>1.Login to resident portal. 2.Go to UIN services&gt;View History page. 3.Selcet the Event ID which one you will raise an issue. 4.Click on Report an issue. 5.You will get 'Grievance redressal form'. 6.Enter minimum character in comments.</t>
  </si>
  <si>
    <t>TC_25798_17</t>
  </si>
  <si>
    <t>Validate Comments with maximum&gt;1024 character.</t>
  </si>
  <si>
    <t>1.Login to resident portal. 2.Go to UIN services&gt;View History page. 3.Selcet the Event ID which one you will raise an issue. 4.Click on Report an issue. 5.You will get 'Grievance redressal form'. 6.Enter maximum character in comments.</t>
  </si>
  <si>
    <t>Resident should not be type or paste after cross the limit of maximum character.</t>
  </si>
  <si>
    <t>TC_25798_18</t>
  </si>
  <si>
    <t>Give space between character in Comments.</t>
  </si>
  <si>
    <t>1.Login to resident portal. 2.Go to UIN services&gt;View History page. 3.Selcet the Event ID which one you will raise an issue. 4.Click on Report an issue. 5.You will get 'Grievance redressal form'. 6. Give space between character in comments.</t>
  </si>
  <si>
    <t>Space should be count as character in comments.</t>
  </si>
  <si>
    <t>TC_25798_19</t>
  </si>
  <si>
    <t>Character length validation in "purpose" field in share credential with partner.</t>
  </si>
  <si>
    <t>Validate 'Purpose' with only numeric value</t>
  </si>
  <si>
    <t>1.Login to resident portal. 2.Go to UIN services&gt;Share with partner page. 3.Select the attributes which are you want to share. 4.Select 'Authorization partner' name. 5.Enter only numeric value in 'Purpose' field.</t>
  </si>
  <si>
    <t>Resident should be get appropriate validation message like'Invalid Purpose' or 'Only numeric value not allowed'.</t>
  </si>
  <si>
    <t>TC_25798_20</t>
  </si>
  <si>
    <t>Validate 'Purpose' with only Character.</t>
  </si>
  <si>
    <t>1.Login to resident portal. 2.Go to UIN services&gt;Share with partner page. 3.Select the attributes which are you want to share. 4.Select 'Authorization partner' name. 5.Enter only character in 'Purpose' field.</t>
  </si>
  <si>
    <t>TC_25798_21</t>
  </si>
  <si>
    <t>Validate 'Purpose' with Alphanumeric.</t>
  </si>
  <si>
    <t>1.Login to resident portal. 2.Go to UIN services&gt;Share with partner page. 3.Select the attributes which are you want to share. 4.Select 'Authorization partner' name. 5.Enter alphanumeric character in 'Purpose' field.</t>
  </si>
  <si>
    <t>TC_25798_22</t>
  </si>
  <si>
    <t>Validate 'Purpose' with special character.</t>
  </si>
  <si>
    <t>1.Login to resident portal. 2.Go to UIN services&gt;Share with partner page. 3.Select the attributes which are you want to share. 4.Select 'Authorization partner' name. 5.Enter special character in 'Purpose' field.</t>
  </si>
  <si>
    <t>TC_25798_23</t>
  </si>
  <si>
    <t>Validate 'Purpose' with minimum character.</t>
  </si>
  <si>
    <t>1.Login to resident portal. 2.Go to UIN services&gt;Share with partner page. 3.Select the attributes which are you want to share. 4.Select 'Authorization partner' name. 5.Enter minimum character in 'Purpose' field.</t>
  </si>
  <si>
    <t>TC_25798_24</t>
  </si>
  <si>
    <t>Validate 'purpose' with maximum&gt;1024(limit) character.</t>
  </si>
  <si>
    <t>1.Login to resident portal. 2.Go to UIN services&gt;Share with partner page. 3.Select the attributes which are you want to share. 4.Select 'Authorization partner' name. 5.Enter maximum character in 'Purpose' field.</t>
  </si>
  <si>
    <t>TC_25798_25</t>
  </si>
  <si>
    <t>Give space between character in 'Purpose' field.</t>
  </si>
  <si>
    <t>1.Login to resident portal. 2.Go to UIN services&gt;Share with partner page. 3.Select the attributes which are you want to share. 4.Select 'Authorization partner' name. 5.Give space between character in 'Purpose' field.</t>
  </si>
  <si>
    <t>Space should be count as character in 'Purpose' field.</t>
  </si>
  <si>
    <t>TC_25798_26</t>
  </si>
  <si>
    <t>Character length validation in "search Event Id" field in view history.</t>
  </si>
  <si>
    <t>Validate 'Event ID search box ' with only Character.</t>
  </si>
  <si>
    <t>1.Login to resident portal. 2.Go to UIN services&gt;View History page. 3.Go Event ID search box. 4.Enter character in 'Event ID search box'. 5.Click on 'GO' button.</t>
  </si>
  <si>
    <t>Resident should be get appropriate validation message like'characters are not allowed'.</t>
  </si>
  <si>
    <t>TC_25798_27</t>
  </si>
  <si>
    <t>Validate 'Event ID search box ' with lessthan 16digit numeric value.</t>
  </si>
  <si>
    <t>1.Login to resident portal. 2.Go to UIN services&gt;View History page. 3.Go Event ID search box. 4.Enter lessthan 16digit numeric value in 'Event ID search box'. 5.Click on 'GO' button.</t>
  </si>
  <si>
    <t>Resident should be get appropriate validation message like'Enter valid Event ID'.</t>
  </si>
  <si>
    <t>TC_25798_28</t>
  </si>
  <si>
    <t>Validate 'Event ID search box ' with invalid 16digit event ID .</t>
  </si>
  <si>
    <t>1.Login to resident portal. 2.Go to UIN services&gt;View History page. 3.Go Event ID search box. 4.Enter invalid Event ID in 'Event ID search box'. 5.Click on 'GO' button.</t>
  </si>
  <si>
    <t>Resident should be get appropriate validation message like'The entered EID is not associated with the VID/UIN used to login'.</t>
  </si>
  <si>
    <t>TC_25798_29</t>
  </si>
  <si>
    <t>Validate 'Event ID search box ' with valid event ID .</t>
  </si>
  <si>
    <t>1.Login to resident portal. 2.Go to UIN services&gt;View History page. 3.Go Event ID search box. 4.Enter valid Event ID in 'Event ID search box'. 5.Click on 'GO' button.</t>
  </si>
  <si>
    <t>TC_25798_30</t>
  </si>
  <si>
    <t>Validate 'Event ID search box ' with special character</t>
  </si>
  <si>
    <t>1.Login to resident portal. 2.Go to UIN services&gt;View History page. 3.Go Event ID search box. 4.Enter special charecter in 'Event ID search box'. 5.Click on 'GO' button.</t>
  </si>
  <si>
    <t>Resident should be get appropriate validation message like' Special characters are not allowed except(dash) in Event ID search box'.</t>
  </si>
  <si>
    <t>TC_25798_31</t>
  </si>
  <si>
    <t>Character length validation in "Get my UIN" field.</t>
  </si>
  <si>
    <t>Enter valid 10 digit UIN number.</t>
  </si>
  <si>
    <t>1.Login to resident portal. 2.Go to 'Get my UIN' page. 3.Enter valid UIN. 4.Click check box of captcha. 5.Click on 'Send OTP' button.</t>
  </si>
  <si>
    <t>Resident should be get OTP for next further steps.</t>
  </si>
  <si>
    <t>TC_25798_32</t>
  </si>
  <si>
    <t>Enter invalid 10 digit UIN number.</t>
  </si>
  <si>
    <t>1.Login to resident portal. 2.Go to 'Get my UIN' page. 3.Enter invalid UIN. 4.Click check box of captcha. 5.Click on 'Send OTP' button.</t>
  </si>
  <si>
    <t>Resident should be get appropriate validation message like' Invalid UIN entered. Please enter a valid UIN and try again'.</t>
  </si>
  <si>
    <t>TC_25798_33</t>
  </si>
  <si>
    <t>Enter UIN as less or more than 10 digit number.</t>
  </si>
  <si>
    <t>1.Login to resident portal. 2.Go to 'Get my UIN' page. 3.Enter UIN as less or more than 10 digit number. 4.Click check box of captcha. 5.Click on 'Send OTP' button.</t>
  </si>
  <si>
    <t>Resident should be get appropriate validation message like' Invalid UIN/AID/VID entered. Please enter a valid UIN/AID/VID and try again'</t>
  </si>
  <si>
    <t>TC_25798_34</t>
  </si>
  <si>
    <t>Enter valid 16 digit VID number.</t>
  </si>
  <si>
    <t>1.Login to resident portal. 2.Go to 'Get my UIN' page. 3.Enter valid VID. 4.Click check box of captcha. 5.Click on 'Send OTP' button.</t>
  </si>
  <si>
    <t>TC_25798_35</t>
  </si>
  <si>
    <t>Enter invalid 16 digit VID number.</t>
  </si>
  <si>
    <t>1.Login to resident portal. 2.Go to 'Get my UIN' page. 3.Enter invalid VID. 4.Click check box of captcha. 5.Click on 'Send OTP' button.</t>
  </si>
  <si>
    <t>Resident should be get appropriate validation message like' Invalid VID entered. Please enter a valid VID and try again'.</t>
  </si>
  <si>
    <t>TC_25798_36</t>
  </si>
  <si>
    <t>Enter VID as less or more than 16 digit number.</t>
  </si>
  <si>
    <t>1.Login to resident portal. 2.Go to 'Get my UIN' page. 3.Enter VID as less or more than 16 digit number. 4.Click check box of captcha. 5.Click on 'Send OTP' button.</t>
  </si>
  <si>
    <t>TC_25798_37</t>
  </si>
  <si>
    <t>Enter valid 29 digit AID number.</t>
  </si>
  <si>
    <t>1.Login to resident portal. 2.Go to 'Get my UIN' page. 3.Enter valid AID. 4.Click check box of captcha. 5.Click on 'Send OTP' button.</t>
  </si>
  <si>
    <t>TC_25798_38</t>
  </si>
  <si>
    <t>Enter invalid 29 digit AID number.</t>
  </si>
  <si>
    <t>Resident should be get appropriate validation message like' Invalid AID entered. Please enter a valid AID and try again'.</t>
  </si>
  <si>
    <t>TC_25798_39</t>
  </si>
  <si>
    <t>Enter AID as less or more than 29 digit number.</t>
  </si>
  <si>
    <t>1.Login to resident portal. 2.Go to 'Get my UIN' page. 3.Enter AID as less or more than 29digit number. 4.Click check box of captcha. 5.Click on 'Send OTP' button.</t>
  </si>
  <si>
    <t>TC_25798_40</t>
  </si>
  <si>
    <t>Enter character as UIN/VID/AID</t>
  </si>
  <si>
    <t>1.Login to resident portal. 2.Go to 'Get my UIN' page. 3.Enter character as UIN/VID/AID 4.Click check box of captcha. 5.Click on 'Send OTP' button.</t>
  </si>
  <si>
    <t>Resident should be get appropriate validation message like' Characters are not allowed' .</t>
  </si>
  <si>
    <t>TC_25798_41</t>
  </si>
  <si>
    <t>Try to get OTP without enter UIN/VID/AID</t>
  </si>
  <si>
    <t>1.Login to resident portal. 2.Go to 'Get my UIN' page. 3.Without enter UIN/VID/AID 4.Click check box of captcha. 5.Click on 'Send OTP' button.</t>
  </si>
  <si>
    <t>Resident should not able to click 'Send otp' without enter UIN/VID/AID.</t>
  </si>
  <si>
    <t>TC_25798_42</t>
  </si>
  <si>
    <t>Character length validation in 'verify my phone number' field.</t>
  </si>
  <si>
    <t>1.Login to resident portal. 2.Go to 'Verify my phone number' page. 3.Enter valid UIN. 4.Click check box of captcha. 5.Click on 'Send OTP' button.</t>
  </si>
  <si>
    <t>TC_25798_43</t>
  </si>
  <si>
    <t>TC_25798_44</t>
  </si>
  <si>
    <t>1.Login to resident portal. 2.Go to 'Verify my phone number' page. 3.Enter UIN as less or more than 10 digit number 4.Click check box of captcha. 5.Click on 'Send OTP' button.</t>
  </si>
  <si>
    <t>Resident should be get appropriate validation message like' Invalid UIN/VID entered. Please enter a valid UIN/VID and try again'</t>
  </si>
  <si>
    <t>TC_25798_45</t>
  </si>
  <si>
    <t>TC_25798_46</t>
  </si>
  <si>
    <t>TC_25798_47</t>
  </si>
  <si>
    <t>1.Login to resident portal. 2.Go to 'Verify my phone number' page. 3.Enter VID as less or more than 16 digit number 4.Click check box of captcha. 5.Click on 'Send OTP' button.</t>
  </si>
  <si>
    <t>TC_25798_48</t>
  </si>
  <si>
    <t>Enter character as UIN/VID</t>
  </si>
  <si>
    <t>1.Login to resident portal. 2.Go to 'Get my UIN' page. 3.Enter character as UIN/VID 4.Click check box of captcha. 5.Click on 'Send OTP' button.</t>
  </si>
  <si>
    <t>TC_25798_49</t>
  </si>
  <si>
    <t>Try to get OTP without enter UIN/VID</t>
  </si>
  <si>
    <t>1.Login to resident portal. 2.Go to 'Get my UIN' page. 3.Without enter UIN/VID 4.Click check box of captcha. 5.Click on 'Send OTP' button.</t>
  </si>
  <si>
    <t>Resident should not able to click 'Send otp' without enter UIN/VID.</t>
  </si>
  <si>
    <t>TC_25798_50</t>
  </si>
  <si>
    <t>OTP character length validation.</t>
  </si>
  <si>
    <t>Enter valid 6 digit character</t>
  </si>
  <si>
    <t>1.Login to resident portal. 2.Go to 'Get my UIN' /'Verify my Phone Number' page. 3.Enter character as UIN/VID/AID 4.Click check box of captcha. 5.Click on 'Send OTP' button. 6.Enter valid 6 digit OTP.</t>
  </si>
  <si>
    <t>Resident should be allow for next further steps.</t>
  </si>
  <si>
    <t>TC_25798_51</t>
  </si>
  <si>
    <t>Enter invalid 6 digit character</t>
  </si>
  <si>
    <t>1.Login to resident portal. 2.Go to 'Get my UIN' /'Verify my Phone Number' page. 3.Enter character as UIN/VID/AID 4.Click check box of captcha. 5.Click on 'Send OTP' button. 6.Enter invalid 6 digit OTP.</t>
  </si>
  <si>
    <t>Resident should be get appropriate validation message like' Enter valid OTP' .</t>
  </si>
  <si>
    <t>TC_25798_52</t>
  </si>
  <si>
    <t>Enter OTP as less or more than 6 digit character.</t>
  </si>
  <si>
    <t>1.Login to resident portal. 2.Go to 'Get my UIN' /'Verify my Phone Number' page. 3.Enter character as UIN/VID/AID 4.Click check box of captcha. 5.Click on 'Send OTP' button. 6.Enter OTP as less or more than 6 digit character.</t>
  </si>
  <si>
    <t>TC_25798_53</t>
  </si>
  <si>
    <t>Character length validation in 'Track Service Request' field.</t>
  </si>
  <si>
    <t>Enter valid 16 digit EID number.</t>
  </si>
  <si>
    <t>1.Login to resident portal. 2.Go to UIN services&gt;Track Service Request page. 3.Go to 'Event ID track box'. 4.Enter valid Event ID in 'Event ID Track box'. 5.Click on 'Track' button.</t>
  </si>
  <si>
    <t>Resident should be get Event ID details.</t>
  </si>
  <si>
    <t>TC_25798_54</t>
  </si>
  <si>
    <t>Enter invalid 16 digit EID number.</t>
  </si>
  <si>
    <t>1.Login to resident portal. 2.Go to UIN services&gt;Track Service Request page. 3.Go to 'Event ID track box'. 4.Enter invalid Event ID in 'Event ID Track box'. 5.Click on 'Track' button.</t>
  </si>
  <si>
    <t>Resident should be get appropriate validation message like' The entered EID is not associated with the VID/UIN used to log in' .</t>
  </si>
  <si>
    <t>TC_25798_55</t>
  </si>
  <si>
    <t>Enter EID as less or more than 16 digit number.</t>
  </si>
  <si>
    <t>1.Login to resident portal. 2.Go to UIN services&gt;Track Service Request page. 3.Go to 'Event ID track box'. 4.Enter EID as less or more than 16 digit number. in 'Event ID Track box'. 5.Click on 'Track' button.</t>
  </si>
  <si>
    <t>Resident should not able to click 'Track' button, when he enter less or more than 16 digit number.</t>
  </si>
  <si>
    <t>TC_25798_56</t>
  </si>
  <si>
    <t>Enter EID as 16 digit character.</t>
  </si>
  <si>
    <t>1.Login to resident portal. 2.Go to UIN services&gt;Track Service Request page. 3.Go to 'Event ID track box'. 4.Enter EID as 16 digit character. in 'Event ID Track box'. 5.Click on 'Track' button.</t>
  </si>
  <si>
    <t>The event Id you have entered is invalid. Please enter a valid event Id.</t>
  </si>
  <si>
    <t>TC_25798_57</t>
  </si>
  <si>
    <t>Without enter Event ID</t>
  </si>
  <si>
    <t>1.Login to resident portal. 2.Go to UIN services&gt;Track Service Request page. 3.Go to 'Event ID track box'. 4.Without enter EID in 'Event ID Track box'. 5.Click on 'Track' button.</t>
  </si>
  <si>
    <t>Resident not able to track service request without Event ID.</t>
  </si>
  <si>
    <t>API: Login redirect - for the authorization code - to return ID Token and Auth Token and verify them</t>
  </si>
  <si>
    <t>Mosip-21365</t>
  </si>
  <si>
    <t>TC_21365_01</t>
  </si>
  <si>
    <t>Verify the API login redirect</t>
  </si>
  <si>
    <t>Check the API for redirect uri</t>
  </si>
  <si>
    <t>Url should get redirected to logged page with response authorization token, session code</t>
  </si>
  <si>
    <t>TC_21365_02</t>
  </si>
  <si>
    <t>Use the authorization token from redirect token API</t>
  </si>
  <si>
    <t>Resident should be able to validate token</t>
  </si>
  <si>
    <t>Mosip-23878</t>
  </si>
  <si>
    <t>Tech Story: Encryption and decryption of individual Id using interceptor while storing or retrieving in resident transaction table.</t>
  </si>
  <si>
    <t>Mosip-23878_01</t>
  </si>
  <si>
    <t>Verify individual id (UIN/VID) stored in encrpyted format in resident transcation table</t>
  </si>
  <si>
    <t>Perform any action from UI and check for individual id format in DB</t>
  </si>
  <si>
    <t>individual id(UIN/VID) should be stored in encrypted form</t>
  </si>
  <si>
    <t>Mosip-23878_02</t>
  </si>
  <si>
    <t>Mosip-23878_03</t>
  </si>
  <si>
    <t>Mosip-26344</t>
  </si>
  <si>
    <t>Resident UI: download card option should only appear when the status is "success" in track service status page.</t>
  </si>
  <si>
    <t>Mosip_26344_01</t>
  </si>
  <si>
    <t>Download VID card</t>
  </si>
  <si>
    <t>Verify the Download VID button display before status is "SUCCESS".</t>
  </si>
  <si>
    <t>VID download button should not be available</t>
  </si>
  <si>
    <t>Mosip_26344_02</t>
  </si>
  <si>
    <t>Verify the Download VID button display when status is "SUCCESS".</t>
  </si>
  <si>
    <t>VID download button should be available to download the VID card</t>
  </si>
  <si>
    <t>Mosip_26344_03</t>
  </si>
  <si>
    <t>Download VID card from track service page for which status is "SUCCESS".</t>
  </si>
  <si>
    <t>VID card should be downloaded.</t>
  </si>
  <si>
    <t>Mosip_26344_04</t>
  </si>
  <si>
    <t>Verify the Button after VID card download</t>
  </si>
  <si>
    <t>"VID download" button should be disabled soon after VID card download</t>
  </si>
  <si>
    <t>Mosip_26344_05</t>
  </si>
  <si>
    <t>Download Updtaed UIN card</t>
  </si>
  <si>
    <t>Update Any attribute of UIN and download updated UIN acrd</t>
  </si>
  <si>
    <t>"Download uin" Button should be available after status is success</t>
  </si>
  <si>
    <t>Mosip_26344_06</t>
  </si>
  <si>
    <t>Download Updated UIN card multiple times</t>
  </si>
  <si>
    <t>"Download UIN" button should be disabled soon after UIN is downloaded once</t>
  </si>
  <si>
    <t>MOSIP-25344</t>
  </si>
  <si>
    <t>Digital Card Generation for MOSIP LTS version</t>
  </si>
  <si>
    <t>TC_25344_01</t>
  </si>
  <si>
    <t>Packet creation</t>
  </si>
  <si>
    <t>Create packet and upload</t>
  </si>
  <si>
    <t>Success message should be displayed for Packet upload.</t>
  </si>
  <si>
    <t>TC_25344_02</t>
  </si>
  <si>
    <t>Packet in print stage.</t>
  </si>
  <si>
    <t>Check the packet status in DB</t>
  </si>
  <si>
    <t>Packet should be in print stage.</t>
  </si>
  <si>
    <t>TC_25344_03</t>
  </si>
  <si>
    <t>Credential request ID</t>
  </si>
  <si>
    <t>Check the Credential request ID</t>
  </si>
  <si>
    <t>ID-PDF and credential request ID shoud be reflect in DB.</t>
  </si>
  <si>
    <t>TC_25344_04</t>
  </si>
  <si>
    <t>Credential request ID status 'STORED' shoud be reflect in DB.</t>
  </si>
  <si>
    <t>TC_25344_05</t>
  </si>
  <si>
    <t>Digital Card</t>
  </si>
  <si>
    <t>Try with valid data after OTP generated.</t>
  </si>
  <si>
    <t>Digital Card should be generated.</t>
  </si>
  <si>
    <t>TC_25344_06</t>
  </si>
  <si>
    <t>Try with valid data without generating OTP.</t>
  </si>
  <si>
    <t>Resident should be get appropriate error message like "OTP is invalid".</t>
  </si>
  <si>
    <t>TC_25344_07</t>
  </si>
  <si>
    <t>Try with invalid AID/Transation ID/OTP</t>
  </si>
  <si>
    <t>Resident should be get appropriate validation message.</t>
  </si>
  <si>
    <t>TC_25344_08</t>
  </si>
  <si>
    <t>Veify all attributes are reflect in UIN card.</t>
  </si>
  <si>
    <t>All attributes should be reflect in UIN card.</t>
  </si>
  <si>
    <t>MOSIP-24835</t>
  </si>
  <si>
    <t>UI: As a resident, once I have logged in, I should be able to get notifications for all the service requests using the bell icon.</t>
  </si>
  <si>
    <t>TC_24835_01</t>
  </si>
  <si>
    <t>Accessing Notification</t>
  </si>
  <si>
    <t>Once loging into UIN service page, the notificaion "bell icon" will be available in the top right</t>
  </si>
  <si>
    <t>TC_24835_02</t>
  </si>
  <si>
    <t>Once he clicks on the bell icon, he should get the list of notifications related to any service request made by him.</t>
  </si>
  <si>
    <t>TC_24835_03</t>
  </si>
  <si>
    <t>Unread notification</t>
  </si>
  <si>
    <t>In case he has a new unread notification, that should come as a number on top of the bell icon</t>
  </si>
  <si>
    <t>TC_24835_04</t>
  </si>
  <si>
    <t>If he clicks on the notification to read it, the number on top of it should be removed and should pop up only when we have a new notification.</t>
  </si>
  <si>
    <t>TC_24835_05</t>
  </si>
  <si>
    <t>If the notification is more than 10, it should be 10+ in the bell icon and not 11..12..13</t>
  </si>
  <si>
    <t>TC_24835_06</t>
  </si>
  <si>
    <t>Clickable redirecting transaction entries notification</t>
  </si>
  <si>
    <t>Once the resident clicks on any of the entries from the notification section, he should be taken to the page where he can either view more details about the transaction</t>
  </si>
  <si>
    <t>TC_24835_07</t>
  </si>
  <si>
    <t>Clickable redirecting actionable entries notification</t>
  </si>
  <si>
    <t>he should be taken to the page where he should straight away be able to perform the action</t>
  </si>
  <si>
    <t>TC_24835_08</t>
  </si>
  <si>
    <t>View the bell icon properly aligned or not.</t>
  </si>
  <si>
    <t>Bell notification icon should be aligned properly.</t>
  </si>
  <si>
    <t>TC_24835_09</t>
  </si>
  <si>
    <t>After login bell icon notification showing</t>
  </si>
  <si>
    <t>Bell icon notifications should be showing after login.</t>
  </si>
  <si>
    <t>TC_24835_10</t>
  </si>
  <si>
    <t>Press bell icon</t>
  </si>
  <si>
    <t>In all font size bell icon popup should be properly showing in the screen.</t>
  </si>
  <si>
    <t>MOSIP- 25510</t>
  </si>
  <si>
    <t>Technical story: Return masked attributes for UIN, VID, Email and phone number as part of identity info API response</t>
  </si>
  <si>
    <t>25510-TC_01</t>
  </si>
  <si>
    <t>End point - GET:/identity/info/type/{schema-type}</t>
  </si>
  <si>
    <t>Success message must be displayed with success code 200 and we get default details</t>
  </si>
  <si>
    <t>25510-TC_02</t>
  </si>
  <si>
    <t>25510-TC_03</t>
  </si>
  <si>
    <t>Check Download Your Personalised Card masked and unmasked you should be able to see in the preview</t>
  </si>
  <si>
    <t>Click on UIN checkbox masked and unmasked.</t>
  </si>
  <si>
    <t>In the Preview screen you should be able to see the Masked and unmaked UIN.</t>
  </si>
  <si>
    <t>25510-TC_04</t>
  </si>
  <si>
    <t>Click on Perpetual VID checkbox masked and unmasked.</t>
  </si>
  <si>
    <t>In the Preview screen you should be able to see the Masked and unmaked Perpetual VID.</t>
  </si>
  <si>
    <t>25510-TC_05</t>
  </si>
  <si>
    <t>Click on Phone Number checkbox masked and unmasked</t>
  </si>
  <si>
    <t>In the Preview screen you should be able to see the Masked and unmaked Phone Number.</t>
  </si>
  <si>
    <t>25510-TC_06</t>
  </si>
  <si>
    <t>Click on Email ID checkbox masked and unmasked</t>
  </si>
  <si>
    <t>In the Preview screen you should be able to see the Masked and unmaked Email ID.</t>
  </si>
  <si>
    <t>25510-TC_07</t>
  </si>
  <si>
    <t>with out selecting Email ID masked and unmasked are enable in the screen</t>
  </si>
  <si>
    <t>with out selecting Email ID you not able get Masked checkbox is not showing in the screen</t>
  </si>
  <si>
    <t>25510-TC_08</t>
  </si>
  <si>
    <t>Check Share With Partner masked and unmasked you should be able to see in the preview</t>
  </si>
  <si>
    <t>25510-TC_09</t>
  </si>
  <si>
    <t>25510-TC_10</t>
  </si>
  <si>
    <t>Click on Phone Number checkbox masked and unmasked.</t>
  </si>
  <si>
    <t>25510-TC_11</t>
  </si>
  <si>
    <t>Click on Email ID checkbox masked and unmasked.</t>
  </si>
  <si>
    <t>25510-TC_12</t>
  </si>
  <si>
    <t>verify without entering the mandatory fields in API</t>
  </si>
  <si>
    <t>not able to execute the API without Mandatory fields and it should be high lighted in textbox in red colour.</t>
  </si>
  <si>
    <t>25510-TC_13</t>
  </si>
  <si>
    <t>Check the personalized-card it should be showing the default details in the response API .</t>
  </si>
  <si>
    <t>we get response that default details aobut downlod personalized-cardmasked and Unmasked details is shown in the response not able to edit in API</t>
  </si>
  <si>
    <t>25510-TC_14</t>
  </si>
  <si>
    <t>Check the share with partner it should be showing the default details in the response API.</t>
  </si>
  <si>
    <t>we get response that default details aobut Share With Partner masked and Unmasked details is shown in response boby not able to edit in API</t>
  </si>
  <si>
    <t>25510-TC_15</t>
  </si>
  <si>
    <t>Check Demographic Data is only showing the default details in the response API</t>
  </si>
  <si>
    <t>we get the response its showning the default details is not shown the masked and unmasked details because not option for masked in Update demographic data.</t>
  </si>
  <si>
    <t>25510-TC_16</t>
  </si>
  <si>
    <t>check enter the invalid schema type in ApI</t>
  </si>
  <si>
    <t>25510-TC_17</t>
  </si>
  <si>
    <t>Check Download Your Personalised Card the masked is option is showing or not without clicking this UIN. Perpetual VID, Phone Number, email ID attributes</t>
  </si>
  <si>
    <t>without click the UIN. Perpetual VID, Phone Number, email ID attributes in ui and masked are shwoing or not</t>
  </si>
  <si>
    <t>the masked checkbox is not showing because you need to select the attributes then only we getting the masked option will we showing in the crediential in UI.</t>
  </si>
  <si>
    <t>Change the configuration and check the Masked</t>
  </si>
  <si>
    <t>1. Open the Github and choose Mosip config. 2. select the identity-data-formatter.mvel. 3. Restart the resident Services. 4.Open the resident portal in browser. 5.Click on the UIN Services and login. 6.Navigate to Download Your Personalised Card. 7.Choosing this attributes UIN. Perpetual VID, Phone Number, email ID , and click the Maskit and check</t>
  </si>
  <si>
    <t>what you change in the ident-data-formatter.mvel file that should be reflecting in the UI in get personlized card all maskit UIN. Perpetual VID, Phone Number, email ID</t>
  </si>
  <si>
    <t>MOSIP-25309</t>
  </si>
  <si>
    <t>UI: Create a page for grievance Redressal form in Resident UI</t>
  </si>
  <si>
    <t>TC_25309_01</t>
  </si>
  <si>
    <t>Verify the grievance Redressal form in Report an issue option</t>
  </si>
  <si>
    <t>Resident should land on the grievance redressal page.</t>
  </si>
  <si>
    <t>TC_25309_02</t>
  </si>
  <si>
    <t>Verify the attributes that are prefilled as resident lands on form</t>
  </si>
  <si>
    <t>Name, email, phone number registered and event ID should be prefilled when resident navigates to form</t>
  </si>
  <si>
    <t>TC_25309_03</t>
  </si>
  <si>
    <t>Verify the prifilled fields are disabled for editing</t>
  </si>
  <si>
    <t>Fields that are prefilled should be disabled for user changes.</t>
  </si>
  <si>
    <t>TC_25309_04</t>
  </si>
  <si>
    <t>Verify the Event ID field in the form</t>
  </si>
  <si>
    <t>Event ID should be disabled for editing</t>
  </si>
  <si>
    <t>TC_25309_05</t>
  </si>
  <si>
    <t>Verify the event ID in the form</t>
  </si>
  <si>
    <t>The event ID should be same as the User clicked upon</t>
  </si>
  <si>
    <t>TC_25309_06</t>
  </si>
  <si>
    <t>Click submit button without adding details in comment section</t>
  </si>
  <si>
    <t>Submit button should be clickable/ enabled only after adding detials in the comment section</t>
  </si>
  <si>
    <t>TC_25309_07</t>
  </si>
  <si>
    <t>Add comments that crosses more than 1024 words</t>
  </si>
  <si>
    <t>TC_25309_08</t>
  </si>
  <si>
    <t>Naviagte back to previous screen while in grievance Redressal form</t>
  </si>
  <si>
    <t>User should navigate back to previous screen / history page.</t>
  </si>
  <si>
    <t>TC_25309_09</t>
  </si>
  <si>
    <t>Verify the comfirmation message after submitting the issue</t>
  </si>
  <si>
    <t>TC_25309_10</t>
  </si>
  <si>
    <t>alternative phone &amp; alternative email with correct formats</t>
  </si>
  <si>
    <t>Form submission should be successful</t>
  </si>
  <si>
    <t>TC_25309_11</t>
  </si>
  <si>
    <t>Give incorrect format data in alternative email id field</t>
  </si>
  <si>
    <t>TC_25309_12</t>
  </si>
  <si>
    <t>Give incorrect format data in alternative phone number field</t>
  </si>
  <si>
    <t>TC_25309_13</t>
  </si>
  <si>
    <t>Verify that Alternative phone number and alternative email id are optional</t>
  </si>
  <si>
    <t>Form submission should be successful without filling alternative phone and alternative email ID</t>
  </si>
  <si>
    <t>TC_25309_14</t>
  </si>
  <si>
    <t>Alignment not properly in Grievance Redressal Form page</t>
  </si>
  <si>
    <t>Alginment should be proper in Grievance</t>
  </si>
  <si>
    <t>MOSIP-25274</t>
  </si>
  <si>
    <t>Technical Story: In identity/info end-point, if UIN/perpetual VID is part of the UI Schema, we need to return that UIN/VID</t>
  </si>
  <si>
    <t>TC_25274_01</t>
  </si>
  <si>
    <t>Check the UIN/VID details in get personlized card and share with partner</t>
  </si>
  <si>
    <t>The values for UIN and perpetual VID should be displayed for the logged in user.</t>
  </si>
  <si>
    <t>TC_25274_02</t>
  </si>
  <si>
    <t>Login with Temporary VID and check UIN and VID details</t>
  </si>
  <si>
    <t>TC_25274_03</t>
  </si>
  <si>
    <t>Login with onetime use VID and check UIN and VID details</t>
  </si>
  <si>
    <t>TC_25274_04</t>
  </si>
  <si>
    <t>Login one perpetual VID and generate Temporary VID's and login with the generated VID's</t>
  </si>
  <si>
    <t>TC_25274_05</t>
  </si>
  <si>
    <t>Login one perpetual VID and generate few One-time VID and login and check in the get personlized card</t>
  </si>
  <si>
    <t>MOSIP-23640</t>
  </si>
  <si>
    <t>UI: Support for logout after 3 mins of inactivity</t>
  </si>
  <si>
    <t>TC_23640_01</t>
  </si>
  <si>
    <t>Check the popup message and after 60 second should be logout</t>
  </si>
  <si>
    <t>should be get warring popup will be display this meassage "you will be timed out in 60 seconds due to inactivity please click anywhere on the screen to re activate your session" After that you not do nothing 60 seconds it should be logout.</t>
  </si>
  <si>
    <t>TC_23640_02</t>
  </si>
  <si>
    <t>Check the the cursor moves,</t>
  </si>
  <si>
    <t>The user should not be logout for 60 seconds after cursor moves.</t>
  </si>
  <si>
    <t>TC_23640_03</t>
  </si>
  <si>
    <t>Check the Auto logout.</t>
  </si>
  <si>
    <t>Auto logout should work as per the configuration.</t>
  </si>
  <si>
    <t>MOSIP-24860</t>
  </si>
  <si>
    <t>Tech story: Update event read status</t>
  </si>
  <si>
    <t>TC_24860_01</t>
  </si>
  <si>
    <t>TC_24860_02</t>
  </si>
  <si>
    <t>Once resident clicks on the bell icon, he should get the list of notifications related to any service request made by resident.</t>
  </si>
  <si>
    <t>TC_24860_03</t>
  </si>
  <si>
    <t>TC_24860_04</t>
  </si>
  <si>
    <t>Notification with Event ID</t>
  </si>
  <si>
    <t>All notification should be displayed with Event ID and recent activity details.</t>
  </si>
  <si>
    <t>TC_24860_05</t>
  </si>
  <si>
    <t>Event ID status</t>
  </si>
  <si>
    <t>In All new notification with Event ID status should be unread marked.</t>
  </si>
  <si>
    <t>TC_24860_06</t>
  </si>
  <si>
    <t>Event ID Details</t>
  </si>
  <si>
    <t>Event ID details should be displayed in 'Track Service Page'.</t>
  </si>
  <si>
    <t>TC_24860_07</t>
  </si>
  <si>
    <t>Notification with Event ID status should be read marked.</t>
  </si>
  <si>
    <t>Mosip-26701</t>
  </si>
  <si>
    <t>Once logged into UIN services, the resident should not be able to go to the dashboard page while still being logged-in</t>
  </si>
  <si>
    <t>Tc_26701_01</t>
  </si>
  <si>
    <t>Verify to go to dashboard when logged in</t>
  </si>
  <si>
    <t>Go back to dashboard by manipulating the url</t>
  </si>
  <si>
    <t>Resident should not be able to go to dashboard without logout</t>
  </si>
  <si>
    <t>Tc_26701_02</t>
  </si>
  <si>
    <t>Click on the back button to go to dashboard</t>
  </si>
  <si>
    <t>Tc_26701_03</t>
  </si>
  <si>
    <t>Try going back to dashboard using any functions</t>
  </si>
  <si>
    <t>Mosip-24273</t>
  </si>
  <si>
    <t>Tc_24273_01</t>
  </si>
  <si>
    <t>Get gender value from langcode</t>
  </si>
  <si>
    <t>Get gender value from langcode eng</t>
  </si>
  <si>
    <t>Resident should be able to get the list of gender types in english</t>
  </si>
  <si>
    <t>Tc_24273_02</t>
  </si>
  <si>
    <t>Get gender value from langcode ara</t>
  </si>
  <si>
    <t>Resident should be able to get the list of gender types in arabic</t>
  </si>
  <si>
    <t>Tc_24273_03</t>
  </si>
  <si>
    <t>Get gender value with invalid langcode</t>
  </si>
  <si>
    <t>Resident should not be able to get list with error "Gender Type not found"</t>
  </si>
  <si>
    <t>MOSIP-27293</t>
  </si>
  <si>
    <t>Resident API: "Provided VID does not belong to the logged in session." error code should be update in respective story.</t>
  </si>
  <si>
    <t>MOSIP-27293-TC_01</t>
  </si>
  <si>
    <t>Verify in API getting error codes.</t>
  </si>
  <si>
    <t>Error code "RES-SER-454" should be same as per the story.</t>
  </si>
  <si>
    <t>MOSIP-27293-TC_02</t>
  </si>
  <si>
    <t>Verify in API getting 'Success messages'.</t>
  </si>
  <si>
    <t>Success message should be same as per the story.</t>
  </si>
  <si>
    <t>MOSIP-27079</t>
  </si>
  <si>
    <t>Resident UI: New notification should be display with unread marked in notification section.</t>
  </si>
  <si>
    <t>MOSIP-27079-TC_01</t>
  </si>
  <si>
    <t>Verify new notification</t>
  </si>
  <si>
    <t>New notification should be display with unread marked.</t>
  </si>
  <si>
    <t>MOSIP-27079-TC_02</t>
  </si>
  <si>
    <t>Verify new notification after track the event ID.</t>
  </si>
  <si>
    <t>New notification should be display with read marked.</t>
  </si>
  <si>
    <t>MOSIP-27078</t>
  </si>
  <si>
    <t>Resident UI: In 'download personalized card' popup no option available for track the Event ID.</t>
  </si>
  <si>
    <t>MOSIP-27078-TC_01</t>
  </si>
  <si>
    <t>Verify for every success message we get event ID also.</t>
  </si>
  <si>
    <t>For every success message we should get event ID.</t>
  </si>
  <si>
    <t>MOSIP-27078-TC_02</t>
  </si>
  <si>
    <t>Verify for every failure message we get event ID also.</t>
  </si>
  <si>
    <t>For every failure message we should get event ID.</t>
  </si>
  <si>
    <t>MOSIP-27051</t>
  </si>
  <si>
    <t>Resident UI: Unable to upload same document again, after deleted the uploaded document.</t>
  </si>
  <si>
    <t>MOSIP-27051-TC_01</t>
  </si>
  <si>
    <t>Verify able to upload document</t>
  </si>
  <si>
    <t>Resident Should be able to upload a document.</t>
  </si>
  <si>
    <t>MOSIP-27051-TC_02</t>
  </si>
  <si>
    <t>Delete uploaded document and upload another document.</t>
  </si>
  <si>
    <t>Resident Should be able to upload another document.</t>
  </si>
  <si>
    <t>MOSIP-27051-TC_03</t>
  </si>
  <si>
    <t>Delete uploaded document and try to upload same document.</t>
  </si>
  <si>
    <t>Resident Should be able to upload same document.</t>
  </si>
  <si>
    <t>MOSIP-27047</t>
  </si>
  <si>
    <t>Resident UI: 'Gender' dropdown not working as expected in 'Update my Data'.</t>
  </si>
  <si>
    <t>MOSIP-27047-TC_01</t>
  </si>
  <si>
    <t>Verify 'Gender' dropdown.</t>
  </si>
  <si>
    <t>Gender' dropdown should be working as expected.</t>
  </si>
  <si>
    <t>MOSIP-27047-TC_02</t>
  </si>
  <si>
    <t>Add another gender type in master data and verify 'Gender' dropdown.</t>
  </si>
  <si>
    <t>Added gender type should be reflect in dropdown.</t>
  </si>
  <si>
    <t>MOSIP-27036</t>
  </si>
  <si>
    <t>Resident UI: Generate VID failure document 'Summary' should be give proper details.</t>
  </si>
  <si>
    <t>MOSIP-27036-TC_01</t>
  </si>
  <si>
    <t>Check failure event ID summary in 'Track Service Request' page.</t>
  </si>
  <si>
    <t>Acknowledgement summary should be give proper details.</t>
  </si>
  <si>
    <t>MOSIP-27036-TC_02</t>
  </si>
  <si>
    <t>Check success event ID summary in 'Track Service Request' page.</t>
  </si>
  <si>
    <t>MOSIP-27014</t>
  </si>
  <si>
    <t>Resident UI: All downloaded Document 'Authentication Mode' showing 'Unknown'.</t>
  </si>
  <si>
    <t>MOSIP-27014-TC_01</t>
  </si>
  <si>
    <t>Check the 'Authentication mode' of success event ID acknowledgement pdf.</t>
  </si>
  <si>
    <t>Authetication mode should be give proper details.</t>
  </si>
  <si>
    <t>MOSIP-27014-TC_02</t>
  </si>
  <si>
    <t>Check the 'Authentication mode' of failure event ID acknowledgement pdf.</t>
  </si>
  <si>
    <t>MOSIP-26918</t>
  </si>
  <si>
    <t>Resident UI: Getting Empty error popup when trying to generate Perpetual VID.</t>
  </si>
  <si>
    <t>MOSIP-26918-TC_01</t>
  </si>
  <si>
    <t>Verify error popup message of trying to generate/revoke perpeual VID.</t>
  </si>
  <si>
    <t>Resident should be get proper error message like' Currently you logging with this VID, so you can not revoke logged VID'.</t>
  </si>
  <si>
    <t>MOSIP-26918-TC_02</t>
  </si>
  <si>
    <t>Verify error popup message of trying to revoke Temporary VID.</t>
  </si>
  <si>
    <t>MOSIP-26918-TC_03</t>
  </si>
  <si>
    <t>Verify error popup message of trying to revoke OneTimeUse VID.</t>
  </si>
  <si>
    <t>MOSIP-26522</t>
  </si>
  <si>
    <t>Resident UI: OTP expire time countdown stop after entering invalid OTP in 'Get My UIN'.</t>
  </si>
  <si>
    <t>MOSIP-26522-TC_01</t>
  </si>
  <si>
    <t>Enter invalid OTP</t>
  </si>
  <si>
    <t>Proper error message like'Entered invalid OTP, please enter valid OTP' should be display and countdown continue running.</t>
  </si>
  <si>
    <t>MOSIP-26522-TC_02</t>
  </si>
  <si>
    <t>Enter valid OTP</t>
  </si>
  <si>
    <t>Resident should be able to work further steps.</t>
  </si>
  <si>
    <t>MOSIP-26383</t>
  </si>
  <si>
    <t>Resident API: All lock/unlock auth subtype details should be display.</t>
  </si>
  <si>
    <t>MOSIP-26383-TC_01</t>
  </si>
  <si>
    <t>Check lock/unlock auth subtype details</t>
  </si>
  <si>
    <t>All lock/unlock auth subtype details should be display.</t>
  </si>
  <si>
    <t>MOSIP-26376</t>
  </si>
  <si>
    <t>Resident UI: 'Secure my ID' authentication details display out of screen when change the font size.</t>
  </si>
  <si>
    <t>MOSIP-26376-TC_01</t>
  </si>
  <si>
    <t>Check authentication details in different font size.</t>
  </si>
  <si>
    <t>In every font size authentication details should be displayed properly.</t>
  </si>
  <si>
    <t>MOSIP-26360</t>
  </si>
  <si>
    <t>Resident API: 'Generated on Timestamp' missing in VID details.</t>
  </si>
  <si>
    <t>MOSIP-26360-TC_01</t>
  </si>
  <si>
    <t>Check 'Generated on Timestamp' in VID details.</t>
  </si>
  <si>
    <t>Generated on Timestamp' should be displayed in VID details.</t>
  </si>
  <si>
    <t>MOSIP-26326</t>
  </si>
  <si>
    <t>Resident UI: 'Update demographic Data' proof of document box has scrolling which is not needed.</t>
  </si>
  <si>
    <t>MOSIP-26326-TC_01</t>
  </si>
  <si>
    <t>Check the alignment of demographic data page.</t>
  </si>
  <si>
    <t>All demographic data should be aligned properly.</t>
  </si>
  <si>
    <t>MOSIP-26296</t>
  </si>
  <si>
    <t>Resident UI: Able to get 'Name' and 'Date' format in preview without select 'Name' and 'Date' checkbox.</t>
  </si>
  <si>
    <t>MOSIP-26296-TC_01</t>
  </si>
  <si>
    <t>Verify 'Name' and 'Date' format in 'Share with Partner' page.</t>
  </si>
  <si>
    <t>Resident should be able to select 'Name' and 'Date' format.</t>
  </si>
  <si>
    <t>MOSIP-26296-TC_02</t>
  </si>
  <si>
    <t>Try to select 'Name' and 'Date' format without select 'Name' and 'Date' check box.</t>
  </si>
  <si>
    <t>Resident should not be able to select 'Name' and 'Date' format.</t>
  </si>
  <si>
    <t>MOSIP-26214</t>
  </si>
  <si>
    <t>Resident UI: Preview page demographic data not display in proper manner.</t>
  </si>
  <si>
    <t>MOSIP-26214-TC_01</t>
  </si>
  <si>
    <t>Check the preview page of demographic data.</t>
  </si>
  <si>
    <t>Preview page should be in proper manner.</t>
  </si>
  <si>
    <t>MOSIP-26205</t>
  </si>
  <si>
    <t>Resident UI: 'Update demographic Data' address line not aligned properly.</t>
  </si>
  <si>
    <t>MOSIP-26205-TC_01</t>
  </si>
  <si>
    <t>Check address line properly aligned or not.</t>
  </si>
  <si>
    <t>Address line should be aligned properly.</t>
  </si>
  <si>
    <t>MOSIP-26195</t>
  </si>
  <si>
    <t>Resident UI: 'Pin To Top' feature missing on event ID's of 'View History' page.</t>
  </si>
  <si>
    <t>MOSIP-26195-TC_01</t>
  </si>
  <si>
    <t>Verify 'Pin to Top' scenario in 'View History'.</t>
  </si>
  <si>
    <t>Pin to Top' feature should be availabe and working as expected.</t>
  </si>
  <si>
    <t>MOSIP-26173</t>
  </si>
  <si>
    <t>Resident UI: 'Header' color should be changed after selecting the header of 'Demographic' page.</t>
  </si>
  <si>
    <t>MOSIP-26173-TC_01</t>
  </si>
  <si>
    <t>Verify 'Header' color changed or not.</t>
  </si>
  <si>
    <t>Header color should be changed after select perticular header.</t>
  </si>
  <si>
    <t>MOSIP-26168</t>
  </si>
  <si>
    <t>Resident UI: 'Document Type' dropdown should be given proper details of document.</t>
  </si>
  <si>
    <t>MOSIP-26168-TC_01</t>
  </si>
  <si>
    <t>Check 'Documet Type' dropdown give proper document details.</t>
  </si>
  <si>
    <t>Document Type' dropdown should be given proper document details.</t>
  </si>
  <si>
    <t>MOSIP-26145</t>
  </si>
  <si>
    <t>Resident UI: 'Update Demographic Data' both 'Current DOB' and "New DOB' date format should be same.</t>
  </si>
  <si>
    <t>MOSIP-26145-TC_01</t>
  </si>
  <si>
    <t>Check DOB format of 'Update Demographic Data'.</t>
  </si>
  <si>
    <t>Both 'Current DOB' and 'New DOB' format should be same.</t>
  </si>
  <si>
    <t>MOSIP-26145-TC_02</t>
  </si>
  <si>
    <t>Enter character in DOB.</t>
  </si>
  <si>
    <t>MOSIP-26145-TC_03</t>
  </si>
  <si>
    <t>Enter future date in 'New DOB'</t>
  </si>
  <si>
    <t>Resident should not able to add future date in 'New DOB'.</t>
  </si>
  <si>
    <t>MOSIP-26141</t>
  </si>
  <si>
    <t>Resident UI: 'Update Demographic Data' page not aligned properly</t>
  </si>
  <si>
    <t>MOSIP-26141-TC_01</t>
  </si>
  <si>
    <t>Verify all data type field aligned properly or not.</t>
  </si>
  <si>
    <t>All data type field should be aligned properly.</t>
  </si>
  <si>
    <t>MOSIP-26141-TC_02</t>
  </si>
  <si>
    <t>Verify all manadatory field have (*) marked.</t>
  </si>
  <si>
    <t>All mandatory field shold be (*) marked.</t>
  </si>
  <si>
    <t>MOSIP-26115</t>
  </si>
  <si>
    <t>Resident UI: 'Start date' mismatch in the 'View history' document.</t>
  </si>
  <si>
    <t>MOSIP-26115-TC_01</t>
  </si>
  <si>
    <t>Verify 'Start Date' same in document and application.</t>
  </si>
  <si>
    <t>Start Date' should be same in document and application.</t>
  </si>
  <si>
    <t>MOSIP-26114</t>
  </si>
  <si>
    <t>Resident UI: 'History type' and 'Status' filter, after select 'ALL' filter need to disable remaining filters.</t>
  </si>
  <si>
    <t>MOSIP-26114-TC_01</t>
  </si>
  <si>
    <t>Verify all filters disabled after select 'ALL' filter.</t>
  </si>
  <si>
    <t>All filters should be disabledafter select 'All' filter.</t>
  </si>
  <si>
    <t>MOSIP-26041</t>
  </si>
  <si>
    <t>Resident UI: 'ALL' status filter downloaded document give error code"RES-SER-418".</t>
  </si>
  <si>
    <t>MOSIP-26041-TC_01</t>
  </si>
  <si>
    <t>Verify downloaded document 'All' filter</t>
  </si>
  <si>
    <t>Downloaded document of 'All' filter should be open without any error.</t>
  </si>
  <si>
    <t>MOSIP-26014</t>
  </si>
  <si>
    <t>Resident UI: Service history page date format cannot change manually.</t>
  </si>
  <si>
    <t>MOSIP-26014-TC_01</t>
  </si>
  <si>
    <t>Change date of 'Service History' manually</t>
  </si>
  <si>
    <t>Resident should be able to change the date manually.</t>
  </si>
  <si>
    <t>MOSIP-25996</t>
  </si>
  <si>
    <t>Resident UI: The attributes in the preview are not been displayed in an order.</t>
  </si>
  <si>
    <t>MOSIP-25996-TC_01</t>
  </si>
  <si>
    <t>Verify selected attributes in 'Share with partner' page.</t>
  </si>
  <si>
    <t>In priview all selected attributes should be diplayed in an order.</t>
  </si>
  <si>
    <t>MOSIP-25965</t>
  </si>
  <si>
    <t>Resident UI: Multiple Event ID's are generating for one 'Share with Partner' activity.</t>
  </si>
  <si>
    <t>MOSIP-25965-TC_01</t>
  </si>
  <si>
    <t>Verify event ID generate after sharing credential.</t>
  </si>
  <si>
    <t>Only one event ID should be generate for sharing credential.</t>
  </si>
  <si>
    <t>MOSIP-25964</t>
  </si>
  <si>
    <t>Resident UI: Temporary VID generated when we generate Perpetual/OneTimeUse VID.</t>
  </si>
  <si>
    <t>MOSIP-25964-TC_01</t>
  </si>
  <si>
    <t>Verify perticular VID should be generate.</t>
  </si>
  <si>
    <t>Perticular VID should be generate which one we want to generate.</t>
  </si>
  <si>
    <t>MOSIP-25936</t>
  </si>
  <si>
    <t>Resident API: 'Share credential' Event Id status 'Attribute list' not giving any data.</t>
  </si>
  <si>
    <t>MOSIP-25936-TC_01</t>
  </si>
  <si>
    <t>Check 'Attribute list' in event ID status</t>
  </si>
  <si>
    <t>Attribute List' should give proper data in event ID status.</t>
  </si>
  <si>
    <t>MOSIP-25935</t>
  </si>
  <si>
    <t>Resident API: 'Authentication type' event Id status 'summary' not getting proper data.</t>
  </si>
  <si>
    <t>MOSIP-25935-TC_01</t>
  </si>
  <si>
    <t>Check 'Summary' in 'Authentication Type' event ID.</t>
  </si>
  <si>
    <t>Summary' should be give proper data in event ID of 'Authentication type'.</t>
  </si>
  <si>
    <t>MOSIP-25909</t>
  </si>
  <si>
    <t>Resident UI: Asking login for "Get my UIN" and "Email ID or Mobile verification".</t>
  </si>
  <si>
    <t>MOSIP-25909-TC_01</t>
  </si>
  <si>
    <t>Try to execute "Get my UIN" without login.</t>
  </si>
  <si>
    <t>Should be getting UIN by only validation no required to login.</t>
  </si>
  <si>
    <t>MOSIP-25909-TC_02</t>
  </si>
  <si>
    <t>Try to execute "Email ID or Mobile verification" without login.</t>
  </si>
  <si>
    <t>Mobile no./Email ID should be verified by only validation no required to login.</t>
  </si>
  <si>
    <t>MOSIP-25874</t>
  </si>
  <si>
    <t>Resident UI: Able to share credential to partner, only by selecting 'mask it' checkboxes.</t>
  </si>
  <si>
    <t>MOSIP-25874-TC_01</t>
  </si>
  <si>
    <t>Try to share credential by selecting 'Mask It' checkboxes.</t>
  </si>
  <si>
    <t>Resident not able to select 'Mask It' check boxes without select attribute check box.</t>
  </si>
  <si>
    <t>MOSIP-25873</t>
  </si>
  <si>
    <t>Resident UI: Download VID card message popup Event ID showing as null.</t>
  </si>
  <si>
    <t>MOSIP-25873-TC_01</t>
  </si>
  <si>
    <t>Generated Event ID display in popup message</t>
  </si>
  <si>
    <t>EID should be showing in download VID card message popup.</t>
  </si>
  <si>
    <t>MOSIP-25851</t>
  </si>
  <si>
    <t>Resident UI: Inappropriate message popup showing when track the EID of download VID card.</t>
  </si>
  <si>
    <t>MOSIP-25851-TC_01</t>
  </si>
  <si>
    <t>Track generated event ID.</t>
  </si>
  <si>
    <t>EID details should be getting when track the EID of VID card message popup.</t>
  </si>
  <si>
    <t>MOSIP-25816</t>
  </si>
  <si>
    <t>Resident UI: After lock/unlock two authentication types, can't lock/unlock same two authentication types.</t>
  </si>
  <si>
    <t>MOSIP-25816-TC_01</t>
  </si>
  <si>
    <t>After lock/unlock two authentication types, lock/unlock same.</t>
  </si>
  <si>
    <t>Resident should be able to lock/unlock two authentication type at time.</t>
  </si>
  <si>
    <t>MOSIP-25751</t>
  </si>
  <si>
    <t>Resident UI - The attributes values are not fetched properly in the downloaded pdf of secure my ID.</t>
  </si>
  <si>
    <t>MOSIP-25751-TC_01</t>
  </si>
  <si>
    <t>Check "Secure my ID"attributes in downloaded acknowledgement pdf.</t>
  </si>
  <si>
    <t>All attributes should be fetched properly.</t>
  </si>
  <si>
    <t>MOSIP-25531</t>
  </si>
  <si>
    <t>Resident UI: Page start and page end icon missing in view history page.</t>
  </si>
  <si>
    <t>MOSIP-25531-TC_01</t>
  </si>
  <si>
    <t>Verify Page start/end icon.</t>
  </si>
  <si>
    <t>Page start/end icon should be available.</t>
  </si>
  <si>
    <t>MOSIP-25501</t>
  </si>
  <si>
    <t>Resident: Auth type Lock/Unlock is not working in resident portal.</t>
  </si>
  <si>
    <t>MOSIP-25501-TC_01</t>
  </si>
  <si>
    <t>Verify status of lock/unlock authentication types, after refresh the page.</t>
  </si>
  <si>
    <t>All authentication types should be locked/unlocked properly.</t>
  </si>
  <si>
    <t>MOSIP-25438</t>
  </si>
  <si>
    <t>In resident portal Some Event Id description showing blank.</t>
  </si>
  <si>
    <t>MOSIP-25438-TC_01</t>
  </si>
  <si>
    <t>Verify all event ID description in view history page.</t>
  </si>
  <si>
    <t>All event ID description should be available.</t>
  </si>
  <si>
    <t>MOSIP-27553</t>
  </si>
  <si>
    <t>Resident - In audit log table, for ref_id_type we do not see a proper entry</t>
  </si>
  <si>
    <t>MOSIP-27553-TC_01</t>
  </si>
  <si>
    <t>Verify ref_id_type in audit log.</t>
  </si>
  <si>
    <t>The ref_id_type should say UIN/VID which through logged.</t>
  </si>
  <si>
    <t>MOSIP-27552</t>
  </si>
  <si>
    <t>Resident - In audit log table, for ref_id we do not see the hash value for UIN/VID</t>
  </si>
  <si>
    <t>MOSIP-27552-TC_01</t>
  </si>
  <si>
    <t>Verify ref_id in audit log.</t>
  </si>
  <si>
    <t>The ref_id should have the hash value for UIN/VID</t>
  </si>
  <si>
    <t>MOSIP-27667</t>
  </si>
  <si>
    <t>Resident UI - In find a registration center, downloded PDF has only few of the registration</t>
  </si>
  <si>
    <t>Tc-27667_01</t>
  </si>
  <si>
    <t>check the count matched with the downloaded pdf</t>
  </si>
  <si>
    <t>as per the configuration count and downloaded pdf count should be matched.</t>
  </si>
  <si>
    <t>Tc-27667_02</t>
  </si>
  <si>
    <t>try to change the configuration lesser count and check in the resident</t>
  </si>
  <si>
    <t>as per the user changing the config, it will be reflected in find a registration downloaded pdf count.</t>
  </si>
  <si>
    <t>MOSIP-27601</t>
  </si>
  <si>
    <t>Resident UI- After the login with UIN \VID, in view history we different number of event ID's for UIN and the corresponding VID.</t>
  </si>
  <si>
    <t>Tc-27601_01</t>
  </si>
  <si>
    <t>login with UIN</t>
  </si>
  <si>
    <t>the resident login UIN getting the event id count in the view history.</t>
  </si>
  <si>
    <t>Tc-27601_02</t>
  </si>
  <si>
    <t>the resident login with VID getting the event id count in the view history.</t>
  </si>
  <si>
    <t>Tc-27601_03</t>
  </si>
  <si>
    <t>Try after login with VID and UIN in view history</t>
  </si>
  <si>
    <t>The resident should get The event IDs should be the same with UIN and the corresponding VID.</t>
  </si>
  <si>
    <t>MOSIP-27104</t>
  </si>
  <si>
    <t>Resident UI - In View history when there is no data to be displayed, a proper message "no results to show" should be displayed.</t>
  </si>
  <si>
    <t>Tc-27104_01</t>
  </si>
  <si>
    <t>In View history when there is no data to be displayed check you getting error message</t>
  </si>
  <si>
    <t>the resident should be getting No results to show is displayed when there are not matching records as per the search.</t>
  </si>
  <si>
    <t>MOSIP-27053</t>
  </si>
  <si>
    <t>Resident UI - From dashboard, Click on profile icon &gt; logout, without click ok it is automatically logout.</t>
  </si>
  <si>
    <t>Tc-27053_01</t>
  </si>
  <si>
    <t>Check if the resident clicks on the logout button he getting a popup yes or no</t>
  </si>
  <si>
    <t>the resident should be clicking the logout button getting a popup message to click are you want to logout</t>
  </si>
  <si>
    <t>Tc-27053_02</t>
  </si>
  <si>
    <t>Check if the resident clicks on the logout button he getting a popup yes or no after the resident click the yes</t>
  </si>
  <si>
    <t>the resident clicks the logout button and gets a popup message to click are you want to logout then press yes the session should be logout.</t>
  </si>
  <si>
    <t>MOSIP-27033</t>
  </si>
  <si>
    <t>Resident UI - Update Demographic Data in contact details, there is no validation message when the number and confirm number are not the same.</t>
  </si>
  <si>
    <t>Tc-27033_01</t>
  </si>
  <si>
    <t>check the update demographic data in detail you getting the validation message when the number and confirm number are not same</t>
  </si>
  <si>
    <t>There should be a proper validation message like a pop up message saying that the entered details do not match.</t>
  </si>
  <si>
    <t>MOSIP-26994</t>
  </si>
  <si>
    <t>Resident UI - In find a registration center, Enter the invalid country name in the search textbox is not showing error message</t>
  </si>
  <si>
    <t>Tc-26994_01</t>
  </si>
  <si>
    <t>check-in find a registration center the resident enter the invalid country name in serach textbox getting error message are not</t>
  </si>
  <si>
    <t>There should be entered the invalid country name in the search textbox it is showing error message please enter valid country name.</t>
  </si>
  <si>
    <t>MOSIP-26988</t>
  </si>
  <si>
    <t>Resident UI - In share my Data selecting the attributes faster is not showing in the preview screen selected attributes.</t>
  </si>
  <si>
    <t>TC-26988_01</t>
  </si>
  <si>
    <t>check to click in share my Data selecting the attributes faster.</t>
  </si>
  <si>
    <t>Attribute appears in preview card as they are selected faster.</t>
  </si>
  <si>
    <t>MOSIP-26981</t>
  </si>
  <si>
    <t>Resident UI - In share my data after download the PDF selected attributes is not showing in the downloaded pdf</t>
  </si>
  <si>
    <t>Tc-26981_01</t>
  </si>
  <si>
    <t>check In and share my data after downloading the pdf selected attributes are showing in the downloaded pdf.</t>
  </si>
  <si>
    <t>After downloading the pdf, attributes that are showing the image also in the in-download pdf</t>
  </si>
  <si>
    <t>MOSIP-26974</t>
  </si>
  <si>
    <t>Resident UI - Open the resident portal and click on the UIN services but not getting the login page</t>
  </si>
  <si>
    <t>Tc-26974_01</t>
  </si>
  <si>
    <t>verify click on the UIN services and check you getting login page</t>
  </si>
  <si>
    <t>there should be a resident getting the login page.</t>
  </si>
  <si>
    <t>MOSIP-26883</t>
  </si>
  <si>
    <t>Resident UI - In-appropriate error message when we try to track status of a generated VID.</t>
  </si>
  <si>
    <t>Tc-26883_01</t>
  </si>
  <si>
    <t>try to track the status by clicking the track status link.</t>
  </si>
  <si>
    <t>There should be no error message when we try to track the status of a generated VID</t>
  </si>
  <si>
    <t>MOSIP-26880</t>
  </si>
  <si>
    <t>Resident UI -Get Personalized Card, after selecting 3 attributes, download button is not enabled.</t>
  </si>
  <si>
    <t>Tc-26880_01</t>
  </si>
  <si>
    <t>the download personalized card and select after 3 the attributes and check the download button enabled</t>
  </si>
  <si>
    <t>After selecting the 3 attributes the download button should be enabled.(as per config)</t>
  </si>
  <si>
    <t>MOSIP-26874</t>
  </si>
  <si>
    <t>Resident UI - Un-necessary pop up when we click back button on the non-login pages</t>
  </si>
  <si>
    <t>Tc-26874_01</t>
  </si>
  <si>
    <t>check after login when we click back button on the non-login page</t>
  </si>
  <si>
    <t>There should be no popup when we click on back button on the non-login pages.</t>
  </si>
  <si>
    <t>MOSIP-26833</t>
  </si>
  <si>
    <t>Resident UI - In View My History, after selecting the History Type dropdown is not aliened properly</t>
  </si>
  <si>
    <t>Tc-26833_01</t>
  </si>
  <si>
    <t>check the alignment for history type dropdown</t>
  </si>
  <si>
    <t>After selecting the History Type dropdown should be aligned properly.</t>
  </si>
  <si>
    <t>Tc-26833_02</t>
  </si>
  <si>
    <t>check the alignment for the Status dropdown dropdown</t>
  </si>
  <si>
    <t>After selecting the status dropdown should be aligned properly.</t>
  </si>
  <si>
    <t>MOSIP-26695</t>
  </si>
  <si>
    <t>Resident UI - In the Track My Requests navigation header is not proper.</t>
  </si>
  <si>
    <t>Tc-26695_01</t>
  </si>
  <si>
    <t>check the navigation header in the track my request</t>
  </si>
  <si>
    <t>In the Track My Requests navigation header should be proper.</t>
  </si>
  <si>
    <t>MOSIP-26694</t>
  </si>
  <si>
    <t>Resident UI- Manage My VID, randomly while generating a VID it is displaying an empty error popup and then generating a VID.</t>
  </si>
  <si>
    <t>Tc-26694_01</t>
  </si>
  <si>
    <t>Check the Manage My VID, randomly while generating a VID</t>
  </si>
  <si>
    <t>The VID should be generated without any error pop up messages.</t>
  </si>
  <si>
    <t>MOSIP-26692</t>
  </si>
  <si>
    <t>Resident UI- In Share My Data, without Authorization Partner Name and Purpose of sharing your credential it is showing empty popup.</t>
  </si>
  <si>
    <t>Tc-26692_01</t>
  </si>
  <si>
    <t>check the share my data authorization partner name and purpose of sharing your credential getting proper error message</t>
  </si>
  <si>
    <t>it should show an error message like purpose of sharing your credential is a mandatory field. kindly mention the purpose of shaving your credential.</t>
  </si>
  <si>
    <t>MOSIP-26688</t>
  </si>
  <si>
    <t>Resident UI - In UIN services dashboard &gt; View History, Secure My ID, Get Personalized Card, Share My Data, Demographic Data in Contact are not aligned properly.</t>
  </si>
  <si>
    <t>Tc-26688_01</t>
  </si>
  <si>
    <t>verify all features in the dashboard are aligned properly</t>
  </si>
  <si>
    <t>the UIN services dashboard all features should be aligned properly.</t>
  </si>
  <si>
    <t>MOSIP-26645</t>
  </si>
  <si>
    <t>Resident UI - In login page the Mosip logo is not showing</t>
  </si>
  <si>
    <t>Tc-26645_01</t>
  </si>
  <si>
    <t>check the login page the mosip log is showing</t>
  </si>
  <si>
    <t>The Mosip logo should be displayed.</t>
  </si>
  <si>
    <t>MOSIP-26577</t>
  </si>
  <si>
    <t>Resident UI - In Update Demographic data, Address updating the proof of document we are getting an error message.</t>
  </si>
  <si>
    <t>Tc-26577_01</t>
  </si>
  <si>
    <t>check the update Demographic data, Address updating the proof of document</t>
  </si>
  <si>
    <t>there should get a success message.</t>
  </si>
  <si>
    <t>MOSIP-26558</t>
  </si>
  <si>
    <t>Resident UI - In Update Demographic data after Updating the data, we are getting Multiple event id's in the notification.</t>
  </si>
  <si>
    <t>Tc-26558_01</t>
  </si>
  <si>
    <t>Check the event id for updated Demographic data in the Address.</t>
  </si>
  <si>
    <t>should be received nottfication with an single event ID.</t>
  </si>
  <si>
    <t>MOSIP-26415</t>
  </si>
  <si>
    <t>Resident UI- In find a registration center, search without entering any data is not showing error message</t>
  </si>
  <si>
    <t>Tc-26415_01</t>
  </si>
  <si>
    <t>check-in find a registration center searche without entering any data the submit is not enable</t>
  </si>
  <si>
    <t>there should be no registration center found, click here to find the nearest registration center. message displayed.</t>
  </si>
  <si>
    <t>MOSIP-26283</t>
  </si>
  <si>
    <t>Resident UI - In update contact details, no error message is shown when we try to update the same existing phone number/email address</t>
  </si>
  <si>
    <t>Tc-26283_01</t>
  </si>
  <si>
    <t>check-in update contact details update the same existing phone number and email id .</t>
  </si>
  <si>
    <t>MOSIP-26013</t>
  </si>
  <si>
    <t>Resident UI - In share with partner, downloaded pdf is not showing the Data share details</t>
  </si>
  <si>
    <t>Tc-26013_01</t>
  </si>
  <si>
    <t>Check in the share with partner after downloading the PDf it shows the data shared details.</t>
  </si>
  <si>
    <t>The downloaded pdf shows the data share details.</t>
  </si>
  <si>
    <t>MOSIP-26011</t>
  </si>
  <si>
    <t>Resident UI - In the Dashboard Get Information text is overlapping out of box</t>
  </si>
  <si>
    <t>Tc-26011_01</t>
  </si>
  <si>
    <t>Check the get information and update demographic and update in the UIN services is overlapping out of the box.</t>
  </si>
  <si>
    <t>The text should not go out of the box.</t>
  </si>
  <si>
    <t>MOSIP-26010</t>
  </si>
  <si>
    <t>Resident UI-In download your personalized card, some entries are not in a readable format</t>
  </si>
  <si>
    <t>Tc-26010_01</t>
  </si>
  <si>
    <t>check the download your personalized card after downloading the pdf is in readable formate</t>
  </si>
  <si>
    <t>they should be readable format.</t>
  </si>
  <si>
    <t>MOSIP-25713</t>
  </si>
  <si>
    <t>Resident UI - UIN and perpetual VID values are not displayed in the preview of download personalized card</t>
  </si>
  <si>
    <t>Tc-25713_01</t>
  </si>
  <si>
    <t>Check the download personalized card perpetual VID values are displayed in the preview</t>
  </si>
  <si>
    <t>The UIN and VID values should be displayed in the preview screen</t>
  </si>
  <si>
    <t>MOSIP-25659</t>
  </si>
  <si>
    <t>Resident UI-In find a registration center page, search textbox is not aligned properly</t>
  </si>
  <si>
    <t>Tc-25659_01</t>
  </si>
  <si>
    <t>Check the search textbox alignment to find my registration center</t>
  </si>
  <si>
    <t>Search textbox should be aligned properly.</t>
  </si>
  <si>
    <t>MOSIP-25657</t>
  </si>
  <si>
    <t>Resident UI-In find a registration center page, there is no search button</t>
  </si>
  <si>
    <t>Tc-25657_01</t>
  </si>
  <si>
    <t>check-in find a registration center page, having search button</t>
  </si>
  <si>
    <t>MSOIP-25517</t>
  </si>
  <si>
    <t>Resident UI- Outline is missing for "enter the purpose here" field</t>
  </si>
  <si>
    <t>Tc-25517_01</t>
  </si>
  <si>
    <t>check if the outline is missing for the purpose filed in share with parntner</t>
  </si>
  <si>
    <t>MOSIP-25494</t>
  </si>
  <si>
    <t>Resident UI-New event ID created is unable to track in track service Request</t>
  </si>
  <si>
    <t>Tc-25494_01</t>
  </si>
  <si>
    <t>try to generated VID and track the status</t>
  </si>
  <si>
    <t>The status of the Event Id should be displayed</t>
  </si>
  <si>
    <t>MOSIP-25493</t>
  </si>
  <si>
    <t>Resident UI: Track service is failing when we take some random generated Event ID and try to get the status</t>
  </si>
  <si>
    <t>Tc-25493_01</t>
  </si>
  <si>
    <t>check pick the random event id and try to track details</t>
  </si>
  <si>
    <t>It should be showing the detail of that event id</t>
  </si>
  <si>
    <t>MOSIP-25489</t>
  </si>
  <si>
    <t>Resident API -When we try to validate a UIN from a different environment, it is giving an inappropriate error message</t>
  </si>
  <si>
    <t>TC-25489_01</t>
  </si>
  <si>
    <t>Check different environment UIN and it giving the proper error message</t>
  </si>
  <si>
    <t>It should say that the user entered an Invalid UIN number</t>
  </si>
  <si>
    <t>MOSIP-25486</t>
  </si>
  <si>
    <t>Resident UI-There is no outline for preview in the download your Personalized Card</t>
  </si>
  <si>
    <t>Tc-25486_01</t>
  </si>
  <si>
    <t>check the outline for a preview in the download you personalized card</t>
  </si>
  <si>
    <t>There should be outline present on preview</t>
  </si>
  <si>
    <t>MOSIP-23838</t>
  </si>
  <si>
    <t>IDP: Update to the Resident service on MOSIP Idp integration</t>
  </si>
  <si>
    <t>MOSIP-23838_TC_01</t>
  </si>
  <si>
    <t>Essential Claims in idp login page</t>
  </si>
  <si>
    <t>The Essential Claims should match the ones that are entered in the property file.</t>
  </si>
  <si>
    <t>MOSIP-23838_TC_02</t>
  </si>
  <si>
    <t>Change the claims in property file</t>
  </si>
  <si>
    <t>MOSIP-23838_TC_03</t>
  </si>
  <si>
    <t>Check property files</t>
  </si>
  <si>
    <t>The mentioned configs must be available in resident-default propert file,</t>
  </si>
  <si>
    <t>MOSIP-23838_TC_04</t>
  </si>
  <si>
    <t>Check sub in id token and Authorization</t>
  </si>
  <si>
    <t>The sub value should be the same in both the tokens.</t>
  </si>
  <si>
    <t>MOSIP-23838_TC_05</t>
  </si>
  <si>
    <t>Try authenticating with an Auth token and a different Ida token.</t>
  </si>
  <si>
    <t>When a different auth token and another ida token are used it should not validate the user.</t>
  </si>
  <si>
    <t>MOSIP-23838_TC_06</t>
  </si>
  <si>
    <t>Check for scope</t>
  </si>
  <si>
    <t>The scope list should be matching with the ones in the config file.</t>
  </si>
  <si>
    <t>MOSIP-23838_TC_07</t>
  </si>
  <si>
    <t>remove a scope and check in the idp login page.</t>
  </si>
  <si>
    <t>MOSIP-23838_TC_08</t>
  </si>
  <si>
    <t>Try not selecting any authorization scope in the conscent page and continue.</t>
  </si>
  <si>
    <t>When loggin in again user shold get the conscent page and should be able to login into the portal with out any problem.</t>
  </si>
  <si>
    <t>https://mosip.atlassian.net/browse/MOSIP-28565</t>
  </si>
  <si>
    <t>MOSIP-23838_TC_09</t>
  </si>
  <si>
    <t>Try not selecting a particular scope while login and verify the particulat functionality</t>
  </si>
  <si>
    <t>There should be no notification, as the scope was removed.</t>
  </si>
  <si>
    <t>MOSIP-23838_TC_10</t>
  </si>
  <si>
    <t>Try not selecting the service history and check the functionality.</t>
  </si>
  <si>
    <t>The history page should not load and the resident should be shown a pop-up message that he has not given access to read or manage the data.</t>
  </si>
  <si>
    <t>MOSIP-23838_TC_11</t>
  </si>
  <si>
    <t>Try not selecting the VID and check the functionality.</t>
  </si>
  <si>
    <t>The VID page should not load and the resident should be shown a pop-up message that he has not given access to read or manage the data.</t>
  </si>
  <si>
    <t>MOSIP-23838_TC_12</t>
  </si>
  <si>
    <t>check for the property in config</t>
  </si>
  <si>
    <t>The login and the API should be working.</t>
  </si>
  <si>
    <t>MOSIP-22893</t>
  </si>
  <si>
    <t>API to return the all unread service notification list along with status summary message and status update time</t>
  </si>
  <si>
    <t>MOSIP-22893_01</t>
  </si>
  <si>
    <t>MOSIP-22893_02</t>
  </si>
  <si>
    <t>1. Remove ida_token from the parameters and check the API</t>
  </si>
  <si>
    <t>As in the scope of testing, ida_token is marked as mandatory, removing it should give an appropriate error message.</t>
  </si>
  <si>
    <t>MOSIP-22893_03</t>
  </si>
  <si>
    <t>1. Remove individual_Id from keycloak of the user and check the API.</t>
  </si>
  <si>
    <t>As in the scope of testing, individual_Id is marked as mandatory, removing it should give an appropriate error message.</t>
  </si>
  <si>
    <t>MOSIP-22893_04</t>
  </si>
  <si>
    <t>As there was no operation performed there should be no entries in the response with null or empty list</t>
  </si>
  <si>
    <t>MOSIP-22893_05</t>
  </si>
  <si>
    <t>After executing the id that was marked as true shoule not be displayed in the response.</t>
  </si>
  <si>
    <t>MOSIP-22892</t>
  </si>
  <si>
    <t>API to get the number of unread service messages for the user.</t>
  </si>
  <si>
    <t>MOSIP-22892_01</t>
  </si>
  <si>
    <t>MOSIP-22892_02</t>
  </si>
  <si>
    <t>MOSIP-22892_03</t>
  </si>
  <si>
    <t>MOSIP-22892_04</t>
  </si>
  <si>
    <t>As there was no operation performed there should be no entries in the response as 0</t>
  </si>
  <si>
    <t>MOSIP-22892_05</t>
  </si>
  <si>
    <t>After executing the id that was marked as true should not be displayed in the response.</t>
  </si>
  <si>
    <t>MOSIP-21310</t>
  </si>
  <si>
    <t>MOSIP-21310-01</t>
  </si>
  <si>
    <t>Login redirect</t>
  </si>
  <si>
    <t>The user should be navigated to the pre-registration page.</t>
  </si>
  <si>
    <t>MOSIP-21310-02</t>
  </si>
  <si>
    <t>Resident should received an email witht the OTP</t>
  </si>
  <si>
    <t>MOSIP-21310-03</t>
  </si>
  <si>
    <t>Resident should be logged into pre-registration home screen.</t>
  </si>
  <si>
    <t>MOSIP-21310-04</t>
  </si>
  <si>
    <t>Invalid email address</t>
  </si>
  <si>
    <t>Appropriate error message should be displayed.</t>
  </si>
  <si>
    <t>MOSIP-21310-05</t>
  </si>
  <si>
    <t>MOSIP-21310-06</t>
  </si>
  <si>
    <t>MOSIP-21310-07</t>
  </si>
  <si>
    <t>MOSIP-21310-08</t>
  </si>
  <si>
    <t>Book new registration appointment</t>
  </si>
  <si>
    <t>Appointment is booked successfully and email confirmation is sent.</t>
  </si>
  <si>
    <t>MOSIP-21310-09</t>
  </si>
  <si>
    <t>Re-book the same appointment</t>
  </si>
  <si>
    <t>Appointment is re-booked successfully and email confirmation is sent.</t>
  </si>
  <si>
    <t>MOSIP-21310-10</t>
  </si>
  <si>
    <t>Cancel a booking.</t>
  </si>
  <si>
    <t>The application will be deleted successfully and an email notification will be received.</t>
  </si>
  <si>
    <t>MOSIP-21310-11</t>
  </si>
  <si>
    <t>MOSIP-21310-12</t>
  </si>
  <si>
    <t>MOSIP-21310-13</t>
  </si>
  <si>
    <t>MOSIP-21310-14</t>
  </si>
  <si>
    <t>MOSIP-21310-15</t>
  </si>
  <si>
    <t>MOSIP-21310-16</t>
  </si>
  <si>
    <t>MOSIP-21310-17</t>
  </si>
  <si>
    <t>MOSIP-24827</t>
  </si>
  <si>
    <t>Digital card service to support VID and the associated attributes</t>
  </si>
  <si>
    <t>TC_MOSIP-24827_01</t>
  </si>
  <si>
    <t>Attributes on the downloaded VID card</t>
  </si>
  <si>
    <t>Verify "VID number" attribute on the downloaded VID card.</t>
  </si>
  <si>
    <t>Should allow resident to download the VID card from “manage my VID” in resident services and VID card should have the "VID number"</t>
  </si>
  <si>
    <t>TC_MOSIP-24827_02</t>
  </si>
  <si>
    <t>Verify "VID type" attribute on the downloaded VID card.</t>
  </si>
  <si>
    <t>Should allow resident to download the VID card from “manage my VID” in resident services and VID card should have the "VID type"</t>
  </si>
  <si>
    <t>TC_MOSIP-24827_03</t>
  </si>
  <si>
    <t>Verify "Date of VID generation" attribute on the downloaded VID card.</t>
  </si>
  <si>
    <t>Should allow resident to download the VID card from “manage my VID” in resident services and VID card should have the "Date of VID generation"</t>
  </si>
  <si>
    <t>TC_MOSIP-24827_04</t>
  </si>
  <si>
    <t>Verify "Expiry Time Stamp" attribute for Temporary VID on the downloaded VID card.</t>
  </si>
  <si>
    <t>Should allow resident to download the VID card from “manage my VID” in resident services and VID card should have the "Expiry Time Stamp".</t>
  </si>
  <si>
    <t>TC_MOSIP-24827_05</t>
  </si>
  <si>
    <t>Verify "Expiry Time Stamp" attribute for Perpetual VID on the downloaded VID card.</t>
  </si>
  <si>
    <t>Should allow resident to download the VID card from “manage my VID” in resident services and VID card should have N/A as the "Expiry Time Stamp".</t>
  </si>
  <si>
    <t>TC_MOSIP-24827_06</t>
  </si>
  <si>
    <t>Verify "Expiry Time Stamp" attribute for One time use VID on the downloaded VID card.</t>
  </si>
  <si>
    <t>TC_MOSIP-24827_07</t>
  </si>
  <si>
    <t>Verify "transactionsLeftCount" attribute as per the config in mosip-vid-policy.json for Perpetual VID, on the downloaded VID card.</t>
  </si>
  <si>
    <t>Should allow resident to download the VID card from “manage my VID” in resident services and VID card should have the "transactionsLeftCount" as N/A.</t>
  </si>
  <si>
    <t>TC_MOSIP-24827_08</t>
  </si>
  <si>
    <t>Verify "transactionsLeftCount" attribute as per the config in mosip-vid-policy.json, for One time use/Temporary VID, on the downloaded VID card.</t>
  </si>
  <si>
    <t>should have the "transactions Left Count" as per the config in mosip-vid-policy.json.</t>
  </si>
  <si>
    <t>TC_MOSIP-24827_09</t>
  </si>
  <si>
    <t>Verify "name" attribute on the downloaded VID card.</t>
  </si>
  <si>
    <t>Should allow resident to download the VID card from “manage my VID” in resident services and VID card should have the "name"</t>
  </si>
  <si>
    <t>TC_MOSIP-24827_10</t>
  </si>
  <si>
    <t>Verify "dateOfBirth" attribute on the downloaded VID card.</t>
  </si>
  <si>
    <t>Should allow resident to download the VID card from “manage my VID” in resident services and VID card should have the "dateOfBirth"</t>
  </si>
  <si>
    <t>MOSIP-21318</t>
  </si>
  <si>
    <t>UI: As a resident, I should be able to lock/unlock various authentication types</t>
  </si>
  <si>
    <t>Tc_21318_01</t>
  </si>
  <si>
    <t>Lock authentication types of UIN</t>
  </si>
  <si>
    <t>Lock demo auth type when logged in UIN</t>
  </si>
  <si>
    <t>Demographic auth type should get locked for the UIN with message demo auth type is locked</t>
  </si>
  <si>
    <t>Tc_21318_02</t>
  </si>
  <si>
    <t>Lock Bio auth types when logged in UIN</t>
  </si>
  <si>
    <t>bio(finger/face/iris) auth type should get locked for the UIN with message bio auth type is locked</t>
  </si>
  <si>
    <t>Tc_21318_03</t>
  </si>
  <si>
    <t>Lock all auth types</t>
  </si>
  <si>
    <t>Resident should be able to perform lock for all auth types at a time</t>
  </si>
  <si>
    <t>Tc_21318_04</t>
  </si>
  <si>
    <t>Lock all auth types and use reset button</t>
  </si>
  <si>
    <t>Resident should not be allowed to lock auth types with error to select any one auth type with notification received no changes are done</t>
  </si>
  <si>
    <t>Tc_21318_05</t>
  </si>
  <si>
    <t>Enter UIN to lock auth type different from logged in UIN</t>
  </si>
  <si>
    <t>Resident should not be allowed to lock auth types with error to UIN is different from logged in UIN</t>
  </si>
  <si>
    <t>Tc_21318_06</t>
  </si>
  <si>
    <t>Procced to lock auth type without UIN entered</t>
  </si>
  <si>
    <t>Resident should not be allowed to lock auth types with UIN to be entered to procced</t>
  </si>
  <si>
    <t>Tc_21318_07</t>
  </si>
  <si>
    <t>Lock demo auth type when logged in VID</t>
  </si>
  <si>
    <t>Demographic auth type should get locked for the VID with message demo auth type is locked</t>
  </si>
  <si>
    <t>Tc_21318_08</t>
  </si>
  <si>
    <t>Lock Bio auth types when logged in VID</t>
  </si>
  <si>
    <t>bio(finger/face/iris) auth type should get locked for the VID with message bio auth type is locked</t>
  </si>
  <si>
    <t>Tc_21318_09</t>
  </si>
  <si>
    <t>Lock all auth types when logged using VID</t>
  </si>
  <si>
    <t>Tc_21318_10</t>
  </si>
  <si>
    <t>Lock auth types using VID</t>
  </si>
  <si>
    <t>Resident should allowed to lock auth types when logged in as VID and enter UIN in lock stage</t>
  </si>
  <si>
    <t>Tc_21318_11</t>
  </si>
  <si>
    <t>Verify to lock auth type without constent</t>
  </si>
  <si>
    <t>Resident should not be allowed to lock auth type without consent</t>
  </si>
  <si>
    <t>Tc_21318_12</t>
  </si>
  <si>
    <t>Verify to lock auth types using VID when entered different UIN in lock stage</t>
  </si>
  <si>
    <t>Resident should not be allowed to lock auth types</t>
  </si>
  <si>
    <t>Tc_21318_13</t>
  </si>
  <si>
    <t>Verify to unlock auth types</t>
  </si>
  <si>
    <t>Resident should be able to unlock auth types</t>
  </si>
  <si>
    <t>Tc_21318_14</t>
  </si>
  <si>
    <t>Verify notifications for all the lock types</t>
  </si>
  <si>
    <t>Resident should receive notifications on every lock/unlock of auth types</t>
  </si>
  <si>
    <t>Tc_21318_15</t>
  </si>
  <si>
    <t>Try to login with Email after lock Email OTP.</t>
  </si>
  <si>
    <t>Resident should be authenticated with Email OTP and able to login into resident module.</t>
  </si>
  <si>
    <t>https://mosip.atlassian.net/browse/MOSIP-27559</t>
  </si>
  <si>
    <t>Tc_21318_16</t>
  </si>
  <si>
    <t>Click multiple auth type but lock/unlock only one auth type.</t>
  </si>
  <si>
    <t>Notification/event id should display only for locked/unlocked authentication type.</t>
  </si>
  <si>
    <t>MOSIP-27824</t>
  </si>
  <si>
    <t>Resident UI-vid cards are not removed automatically even after the card expiry time.</t>
  </si>
  <si>
    <t>Tc_MOSIP-27824_1</t>
  </si>
  <si>
    <t>MOSIP-27696</t>
  </si>
  <si>
    <t>Resident API- Module names are displayed instead of session user name in cr_by and upd_by column in resident_transaction table</t>
  </si>
  <si>
    <t>Tc_MOSIP-27696_1</t>
  </si>
  <si>
    <t>MOSIP-29503</t>
  </si>
  <si>
    <t>Resident API-Regproc search API not giving correct latest stage.</t>
  </si>
  <si>
    <t>Tc_MOSIP-29503_1</t>
  </si>
  <si>
    <t>Verify Regproc search API is giving the correct latest stage.</t>
  </si>
  <si>
    <t>Should display the proper latest stage</t>
  </si>
  <si>
    <t>MOSIP-29403</t>
  </si>
  <si>
    <t>Resident API-AID is not showing correct status coming from regproc</t>
  </si>
  <si>
    <t>Tc_MOSIP-29403_1</t>
  </si>
  <si>
    <t>Resident UI- for in-progress aid status it is not displaying any message</t>
  </si>
  <si>
    <t>Tc_MOSIP-29403_2</t>
  </si>
  <si>
    <t>MOSIP-26413</t>
  </si>
  <si>
    <t>Resident UI- There is no option on screen keyboard available in the find registration center</t>
  </si>
  <si>
    <t>Tc_MOSIP-26413_1</t>
  </si>
  <si>
    <t>There should get an option for an on-screen keyboard in the language chosen by the resident</t>
  </si>
  <si>
    <t>MOSIP-26614</t>
  </si>
  <si>
    <t>Resident UI - After tracking the details for all and downloaded pdf logo is not in proper shape</t>
  </si>
  <si>
    <t>Tc_MOSIP-26614_1</t>
  </si>
  <si>
    <t>PDF logo should be in proper shape after tracking the details for all and downloading the pdf logo.</t>
  </si>
  <si>
    <t>MOSIP-25984</t>
  </si>
  <si>
    <t>Resident UI-Download Your Personalized Card, DOB is not showing preview screen</t>
  </si>
  <si>
    <t>Tc_MOSIP-25984_1</t>
  </si>
  <si>
    <t>DOB should be visible in the preview screen</t>
  </si>
  <si>
    <t>MOSIP-25399</t>
  </si>
  <si>
    <t>Tc_MOSIP-25399_1</t>
  </si>
  <si>
    <t>Verify Resident portal profile popup is showing properly in the screen</t>
  </si>
  <si>
    <t>MOSIP-25363</t>
  </si>
  <si>
    <t>Resident API: RES-SER-321 - success message audit logs are not displayed in /request-card/vid/ API</t>
  </si>
  <si>
    <t>Tc_MOSIP-25363_1</t>
  </si>
  <si>
    <t>“RES-SER-321” must be shown in audit logs</t>
  </si>
  <si>
    <t>MOSIP-27822</t>
  </si>
  <si>
    <t>Tc_MOSIP-27822_1</t>
  </si>
  <si>
    <t>Verify Phone number without enabling captcha</t>
  </si>
  <si>
    <t>Without enabling the captcha the send OTP button should not Enable.</t>
  </si>
  <si>
    <t>Tc_MOSIP-27822_2</t>
  </si>
  <si>
    <t>MOSIP-25728</t>
  </si>
  <si>
    <t>Resident UI- Verify phone number / email ID, we are seeing that the pop-up message alignment is not done properly</t>
  </si>
  <si>
    <t>Tc_MOSIP-25728_1</t>
  </si>
  <si>
    <t>We should see the pop-up message alignment is proper.</t>
  </si>
  <si>
    <t>MOSIP-25724</t>
  </si>
  <si>
    <t>Resident UI-Share partner details are missing in the downloaded pdf of share credentials</t>
  </si>
  <si>
    <t>Tc_MOSIP-25724_1</t>
  </si>
  <si>
    <t>Verify share partner details are there in the downloaded pdf of share credentials</t>
  </si>
  <si>
    <t>Share partner details should be visible in the downloaded pdf of share credentials.</t>
  </si>
  <si>
    <t>MOSIP-29033</t>
  </si>
  <si>
    <t>Resident UI: When an incorrect event id is given shows error, but last entered event ID details are not refreshed.</t>
  </si>
  <si>
    <t>Tc_MOSIP-29033_1</t>
  </si>
  <si>
    <t>Verify When an incorrect event id is given shows error, but last entered event ID details are not refreshed.</t>
  </si>
  <si>
    <t>Last entered event ID details should be disappeared with error message, when tracked invalid event ID.</t>
  </si>
  <si>
    <t>MOSIP-25712</t>
  </si>
  <si>
    <t>Resident UI- For Download your personalized card, observed text is going out of the preview box for long email Id.</t>
  </si>
  <si>
    <t>Tc_MOSIP-25712_1</t>
  </si>
  <si>
    <t>The preview outline should not overlap with the email Id.</t>
  </si>
  <si>
    <t>MOSIP-27420</t>
  </si>
  <si>
    <t>Resident UI - we are getting error when the login page is ideal for sometime and then try to login</t>
  </si>
  <si>
    <t>Tc_MOSIP-27420_1</t>
  </si>
  <si>
    <t>We should be able to login without any error message.</t>
  </si>
  <si>
    <t>MOSIP-28710</t>
  </si>
  <si>
    <t>Resident API: In response got error message "null" when execute invalid partner ID in share-credential.</t>
  </si>
  <si>
    <t>Tc_MOSIP-28710_1</t>
  </si>
  <si>
    <t>Verify response giving error message as "null" when executed invalid partner ID in share-credential.</t>
  </si>
  <si>
    <t>Should get proper error message like " Entered Invalid partner ID" in Response</t>
  </si>
  <si>
    <t>MOSIP-28526</t>
  </si>
  <si>
    <t>Resident API - Logo of the Authentication Requests it is showing null.</t>
  </si>
  <si>
    <t>Tc_MOSIP-28526_1</t>
  </si>
  <si>
    <t>Logo of authentication Requests should display in the details of status for a given EID</t>
  </si>
  <si>
    <t>MOSIP-28698</t>
  </si>
  <si>
    <t>Resident UI - In share my data After the data share it is not giving the notification count in the bell icon.</t>
  </si>
  <si>
    <t>Tc_MOSIP-28698_1</t>
  </si>
  <si>
    <t>MOSIP-26229</t>
  </si>
  <si>
    <t>Tc_MOSIP-26229_1</t>
  </si>
  <si>
    <t>MOSIP-26227</t>
  </si>
  <si>
    <t>Resident UI - The alignment is not proper in iPhone 6/7/8 view.</t>
  </si>
  <si>
    <t>Tc_MOSIP-26227_1</t>
  </si>
  <si>
    <t>MOSIP-28880</t>
  </si>
  <si>
    <t>Tc_MOSIP-28880_1</t>
  </si>
  <si>
    <t>MOSIP-27931</t>
  </si>
  <si>
    <t>Resident UI -Search button is not enabled if browser saved data is used as an input</t>
  </si>
  <si>
    <t>Tc_MOSIP-27931_1</t>
  </si>
  <si>
    <t>MOSIP-28006</t>
  </si>
  <si>
    <t>Resident UI-Captcha border missing in Get My UIN screen</t>
  </si>
  <si>
    <t>Tc_MOSIP-28006_1</t>
  </si>
  <si>
    <t>Verify Captcha border missing in Get My UIN screen</t>
  </si>
  <si>
    <t>Border should be there in each sides of captcha</t>
  </si>
  <si>
    <t>MOSIP-28031</t>
  </si>
  <si>
    <t>Resident UI-After OTP expiry, the message should be changed to OTP expired instead of showing the same message with timer 00:00</t>
  </si>
  <si>
    <t>Tc_MOSIP-28031_1</t>
  </si>
  <si>
    <t>MOSIP-27983</t>
  </si>
  <si>
    <t>Resident UI: Difference in font of secure my Id authentication type in Firefox browser</t>
  </si>
  <si>
    <t>Tc_MOSIP-27983_1</t>
  </si>
  <si>
    <t>Verify if there is Difference in font of secure my Id authentication type in Firefox browser</t>
  </si>
  <si>
    <t>MOSIP-27110</t>
  </si>
  <si>
    <t>Resident UI: All type of error/validation message 'OK' button should be displayed in same color</t>
  </si>
  <si>
    <t>Tc_MOSIP-27110_1</t>
  </si>
  <si>
    <t>For all type of error/validation message 'OK' button should display same color</t>
  </si>
  <si>
    <t>MOSIP-27156</t>
  </si>
  <si>
    <t>Resident UI: Disabled elements in "Share My Data" screen are having different colour shadings</t>
  </si>
  <si>
    <t>Tc_MOSIP-27156_1</t>
  </si>
  <si>
    <t>Should Have common colour shades for the elements in share my data screen</t>
  </si>
  <si>
    <t>MOSIP-27442</t>
  </si>
  <si>
    <t>Resident UI - The signature is overlapping with the download registration center list.</t>
  </si>
  <si>
    <t>Tc_MOSIP-27442_1</t>
  </si>
  <si>
    <t>The signature should display at the bottom of the page after the center information is displayed</t>
  </si>
  <si>
    <t>MOSIP-27025</t>
  </si>
  <si>
    <t>Resident UI: Dotted lines should be removed from the dropdowns</t>
  </si>
  <si>
    <t>Tc_MOSIP-27025_1</t>
  </si>
  <si>
    <t>Dotted lines should be removed for the search text field</t>
  </si>
  <si>
    <t>MOSIP-27729</t>
  </si>
  <si>
    <t>Resident API-There is no audit log for Checking AID status Response RES-SER_211</t>
  </si>
  <si>
    <t>Tc_MOSIP-27729_1</t>
  </si>
  <si>
    <t>There should be an audit log for AID status is %s : RES-SER_211</t>
  </si>
  <si>
    <t>MOSIP-27686</t>
  </si>
  <si>
    <t>Resident UI: Improper Naming conventions of Track Service Request when downloaded as a PDF</t>
  </si>
  <si>
    <t>Tc_MOSIP-27686_1</t>
  </si>
  <si>
    <t>Verify Improper Naming conventions of Track Service Request when downloaded as a PDF</t>
  </si>
  <si>
    <t>Tc_MOSIP-27686_2</t>
  </si>
  <si>
    <t>MOSIP-27998</t>
  </si>
  <si>
    <t>Resident UI: Email id is going out of the box for a lengthy mail id in Get My UIN</t>
  </si>
  <si>
    <t>Tc_MOSIP-27998_1</t>
  </si>
  <si>
    <t>Mail Id should not go out of the box specified</t>
  </si>
  <si>
    <t>Auto_TC_001</t>
  </si>
  <si>
    <t>Generate temp vid with invalid transactionId</t>
  </si>
  <si>
    <t>Resident_GenerateVID_InValid_transactionId_Temp_VID</t>
  </si>
  <si>
    <t>An appropriate error message "Invalid Input Parameter - transactionID" should be displayed.</t>
  </si>
  <si>
    <t>Auto_TC_002</t>
  </si>
  <si>
    <t>Generate VID with Invalid OTP</t>
  </si>
  <si>
    <t>Resident_GenerateVID_Invalid_OTP_Neg</t>
  </si>
  <si>
    <t>An appropriate error message "OTP is invalid" should be displayed.</t>
  </si>
  <si>
    <t>Auto_TC_003</t>
  </si>
  <si>
    <t>Generate Onetimeuse VID with Invalid OTP</t>
  </si>
  <si>
    <t>Resident_GenerateVID_Invalid_OTP_Onetimeuse_VID_Neg</t>
  </si>
  <si>
    <t>Auto_TC_004</t>
  </si>
  <si>
    <t>Generate Temp VID with Invalid OTP</t>
  </si>
  <si>
    <t>Resident_GenerateVID_Invalid_OTP_Temp_VID_Neg</t>
  </si>
  <si>
    <t>Auto_TC_005</t>
  </si>
  <si>
    <t>Generate VID with missing OTP</t>
  </si>
  <si>
    <t>Resident_GenerateVID_MISSING_OTP_Neg</t>
  </si>
  <si>
    <t>An appropriate error message "Invalid Input Parameter- otp" should be displayed.</t>
  </si>
  <si>
    <t>Auto_TC_006</t>
  </si>
  <si>
    <t>Generate Perpetual VID with Empty TransactionId</t>
  </si>
  <si>
    <t>Resident_GenerateVID_Perpetual_Empty_TransactionId_Neg</t>
  </si>
  <si>
    <t>An appropriate error message "Invalid Input Parameter- transactionId" should be displayed.</t>
  </si>
  <si>
    <t>Auto_TC_007</t>
  </si>
  <si>
    <t>Generate Perpetual VID with Empty Id</t>
  </si>
  <si>
    <t>Resident_GenerateVID_Perpetual_Empty_id_Neg</t>
  </si>
  <si>
    <t>An appropriate error message "Invalid Input Parameter- id" should be displayed.</t>
  </si>
  <si>
    <t>Auto_TC_008</t>
  </si>
  <si>
    <t>Generate Perpetual VID with Empty individualIdType</t>
  </si>
  <si>
    <t>Resident_GenerateVID_Perpetual_Empty_individualIdType_Pos</t>
  </si>
  <si>
    <t>Perpetual VID should be geneated successfully</t>
  </si>
  <si>
    <t>Auto_TC_009</t>
  </si>
  <si>
    <t>Generate Perpetual VID with Empty individualId</t>
  </si>
  <si>
    <t>Resident_GenerateVID_Perpetual_Empty_individualId_Neg</t>
  </si>
  <si>
    <t>An appropriate error message "Invalid Input Parameter- individualId" should be displayed.</t>
  </si>
  <si>
    <t>Auto_TC_010</t>
  </si>
  <si>
    <t>Generate Perpetual VID with Empty otp</t>
  </si>
  <si>
    <t>Resident_GenerateVID_Perpetual_Empty_otp_Neg</t>
  </si>
  <si>
    <t>Auto_TC_011</t>
  </si>
  <si>
    <t>Generate Perpetual VID with Empty requesttime</t>
  </si>
  <si>
    <t>Resident_GenerateVID_Perpetual_Empty_requesttime_Neg</t>
  </si>
  <si>
    <t>An appropriate error message "Invalid Input Parameter- requesttime" should be displayed.</t>
  </si>
  <si>
    <t>Auto_TC_012</t>
  </si>
  <si>
    <t>Generate Perpetual VID with Empty version</t>
  </si>
  <si>
    <t>Resident_GenerateVID_Perpetual_Empty_version_Neg</t>
  </si>
  <si>
    <t>An appropriate error message "Invalid Input Parameter- version" should be displayed.</t>
  </si>
  <si>
    <t>Auto_TC_013</t>
  </si>
  <si>
    <t>Generate Perpetual VID with Empty vid type</t>
  </si>
  <si>
    <t>Resident_GenerateVID_Perpetual_Empty_vidType_Neg</t>
  </si>
  <si>
    <t>An appropriate error message "Invalid Input Parameter - vidType" should be displayed.</t>
  </si>
  <si>
    <t>Auto_TC_014</t>
  </si>
  <si>
    <t>Generate Perpetual VID with invalid ID</t>
  </si>
  <si>
    <t>Resident_GenerateVID_invalid_Id_Neg</t>
  </si>
  <si>
    <t>Auto_TC_015</t>
  </si>
  <si>
    <t>Generate Perpetual VID with invalid requesttime</t>
  </si>
  <si>
    <t>Resident_GenerateVID_invalid_Timestamp_Neg</t>
  </si>
  <si>
    <t>An appropriate error message "Invalid Input Parameter- Invalid Input Parameter- requesttime" should be displayed.</t>
  </si>
  <si>
    <t>Auto_TC_016</t>
  </si>
  <si>
    <t>Generate Perpetual VID with invalid individualid</t>
  </si>
  <si>
    <t>Resident_GenerateVID_invalid_individualId_Neg</t>
  </si>
  <si>
    <t>Auto_TC_017</t>
  </si>
  <si>
    <t>Generate Perpetual VID with invalid version</t>
  </si>
  <si>
    <t>Resident_GenerateVID_invalid_version_Neg</t>
  </si>
  <si>
    <t>Auto_TC_018</t>
  </si>
  <si>
    <t>Generate Perpetual VID with missing id</t>
  </si>
  <si>
    <t>Resident_GenerateVID_missing_Id_Neg</t>
  </si>
  <si>
    <t>Auto_TC_019</t>
  </si>
  <si>
    <t>Generate Perpetual VID with missing requesttime</t>
  </si>
  <si>
    <t>Resident_GenerateVID_missing_Timestamp_Neg</t>
  </si>
  <si>
    <t>Auto_TC_020</t>
  </si>
  <si>
    <t>Generate Perpetual VID with missing individualid</t>
  </si>
  <si>
    <t>Resident_GenerateVID_missing_individualId_Neg</t>
  </si>
  <si>
    <t>Auto_TC_021</t>
  </si>
  <si>
    <t>Generate Perpetual VID with missing version</t>
  </si>
  <si>
    <t>Resident_GenerateVID_missing_version_Neg</t>
  </si>
  <si>
    <t>Auto_TC_022</t>
  </si>
  <si>
    <t>Generate Temp VID by authenticating with Temp VID</t>
  </si>
  <si>
    <t>Resident_Generate_Temporary_VID_Using_Temp_VID_sid_Neg</t>
  </si>
  <si>
    <t>An appropriate error message "Input Identity Type does not match Identity Type of OTP Request" should be displayed.</t>
  </si>
  <si>
    <t>Auto_TC_023</t>
  </si>
  <si>
    <t>Get OrderStatus with Invalid TransactionID</t>
  </si>
  <si>
    <t>Resident_GetOrderStatus_6_Invalid_TransactionID_Smoke</t>
  </si>
  <si>
    <t>An appropriate error message "Payment has failed" should be displayed.</t>
  </si>
  <si>
    <t>Auto_TC_024</t>
  </si>
  <si>
    <t>Resident_GetOrderStatus_7_Invalid_TransactionID_Smoke</t>
  </si>
  <si>
    <t>An appropriate error message "Payment has been cancelled" should be displayed.</t>
  </si>
  <si>
    <t>Auto_TC_025</t>
  </si>
  <si>
    <t>Resident_GetOrderStatus_8_Invalid_TransactionID_Smoke</t>
  </si>
  <si>
    <t>Auto_TC_026</t>
  </si>
  <si>
    <t>Resident_GetOrderStatus_9_Invalid_TransactionID_Smoke</t>
  </si>
  <si>
    <t>An appropriate error message "Technical error has occurred" should be displayed.</t>
  </si>
  <si>
    <t>Auto_TC_027</t>
  </si>
  <si>
    <t>Get OrderStatus VID with Invalid TransactionID</t>
  </si>
  <si>
    <t>Resident_GetOrderStatus_Vid_6_Invalid_TransactionID_Smoke</t>
  </si>
  <si>
    <t>Auto_TC_028</t>
  </si>
  <si>
    <t>Resident_GetOrderStatus_Vid_7_Invalid_TransactionID_Smoke</t>
  </si>
  <si>
    <t>Auto_TC_029</t>
  </si>
  <si>
    <t>Resident_GetOrderStatus_Vid_8_Invalid_TransactionID_Smoke</t>
  </si>
  <si>
    <t>Auto_TC_030</t>
  </si>
  <si>
    <t>Resident_GetOrderStatus_Vid_9_Invalid_TransactionID_Smoke</t>
  </si>
  <si>
    <t>An appropriate error message "Cannot place order at the moment" should be displayed.</t>
  </si>
  <si>
    <t>Auto_TC_031</t>
  </si>
  <si>
    <t>Revoke VID with Empty Id</t>
  </si>
  <si>
    <t>Resident_RevokeVID_Empty_Id</t>
  </si>
  <si>
    <t>An appropriate error message "Invalid Input Parameter- revokeVidId" should be displayed.</t>
  </si>
  <si>
    <t>Auto_TC_032</t>
  </si>
  <si>
    <t>Revoke VID with Empty individualID</t>
  </si>
  <si>
    <t>Resident_RevokeVID_Empty_Individual_Id</t>
  </si>
  <si>
    <t>Auto_TC_033</t>
  </si>
  <si>
    <t>Revoke VID with Empty requesttime</t>
  </si>
  <si>
    <t>Resident_RevokeVID_Empty_Request_Time</t>
  </si>
  <si>
    <t>Auto_TC_034</t>
  </si>
  <si>
    <t>Revoke VID with Empty transactionID</t>
  </si>
  <si>
    <t>Resident_RevokeVID_Empty_transactionID</t>
  </si>
  <si>
    <t>Auto_TC_035</t>
  </si>
  <si>
    <t>Revoke VID with Empty version</t>
  </si>
  <si>
    <t>Resident_RevokeVID_Empty_version</t>
  </si>
  <si>
    <t>Auto_TC_036</t>
  </si>
  <si>
    <t>Revoke VID with Empty vidStatus</t>
  </si>
  <si>
    <t>Resident_RevokeVID_Empty_vidstatus</t>
  </si>
  <si>
    <t>An appropriate error message "Invalid Input Parameter- vidStatus" should be displayed.</t>
  </si>
  <si>
    <t>Auto_TC_037</t>
  </si>
  <si>
    <t>Revoke VID with invalid version</t>
  </si>
  <si>
    <t>Resident_RevokeVID_Invalid_version</t>
  </si>
  <si>
    <t>Auto_TC_038</t>
  </si>
  <si>
    <t>Revoke VID with invalid vidstatus</t>
  </si>
  <si>
    <t>Resident_RevokeVID_Invalid_vidstatus</t>
  </si>
  <si>
    <t>Auto_TC_039</t>
  </si>
  <si>
    <t>Revoke VID without ID</t>
  </si>
  <si>
    <t>Resident_RevokeVID_Missing_Id</t>
  </si>
  <si>
    <t>Auto_TC_040</t>
  </si>
  <si>
    <t>Revoke VID without individualId</t>
  </si>
  <si>
    <t>Resident_RevokeVID_Missing_Individual_Id</t>
  </si>
  <si>
    <t>Auto_TC_041</t>
  </si>
  <si>
    <t>Revoke VID without requestTime</t>
  </si>
  <si>
    <t>Resident_RevokeVID_Missing_Request_Time</t>
  </si>
  <si>
    <t>Auto_TC_042</t>
  </si>
  <si>
    <t>Revoke VID without version</t>
  </si>
  <si>
    <t>Resident_RevokeVID_Missing_version</t>
  </si>
  <si>
    <t>Auto_TC_043</t>
  </si>
  <si>
    <t>Revoke VID without vid</t>
  </si>
  <si>
    <t>Resident_RevokeVID_Missing_vid_status</t>
  </si>
  <si>
    <t>Auto_TC_044</t>
  </si>
  <si>
    <t>Revoke Onetimeuse VID by authenticating using same VID</t>
  </si>
  <si>
    <t>Resident_Revoke_Onetimeuse_VID_UsingSameVID_Invalid</t>
  </si>
  <si>
    <t>An appropriate error message "This VID cannot be revoked since you have logged in using same VID" should be displayed.</t>
  </si>
  <si>
    <t>Auto_TC_045</t>
  </si>
  <si>
    <t>Revoke Perpetual VID by authenticating using same VID</t>
  </si>
  <si>
    <t>Resident_Revoke_Perpetual_VID_UsingSameVID_Invalid</t>
  </si>
  <si>
    <t>Auto_TC_046</t>
  </si>
  <si>
    <t>Revoke Temporary VID by authenticating using same VID</t>
  </si>
  <si>
    <t>Resident_Revoke_Temporary_VID_UsingSameVID_Invalid</t>
  </si>
  <si>
    <t>Auto_TC_047</t>
  </si>
  <si>
    <t>Update UIN with Invalid Id</t>
  </si>
  <si>
    <t>Resident_UpdateUIN_Invalid_Id_Neg</t>
  </si>
  <si>
    <t>Auto_TC_048</t>
  </si>
  <si>
    <t>Update UIN with Invalid individualid</t>
  </si>
  <si>
    <t>Resident_UpdateUIN_Invalid_IndividualId_Neg</t>
  </si>
  <si>
    <t>Auto_TC_049</t>
  </si>
  <si>
    <t>Update UIN with empty OTP</t>
  </si>
  <si>
    <t>Resident_UpdateUIN_Invalid_Otp_Empty_Neg</t>
  </si>
  <si>
    <t>Auto_TC_050</t>
  </si>
  <si>
    <t>Update UIN with invalid OTP</t>
  </si>
  <si>
    <t>Resident_UpdateUIN_Invalid_Otp_Neg</t>
  </si>
  <si>
    <t>Auto_TC_051</t>
  </si>
  <si>
    <t>Update UIN with invalid requesttime</t>
  </si>
  <si>
    <t>Resident_UpdateUIN_Invalid_Timestamp_Neg</t>
  </si>
  <si>
    <t>Auto_TC_052</t>
  </si>
  <si>
    <t>Update UIN with invalid empty transactionID</t>
  </si>
  <si>
    <t>Resident_UpdateUIN_Invalid_TrnxID_Empty_Neg</t>
  </si>
  <si>
    <t>An appropriate error message "Invalid Input Parameter- transactionID" should be displayed.</t>
  </si>
  <si>
    <t>Auto_TC_053</t>
  </si>
  <si>
    <t>Update UIN with invalid transactionID</t>
  </si>
  <si>
    <t>Resident_UpdateUIN_Invalid_TrnxID_Mismatch_Neg</t>
  </si>
  <si>
    <t>Auto_TC_054</t>
  </si>
  <si>
    <t>Update UIN with invalid empty version</t>
  </si>
  <si>
    <t>Resident_UpdateUIN_Invalid_Version_Neg</t>
  </si>
  <si>
    <t>Auto_TC_055</t>
  </si>
  <si>
    <t>Update UIN without ID</t>
  </si>
  <si>
    <t>Resident_UpdateUIN_Missing_Id_Neg</t>
  </si>
  <si>
    <t>Auto_TC_056</t>
  </si>
  <si>
    <t>Update UIN without individualId</t>
  </si>
  <si>
    <t>Resident_UpdateUIN_Missing_IndividualId_Neg</t>
  </si>
  <si>
    <t>Auto_TC_057</t>
  </si>
  <si>
    <t>Update UIN without otp</t>
  </si>
  <si>
    <t>Resident_UpdateUIN_Missing_Otp_Neg</t>
  </si>
  <si>
    <t>Auto_TC_058</t>
  </si>
  <si>
    <t>Update UIN without requesttime</t>
  </si>
  <si>
    <t>Resident_UpdateUIN_Missing_Timestamp_Neg</t>
  </si>
  <si>
    <t>Auto_TC_059</t>
  </si>
  <si>
    <t>Update UIN without version</t>
  </si>
  <si>
    <t>Resident_UpdateUIN_Missing_Version_Neg</t>
  </si>
  <si>
    <t>Auto_TC_060</t>
  </si>
  <si>
    <t>Get Remaining update count by IndividualId Request with invalid token</t>
  </si>
  <si>
    <t>Resident_GetRemainingupdatecountbyIndividualIdRequest_Invalid_Token</t>
  </si>
  <si>
    <t>Auto_TC_061</t>
  </si>
  <si>
    <t>Get Remaining update count by invalid IndividualId</t>
  </si>
  <si>
    <t>Resident_GetRemainingupdatecountby_Invalid_IndividualIdRequest_Negative</t>
  </si>
  <si>
    <t>Auto_TC_062</t>
  </si>
  <si>
    <t>Get Remaining update count by statuscode with invalid IndividualId</t>
  </si>
  <si>
    <t>Resident_GetRemainingupdatecountby_StatusCode_empty_IndividualIdRequest_Negative</t>
  </si>
  <si>
    <t>Auto_TC_063</t>
  </si>
  <si>
    <t>Request OTP for AID with empty individualId</t>
  </si>
  <si>
    <t>Resident_ReqAidOtp_Empty_IndividualId_Neg</t>
  </si>
  <si>
    <t>Auto_TC_064</t>
  </si>
  <si>
    <t>Request OTP for AID with empty TransactionID</t>
  </si>
  <si>
    <t>Resident_ReqAidOtp_Empty_TransactionID_Neg</t>
  </si>
  <si>
    <t>Auto_TC_065</t>
  </si>
  <si>
    <t>Request OTP for AID with invalid IndividualId</t>
  </si>
  <si>
    <t>Resident_ReqAidOtp_Invalid_IndividualId_Neg</t>
  </si>
  <si>
    <t>Auto_TC_066</t>
  </si>
  <si>
    <t>Request OTP for AID with invalid OtpChannel</t>
  </si>
  <si>
    <t>Resident_ReqAidOtp_Invalid_OtpChannel_Neg</t>
  </si>
  <si>
    <t>Auto_TC_067</t>
  </si>
  <si>
    <t>Request OTP for AID with invalid TransactionID</t>
  </si>
  <si>
    <t>Resident_ReqAidOtp_Invalid_TransactionID_Neg</t>
  </si>
  <si>
    <t>Auto_TC_068</t>
  </si>
  <si>
    <t>Check AID status with empty individualID value</t>
  </si>
  <si>
    <t>Resident_CheckAidStatus_Empty_Aid_Neg</t>
  </si>
  <si>
    <t>An appropriate error message "AID not found" should be displayed.</t>
  </si>
  <si>
    <t>Auto_TC_069</t>
  </si>
  <si>
    <t>Check AID status with empty TransactionID value</t>
  </si>
  <si>
    <t>Resident_CheckAidStatus_Empty_TransactionID_Neg</t>
  </si>
  <si>
    <t>Auto_TC_070</t>
  </si>
  <si>
    <t>Check AID status with invalid ID value</t>
  </si>
  <si>
    <t>Resident_CheckAidStatus_Invalid_Aid_Neg</t>
  </si>
  <si>
    <t>Auto_TC_071</t>
  </si>
  <si>
    <t>Check Aid Status Invalid Otp</t>
  </si>
  <si>
    <t>Resident_CheckAidStatus_Invalid_Otp_Neg</t>
  </si>
  <si>
    <t>Auto_TC_072</t>
  </si>
  <si>
    <t>Check Aid Status Invalid Transaction ID</t>
  </si>
  <si>
    <t>Resident_CheckAidStatus_Invalid_TransactionID_Neg</t>
  </si>
  <si>
    <t>Auto_TC_073</t>
  </si>
  <si>
    <t>Download UIN Card with Empty IndividualID</t>
  </si>
  <si>
    <t>Resident_DownloadUinCard_Empty_IndividualID_Neg</t>
  </si>
  <si>
    <t>Not able to download UIN Card.</t>
  </si>
  <si>
    <t>Auto_TC_074</t>
  </si>
  <si>
    <t>Download UIN Card with Empty TransactionID value</t>
  </si>
  <si>
    <t>Resident_DownloadUinCard_Empty_TransactionID_Neg</t>
  </si>
  <si>
    <t>Auto_TC_075</t>
  </si>
  <si>
    <t>Download UIN Card with invalid IndividualID value</t>
  </si>
  <si>
    <t>Resident_DownloadUinCard_Invalid_IndividualID_Neg</t>
  </si>
  <si>
    <t>Auto_TC_076</t>
  </si>
  <si>
    <t>Download UIN Card with invalid OTP value</t>
  </si>
  <si>
    <t>Resident_DownloadUinCard_Invalid_Otp_Neg</t>
  </si>
  <si>
    <t>Auto_TC_077</t>
  </si>
  <si>
    <t>Download UIN Card with invalid TransactionID value</t>
  </si>
  <si>
    <t>Resident_DownloadUinCard_Invalid_TransactionID_Neg</t>
  </si>
  <si>
    <t>Auto_TC_078</t>
  </si>
  <si>
    <t>Get AuthHistroy with invalid OTP</t>
  </si>
  <si>
    <t>Resident_AuthHistory_InValid_OTP_Neg</t>
  </si>
  <si>
    <t>An appropriate error message:"OTP is invalid" should be displayed.</t>
  </si>
  <si>
    <t>Auto_TC_079</t>
  </si>
  <si>
    <t>Get AuthHistroy with invalid UIN</t>
  </si>
  <si>
    <t>Resident_AuthHistory_InValid_UIN_Neg</t>
  </si>
  <si>
    <t>An appropriate error message:"Invalid Input Parameter- individualId" should be displayed.</t>
  </si>
  <si>
    <t>Auto_TC_080</t>
  </si>
  <si>
    <t>Get AuthHistroy with invalid version</t>
  </si>
  <si>
    <t>Resident_AuthHistory_InValid_version_Neg</t>
  </si>
  <si>
    <t>An appropriate error message:"Invalid Input Parameter- version" should be displayed.</t>
  </si>
  <si>
    <t>Auto_TC_081</t>
  </si>
  <si>
    <t>Get AuthHistroy with invalid ID</t>
  </si>
  <si>
    <t>Resident_AuthHistory_Invalid_Id_Neg</t>
  </si>
  <si>
    <t>An appropriate error message:"Invalid Input Parameter- id" should be displayed.</t>
  </si>
  <si>
    <t>Auto_TC_082</t>
  </si>
  <si>
    <t>Get AuthHistroy with invalid requesttime</t>
  </si>
  <si>
    <t>Resident_AuthHistory_Invalid_Timestamp_Neg</t>
  </si>
  <si>
    <t>An appropriate error message:"Invalid Input Parameter- requesttime" should be displayed.</t>
  </si>
  <si>
    <t>Auto_TC_083</t>
  </si>
  <si>
    <t>Get AuthHistroy without ID</t>
  </si>
  <si>
    <t>Resident_AuthHistory_Missing_Id_Neg</t>
  </si>
  <si>
    <t>Auto_TC_084</t>
  </si>
  <si>
    <t>Get AuthHistroy without OTP</t>
  </si>
  <si>
    <t>Resident_AuthHistory_Missing_OTP_Neg</t>
  </si>
  <si>
    <t>An appropriate error message:"Invalid Input Parameter- otp" should be displayed.</t>
  </si>
  <si>
    <t>Auto_TC_085</t>
  </si>
  <si>
    <t>Get AuthHistroy without requesttime</t>
  </si>
  <si>
    <t>Resident_AuthHistory_Missing_Timestamp_Neg</t>
  </si>
  <si>
    <t>Auto_TC_086</t>
  </si>
  <si>
    <t>Get AuthHistroy without version</t>
  </si>
  <si>
    <t>Resident_AuthHistory_Missing_version_Neg</t>
  </si>
  <si>
    <t>Auto_TC_087</t>
  </si>
  <si>
    <t>Get AuthHistroy without UIN</t>
  </si>
  <si>
    <t>Resident_AuthHistory_missing_UIN_Neg</t>
  </si>
  <si>
    <t>Auto_TC_088</t>
  </si>
  <si>
    <t>Check Rid Status with Invalid individualId</t>
  </si>
  <si>
    <t>Resident_RidCheckStatus_Invalid_InputParameter_individualId</t>
  </si>
  <si>
    <t>An appropriate error message:"RID not found" should be displayed.</t>
  </si>
  <si>
    <t>Auto_TC_089</t>
  </si>
  <si>
    <t>Check Rid Status with Invalid individualIdType</t>
  </si>
  <si>
    <t>Resident_RidCheckStatus_Invalid_InputParameter_individualIdType</t>
  </si>
  <si>
    <t>An appropriate error message:"Invalid Input Parameter- individualIdType" should be displayed.</t>
  </si>
  <si>
    <t>Auto_TC_090</t>
  </si>
  <si>
    <t>Check Rid Status with Invalid requesttime</t>
  </si>
  <si>
    <t>Resident_RidCheckStatus_Invalid_timestamp</t>
  </si>
  <si>
    <t>Auto_TC_091</t>
  </si>
  <si>
    <t>Check Rid Status without ID</t>
  </si>
  <si>
    <t>Resident_RidCheckStatus_Missing_Id</t>
  </si>
  <si>
    <t>Auto_TC_092</t>
  </si>
  <si>
    <t>Check Rid Status without individualId</t>
  </si>
  <si>
    <t>Resident_RidCheckStatus_Missing_InputParameter_individualId</t>
  </si>
  <si>
    <t>Auto_TC_093</t>
  </si>
  <si>
    <t>Check Rid Status without individualIdType</t>
  </si>
  <si>
    <t>Resident_RidCheckStatus_Missing_InputParameter_individualIdType</t>
  </si>
  <si>
    <t>Auto_TC_094</t>
  </si>
  <si>
    <t>Check Rid Status without requesttime</t>
  </si>
  <si>
    <t>Resident_RidCheckStatus_Missing_timestamp</t>
  </si>
  <si>
    <t>Auto_TC_095</t>
  </si>
  <si>
    <t>AuthLock with Empty Id</t>
  </si>
  <si>
    <t>Resident_AuthLock_Empty_Id_Neg</t>
  </si>
  <si>
    <t>Auto_TC_096</t>
  </si>
  <si>
    <t>AuthLock with Empty OTP</t>
  </si>
  <si>
    <t>Resident_AuthLock_Empty_OTP_Neg</t>
  </si>
  <si>
    <t>Auto_TC_097</t>
  </si>
  <si>
    <t>AuthLock with Empty TransactionId</t>
  </si>
  <si>
    <t>Resident_AuthLock_Empty_TransactionId_Neg</t>
  </si>
  <si>
    <t>An appropriate error message:"Invalid Input Parameter- transactionId" should be displayed.</t>
  </si>
  <si>
    <t>Auto_TC_098</t>
  </si>
  <si>
    <t>AuthLock with Empty UIN</t>
  </si>
  <si>
    <t>Resident_AuthLock_Empty_UIN_Neg</t>
  </si>
  <si>
    <t>Auto_TC_099</t>
  </si>
  <si>
    <t>AuthLock with Empty requesttime</t>
  </si>
  <si>
    <t>Resident_AuthLock_Empty_requesttime_Neg</t>
  </si>
  <si>
    <t>Auto_TC_100</t>
  </si>
  <si>
    <t>AuthLock with InValid AuthType</t>
  </si>
  <si>
    <t>Resident_AuthLock_InValid_AuthType_Neg</t>
  </si>
  <si>
    <t>An appropriate error message:"Invalid Input Parameter- authTypes" should be displayed.</t>
  </si>
  <si>
    <t>Auto_TC_101</t>
  </si>
  <si>
    <t>AuthLock with InValid OTP</t>
  </si>
  <si>
    <t>Resident_AuthLock_InValid_OTP_Neg</t>
  </si>
  <si>
    <t>Auto_TC_102</t>
  </si>
  <si>
    <t>AuthLock with InValid OTP for Vid</t>
  </si>
  <si>
    <t>Resident_AuthLock_InValid_OTP_Vid_Neg</t>
  </si>
  <si>
    <t>Auto_TC_103</t>
  </si>
  <si>
    <t>AuthLock with InValid UIN</t>
  </si>
  <si>
    <t>Resident_AuthLock_InValid_UIN_Neg</t>
  </si>
  <si>
    <t>Auto_TC_104</t>
  </si>
  <si>
    <t>AuthLock with InValid version</t>
  </si>
  <si>
    <t>Resident_AuthLock_InValid_version_Neg</t>
  </si>
  <si>
    <t>Auto_TC_105</t>
  </si>
  <si>
    <t>AuthLock with InValid requesttime</t>
  </si>
  <si>
    <t>Resident_AuthLock_InvalidTimestamp_Neg</t>
  </si>
  <si>
    <t>Auto_TC_106</t>
  </si>
  <si>
    <t>AuthLock with InValid Authtype_Otp_VID</t>
  </si>
  <si>
    <t>Resident_AuthLock_Invalid_Authtype_Otp_VID_Neg</t>
  </si>
  <si>
    <t>Auto_TC_107</t>
  </si>
  <si>
    <t>AuthLock with InValid Id</t>
  </si>
  <si>
    <t>Resident_AuthLock_Invalid_Id_Neg</t>
  </si>
  <si>
    <t>Auto_TC_108</t>
  </si>
  <si>
    <t>AuthLock without requesttime</t>
  </si>
  <si>
    <t>Resident_AuthLock_Missing_Timestamp_Neg</t>
  </si>
  <si>
    <t>Auto_TC_109</t>
  </si>
  <si>
    <t>AuthLock without version</t>
  </si>
  <si>
    <t>Resident_AuthLock_Missing_version_Neg</t>
  </si>
  <si>
    <t>Auto_TC_110</t>
  </si>
  <si>
    <t>AuthLock without missing Id</t>
  </si>
  <si>
    <t>Resident_AuthLock_missing_Id_Neg</t>
  </si>
  <si>
    <t>Auto_TC_111</t>
  </si>
  <si>
    <t>AuthLock without UIN</t>
  </si>
  <si>
    <t>Resident_AuthLock_missing_UIN_Neg</t>
  </si>
  <si>
    <t>Auto_TC_112</t>
  </si>
  <si>
    <t>AuthUnLock with Empty Id</t>
  </si>
  <si>
    <t>Resident_AuthUnLock_Empty_id_Neg</t>
  </si>
  <si>
    <t>Auto_TC_113</t>
  </si>
  <si>
    <t>AuthUnLock with Empty individualID</t>
  </si>
  <si>
    <t>Resident_AuthUnLock_Empty_individualId_Neg</t>
  </si>
  <si>
    <t>Auto_TC_114</t>
  </si>
  <si>
    <t>AuthUnLock with Empty OTP</t>
  </si>
  <si>
    <t>Resident_AuthUnLock_Empty_otp_Neg</t>
  </si>
  <si>
    <t>Auto_TC_115</t>
  </si>
  <si>
    <t>AuthUnLock with Empty requesttime</t>
  </si>
  <si>
    <t>Resident_AuthUnLock_Empty_requesttime_Neg</t>
  </si>
  <si>
    <t>Auto_TC_116</t>
  </si>
  <si>
    <t>AuthUnLock with Empty transcationid</t>
  </si>
  <si>
    <t>Resident_AuthUnLock_Empty_transactionID_Neg</t>
  </si>
  <si>
    <t>Auto_TC_117</t>
  </si>
  <si>
    <t>AuthUnLock with invalid AuthType</t>
  </si>
  <si>
    <t>Resident_AuthUnLock_InValid_AuthType_Neg</t>
  </si>
  <si>
    <t>Auto_TC_118</t>
  </si>
  <si>
    <t>AuthUnLock with invalid OTP</t>
  </si>
  <si>
    <t>Resident_AuthUnLock_InValid_OTP_Neg</t>
  </si>
  <si>
    <t>Auto_TC_119</t>
  </si>
  <si>
    <t>AuthUnLock with invalid UIN</t>
  </si>
  <si>
    <t>Resident_AuthUnLock_InValid_UIN_Neg</t>
  </si>
  <si>
    <t>Auto_TC_120</t>
  </si>
  <si>
    <t>AuthUnLock with invalid version</t>
  </si>
  <si>
    <t>Resident_AuthUnLock_InValid_version_Neg</t>
  </si>
  <si>
    <t>Auto_TC_121</t>
  </si>
  <si>
    <t>AuthUnLock with invalid requesttime</t>
  </si>
  <si>
    <t>Resident_AuthUnLock_InvalidTimestamp_Neg</t>
  </si>
  <si>
    <t>Auto_TC_122</t>
  </si>
  <si>
    <t>AuthUnLock with invalid AuthType OTP</t>
  </si>
  <si>
    <t>Resident_AuthUnLock_Invalid_Authtype_Otp_UIN_Neg</t>
  </si>
  <si>
    <t>Auto_TC_123</t>
  </si>
  <si>
    <t>AuthUnLock with invalid AuthType ID</t>
  </si>
  <si>
    <t>Resident_AuthUnLock_Invalid_Id_Neg</t>
  </si>
  <si>
    <t>Auto_TC_124</t>
  </si>
  <si>
    <t>AuthUnLock without requesttime</t>
  </si>
  <si>
    <t>Resident_AuthUnLock_Missing_Timestamp_Neg</t>
  </si>
  <si>
    <t>Auto_TC_125</t>
  </si>
  <si>
    <t>AuthUnLock without version</t>
  </si>
  <si>
    <t>Resident_AuthUnLock_Missing_version_Neg</t>
  </si>
  <si>
    <t>Auto_TC_126</t>
  </si>
  <si>
    <t>AuthUnLock with UIN invalid unlock seconds with face</t>
  </si>
  <si>
    <t>Resident_AuthUnLock_UIN_Invalid_Unlock_Seconds_Face_Pos</t>
  </si>
  <si>
    <t>An appropriate error message:"Invalid Input Parameter- UnlockForSeconds must be greater than or equal to 0" should be displayed.</t>
  </si>
  <si>
    <t>Auto_TC_127</t>
  </si>
  <si>
    <t>AuthUnLock with UIN without unlock seconds</t>
  </si>
  <si>
    <t>Resident_AuthUnLock_UIN_Missing_Unlock_Seconds_Neg</t>
  </si>
  <si>
    <t>Auto_TC_128</t>
  </si>
  <si>
    <t>AuthUnLock with VID invalid unlock seconds with finger</t>
  </si>
  <si>
    <t>Resident_AuthUnLock_VID_Invalid_Unlock_Seconds_Finger_Pos</t>
  </si>
  <si>
    <t>Auto_TC_129</t>
  </si>
  <si>
    <t>AuthUnLock with VID invalid unlock seconds with demographic</t>
  </si>
  <si>
    <t>Resident_AuthUnLock_VID_Invalid_Unlock_Seconds_demo_Pos</t>
  </si>
  <si>
    <t>Auto_TC_130</t>
  </si>
  <si>
    <t>AuthUnLock with VID invalid without unlock seconds</t>
  </si>
  <si>
    <t>Resident_AuthUnLock_VID_Missing_Unlock_Seconds_Neg</t>
  </si>
  <si>
    <t>Auto_TC_131</t>
  </si>
  <si>
    <t>AuthUnLock without ID</t>
  </si>
  <si>
    <t>Resident_AuthUnLock_missing_Id_Neg</t>
  </si>
  <si>
    <t>Auto_TC_132</t>
  </si>
  <si>
    <t>AuthUnLock without UIN</t>
  </si>
  <si>
    <t>Resident_AuthUnLock_missing_UIN_Neg</t>
  </si>
  <si>
    <t>Auto_TC_133</t>
  </si>
  <si>
    <t>RequestCredentials with empty credentialtype</t>
  </si>
  <si>
    <t>Resident_RequestCredentials_Empty_CredentialType_Neg</t>
  </si>
  <si>
    <t>An appropriate error message:"Invalid Input Parameter- credentialType" should be displayed.</t>
  </si>
  <si>
    <t>Auto_TC_134</t>
  </si>
  <si>
    <t>RequestCredentials with empty individualID</t>
  </si>
  <si>
    <t>Resident_RequestCredentials_Empty_individualId_Neg</t>
  </si>
  <si>
    <t>Auto_TC_135</t>
  </si>
  <si>
    <t>RequestCredentials with empty OTP</t>
  </si>
  <si>
    <t>Resident_RequestCredentials_Empty_otp_Neg</t>
  </si>
  <si>
    <t>Auto_TC_136</t>
  </si>
  <si>
    <t>RequestCredentials with empty trnascation ID</t>
  </si>
  <si>
    <t>Resident_RequestCredentials_Empty_transactionID_Neg</t>
  </si>
  <si>
    <t>An appropriate error message:"Invalid Input Parameter- transactionID" should be displayed.</t>
  </si>
  <si>
    <t>Auto_TC_137</t>
  </si>
  <si>
    <t>Request credentials VID with empty OTP</t>
  </si>
  <si>
    <t>Resident_RequestCredentials_VID_Empty_otp_Neg</t>
  </si>
  <si>
    <t>Auto_TC_138</t>
  </si>
  <si>
    <t>Request credentials VID with empty transactionID</t>
  </si>
  <si>
    <t>Resident_RequestCredentials_VID_Empty_transactionID_Neg</t>
  </si>
  <si>
    <t>Auto_TC_139</t>
  </si>
  <si>
    <t>Request credentials VID with invalid OTP</t>
  </si>
  <si>
    <t>Resident_RequestCredentials_VID_InValid_otp</t>
  </si>
  <si>
    <t>Auto_TC_140</t>
  </si>
  <si>
    <t>Request credentials VID with missing encryption key attribute</t>
  </si>
  <si>
    <t>Resident_RequestCredentials_VID_missing_encryptionKey_Valid</t>
  </si>
  <si>
    <t>Response body should have requestID</t>
  </si>
  <si>
    <t>Auto_TC_141</t>
  </si>
  <si>
    <t>Request credentials with null value for encryption key attribute</t>
  </si>
  <si>
    <t>Resident_RequestCredentials_VID_null_encryptionKey_smoke</t>
  </si>
  <si>
    <t>Auto_TC_142</t>
  </si>
  <si>
    <t>Request credentials with empty value for encryption key</t>
  </si>
  <si>
    <t>Resident_RequestCredentials_empty_encryptionKey_smoke</t>
  </si>
  <si>
    <t>Auto_TC_143</t>
  </si>
  <si>
    <t>Request credentials with false value for encryption key</t>
  </si>
  <si>
    <t>Resident_RequestCredentials_encrypt_false_smoke</t>
  </si>
  <si>
    <t>Auto_TC_144</t>
  </si>
  <si>
    <t>Request credentials with invalid individualid</t>
  </si>
  <si>
    <t>Resident_RequestCredentials_invalid_individualid_neg_sid</t>
  </si>
  <si>
    <t>Auto_TC_145</t>
  </si>
  <si>
    <t>Request credentials with invalid OTP</t>
  </si>
  <si>
    <t>Resident_RequestCredentials_invalid_otp</t>
  </si>
  <si>
    <t>Auto_TC_146</t>
  </si>
  <si>
    <t>Request credentials with invalid transactionID</t>
  </si>
  <si>
    <t>Resident_RequestCredentials_invalid_transactionID</t>
  </si>
  <si>
    <t>An appropriate error message:"Invalid Input Parameter - transactionID" should be displayed.</t>
  </si>
  <si>
    <t>Auto_TC_147</t>
  </si>
  <si>
    <t>Resident_RequestCredentials_invalidd_individualid_neg_sid</t>
  </si>
  <si>
    <t>Auto_TC_148</t>
  </si>
  <si>
    <t>Request credentials without encryptionkey</t>
  </si>
  <si>
    <t>Resident_RequestCredentials_missing_encryptionKey_invalid</t>
  </si>
  <si>
    <t>Auto_TC_149</t>
  </si>
  <si>
    <t>Request credentials without individualID</t>
  </si>
  <si>
    <t>Resident_RequestCredentials_missing_individualid_neg_sid</t>
  </si>
  <si>
    <t>Auto_TC_150</t>
  </si>
  <si>
    <t>Request credentials null encryptionKey</t>
  </si>
  <si>
    <t>Resident_RequestCredentials_null_encryptionKey_smoke</t>
  </si>
  <si>
    <t>Auto_TC_151</t>
  </si>
  <si>
    <t>SendOTP with Empty individualIdType</t>
  </si>
  <si>
    <t>Resident_SendOTP_Empty_individualIdType_Smoke</t>
  </si>
  <si>
    <t>Auto_TC_152</t>
  </si>
  <si>
    <t>SendOTP with Empty individualId</t>
  </si>
  <si>
    <t>Resident_SendOTP_Empty_individualId_Neg</t>
  </si>
  <si>
    <t>An appropriate error message:"Invalid Input Parameter - individualId" should be displayed.</t>
  </si>
  <si>
    <t>Auto_TC_153</t>
  </si>
  <si>
    <t>SendOTP with Empty requesttime</t>
  </si>
  <si>
    <t>Resident_SendOTP_InValid_Empty_requestTime</t>
  </si>
  <si>
    <t>An appropriate error message:"Missing Input Parameter - requestTime" should be displayed.</t>
  </si>
  <si>
    <t>Auto_TC_154</t>
  </si>
  <si>
    <t>SendOTP with revoke VID</t>
  </si>
  <si>
    <t>Resident_SendOTP_RevokedVID_Invalid</t>
  </si>
  <si>
    <t>An appropriate error message:"VID is expired/deactivated" should be displayed.</t>
  </si>
  <si>
    <t>Auto_TC_155</t>
  </si>
  <si>
    <t>SendOTP with invalid OTP chaneel</t>
  </si>
  <si>
    <t>Resident_SendOTP_Valid_UIN_Invalid_empty_otpChannel</t>
  </si>
  <si>
    <t>An appropriate error message:"OTP Notification Channel not provided" should be displayed.</t>
  </si>
  <si>
    <t>Auto_TC_156</t>
  </si>
  <si>
    <t>Get Credentials Status with Empty requestId</t>
  </si>
  <si>
    <t>Resident_CredentialsStatus_Empty_requestId</t>
  </si>
  <si>
    <t>An appropriate error message:"nullNot able to download UIN Card" should be displayed.</t>
  </si>
  <si>
    <t>Auto_TC_157</t>
  </si>
  <si>
    <t>Get Credentials Status with Empty requesttime</t>
  </si>
  <si>
    <t>Resident_CredentialsStatus_Empty_requesttime</t>
  </si>
  <si>
    <t>Credentials status should be retrieved properly</t>
  </si>
  <si>
    <t>Auto_TC_158</t>
  </si>
  <si>
    <t>Get Credentials Status with invalid requestID</t>
  </si>
  <si>
    <t>Resident_CredentialsStatus_Invalid_requestId</t>
  </si>
  <si>
    <t>Auto_TC_159</t>
  </si>
  <si>
    <t>Get Credentials Status with invalid requesttime</t>
  </si>
  <si>
    <t>Resident_CredentialsStatus_Invalid_requesttime</t>
  </si>
  <si>
    <t>Auto_TC_160</t>
  </si>
  <si>
    <t>Get LocationHierarchy ByLanguageCode with InValid LangCode value</t>
  </si>
  <si>
    <t>Resident_GetLocationHierarchyByLanguageCode_InValid_LangCode</t>
  </si>
  <si>
    <t>An appropriate error message:"Location Hierarchy not Found" should be displayed.</t>
  </si>
  <si>
    <t>Auto_TC_161</t>
  </si>
  <si>
    <t>Get valid document by langcode with invalid langcode value</t>
  </si>
  <si>
    <t>An appropriate error message:"Valid document not found" should be displayed.</t>
  </si>
  <si>
    <t>Auto_TC_162</t>
  </si>
  <si>
    <t>Resident_GetValidDocumentByLangCode_Invalid_LangCode_Neg</t>
  </si>
  <si>
    <t>Auto_TC_163</t>
  </si>
  <si>
    <t>Get valid document by langcode with empty status code</t>
  </si>
  <si>
    <t>Resident_GetValidDocumentByLangCode_StatusCode_Empty_Invalid_Neg</t>
  </si>
  <si>
    <t>404 error, No document available</t>
  </si>
  <si>
    <t>Auto_TC_164</t>
  </si>
  <si>
    <t>GetI mmediate Children By LocCode And LangCode with Invalid langCode</t>
  </si>
  <si>
    <t>Resident_GetImmediateChildrenByLocCodeAndLangCode_Invalid_langCode</t>
  </si>
  <si>
    <t>An appropriate error message:"Location not found" should be displayed.</t>
  </si>
  <si>
    <t>Auto_TC_165</t>
  </si>
  <si>
    <t>GetI mmediate Children By LocCode And LangCode with Invalid location code</t>
  </si>
  <si>
    <t>Resident_GetImmediateChildrenByLocCodeAndLangCode_Invalid_locationCode</t>
  </si>
  <si>
    <t>Auto_TC_166</t>
  </si>
  <si>
    <t>GetI mmediate Children By LocCode And LangCode with empty lang code</t>
  </si>
  <si>
    <t>Resident_GetImmediateChildrenByLocCodeAndLangCode_StatusCode_Empty_langCode_Neg</t>
  </si>
  <si>
    <t>404 error</t>
  </si>
  <si>
    <t>Auto_TC_167</t>
  </si>
  <si>
    <t>GetI mmediate Children By LocCode And LangCode with empty location code</t>
  </si>
  <si>
    <t>Resident_GetImmediateChildrenByLocCodeAndLangCode_StatusCode_Empty_locationCode_Neg</t>
  </si>
  <si>
    <t>Auto_TC_168</t>
  </si>
  <si>
    <t>Get CoordinateSpecificRegistrationCenters with Invalid Latitude</t>
  </si>
  <si>
    <t>Resident_GetCoordinateSpecificRegistrationCenters_Invalid_Latitude</t>
  </si>
  <si>
    <t>An appropriate error message:"Registration Center not found" should be displayed.</t>
  </si>
  <si>
    <t>Auto_TC_169</t>
  </si>
  <si>
    <t>Get CoordinateSpecificRegistrationCenters with Invalid Longitude</t>
  </si>
  <si>
    <t>Resident_GetCoordinateSpecificRegistrationCenters_Invalid_Longitude</t>
  </si>
  <si>
    <t>Auto_TC_170</t>
  </si>
  <si>
    <t>Get CoordinateSpecificRegistrationCenters with Invalid Proximity Distance</t>
  </si>
  <si>
    <t>Resident_GetCoordinateSpecificRegistrationCenters_Invalid_Proximity_Distance_Neg</t>
  </si>
  <si>
    <t>Auto_TC_171</t>
  </si>
  <si>
    <t>Get CoordinateSpecificRegistrationCenters with Invalid Random Proximity Distance</t>
  </si>
  <si>
    <t>Resident_GetCoordinateSpecificRegistrationCenters_Invalid_Random_Proximity_Distance</t>
  </si>
  <si>
    <t>An appropriate error message:"Failed to convert value of type \u0027java.lang.String\u0027 to required type \u0027int\u0027; nested exception is java.lang.NumberFormatException: For input string: \"tt\" should be displayed.</t>
  </si>
  <si>
    <t>Auto_TC_172</t>
  </si>
  <si>
    <t>Get CoordinateSpecificRegistrationCenters with Invalid langcode</t>
  </si>
  <si>
    <t>Resident_GetCoordinateSpecificRegistrationCenters_Invalid_langCode</t>
  </si>
  <si>
    <t>Auto_TC_173</t>
  </si>
  <si>
    <t>Get CoordinateSpecificRegistrationCenters with empty langcode</t>
  </si>
  <si>
    <t>Resident_GetCoordinateSpecificRegistrationCenters_StatusCode_Empty_LangCode_Neg</t>
  </si>
  <si>
    <t>Auto_TC_174</t>
  </si>
  <si>
    <t>Get CoordinateSpecificRegistrationCenters with empty Latitude</t>
  </si>
  <si>
    <t>Resident_GetCoordinateSpecificRegistrationCenters_StatusCode_Empty_Latitude_Neg</t>
  </si>
  <si>
    <t>Auto_TC_175</t>
  </si>
  <si>
    <t>Get CoordinateSpecificRegistrationCenters with empty Longitude</t>
  </si>
  <si>
    <t>Resident_GetCoordinateSpecificRegistrationCenters_StatusCode_Empty_Longitude_Neg</t>
  </si>
  <si>
    <t>Auto_TC_176</t>
  </si>
  <si>
    <t>Get Registration Center WorkingDays with Invalid langCode</t>
  </si>
  <si>
    <t>Resident_GetRegistrationCenterWorkingDays_Invalid_langCode</t>
  </si>
  <si>
    <t>Auto_TC_177</t>
  </si>
  <si>
    <t>Get Registration Center WorkingDays with Invalid langCode and registrationCenterID</t>
  </si>
  <si>
    <t>Resident_GetRegistrationCenterWorkingDays_Invalid_langCode_registrationCenterID</t>
  </si>
  <si>
    <t>Auto_TC_178</t>
  </si>
  <si>
    <t>Get Registration Center WorkingDays with empty langCode</t>
  </si>
  <si>
    <t>Resident_GetRegistrationCenterWorkingDays_StatusCode_Empty_langCode_Neg</t>
  </si>
  <si>
    <t>Auto_TC_179</t>
  </si>
  <si>
    <t>Get Registration Center WorkingDays with empty registrationCenterID</t>
  </si>
  <si>
    <t>Resident_GetRegistrationCenterWorkingDays_StatusCode_Empty_registrationCenterID_Neg</t>
  </si>
  <si>
    <t>Auto_TC_180</t>
  </si>
  <si>
    <t>Get Location Details By LocCode And LangCode with Invalid LangCode</t>
  </si>
  <si>
    <t>Resident_GetLocationDetailsByLocCodeAndLangCode_Invalid_LangCode</t>
  </si>
  <si>
    <t>Auto_TC_181</t>
  </si>
  <si>
    <t>Get Location Details By LocCode And LangCode with Invalid LocationCode</t>
  </si>
  <si>
    <t>Resident_GetLocationDetailsByLocCodeAndLangCode_Invalid_LocationCode</t>
  </si>
  <si>
    <t>Auto_TC_182</t>
  </si>
  <si>
    <t>Get Location Details By LocCode And LangCode with empty langcode</t>
  </si>
  <si>
    <t>Resident_GetLocationDetailsByLocCodeAndLangCode_StatusCode_Empty_LangCode_Neg</t>
  </si>
  <si>
    <t>Auto_TC_183</t>
  </si>
  <si>
    <t>Get Location Details By LocCode And LangCode with empty LocationCode</t>
  </si>
  <si>
    <t>Resident_GetLocationDetailsByLocCodeAndLangCode_StatusCode_Empty_LocationCode_Neg</t>
  </si>
  <si>
    <t>Auto_TC_184</t>
  </si>
  <si>
    <t>Get Resident ValidDocuments with Empty LangCode</t>
  </si>
  <si>
    <t>Resident_GetResidentValidDocuments_Empty_LangCode_Neg</t>
  </si>
  <si>
    <t>An appropriate error message:"Error occurred while fetching Applicant Type-Document Category-Document Type Mapping details" should be displayed.</t>
  </si>
  <si>
    <t>Auto_TC_185</t>
  </si>
  <si>
    <t>Get Resident ValidDocuments with invalid application ID</t>
  </si>
  <si>
    <t>Resident_GetResidentValidDocuments_Invalid_ApplicantId</t>
  </si>
  <si>
    <t>An appropriate error message:"Document Category- Document Type mapping not found" should be displayed.</t>
  </si>
  <si>
    <t>Auto_TC_186</t>
  </si>
  <si>
    <t>Get Resident ValidDocuments with invalid LangCode</t>
  </si>
  <si>
    <t>Resident_GetResidentValidDocuments_Invalid_LangCode</t>
  </si>
  <si>
    <t>Auto_TC_187</t>
  </si>
  <si>
    <t>Get Resident ValidDocuments with empty application ID</t>
  </si>
  <si>
    <t>Resident_GetResidentValidDocuments_StatusCode_Empty_ApplicantId_Neg</t>
  </si>
  <si>
    <t>Auto_TC_188</t>
  </si>
  <si>
    <t>Get Latest Id Schema with invalid schema version</t>
  </si>
  <si>
    <t>Resident_GetLatestIdSchema_Invalid_Schema_Version</t>
  </si>
  <si>
    <t>Auto_TC_189</t>
  </si>
  <si>
    <t>Get Reg Center By LangCode And HierarchyLevel with Empty Name value</t>
  </si>
  <si>
    <t>Resident_GetRegCenterByLangCodeAndHierarchyLevel_Empty_Name_MandatoryFields_Neg</t>
  </si>
  <si>
    <t>Auto_TC_190</t>
  </si>
  <si>
    <t>Get Reg Center By LangCode And HierarchyLevel with invalid Hierachy level</t>
  </si>
  <si>
    <t>Resident_GetRegCenterByLangCodeAndHierarchyLevel_Invalid_HierarchyLevel</t>
  </si>
  <si>
    <t>Auto_TC_191</t>
  </si>
  <si>
    <t>Get Reg Center By LangCode And HierarchyLevel with invalid name</t>
  </si>
  <si>
    <t>Resident_GetRegCenterByLangCodeAndHierarchyLevel_Invalid_Name</t>
  </si>
  <si>
    <t>Auto_TC_192</t>
  </si>
  <si>
    <t>Get Reg Center By LangCode And HierarchyLevel with random lang code value</t>
  </si>
  <si>
    <t>Resident_GetRegCenterByLangCodeAndHierarchyLevel_RandomVal_LangCode_Neg</t>
  </si>
  <si>
    <t>Auto_TC_193</t>
  </si>
  <si>
    <t>Get Reg Center By LangCode And HierarchyLevel with random value name</t>
  </si>
  <si>
    <t>Resident_GetRegCenterByLangCodeAndHierarchyLevel_RandomVal_Name_Neg</t>
  </si>
  <si>
    <t>Auto_TC_194</t>
  </si>
  <si>
    <t>Get Reg Center By LangCode And HierarchyLevel with empty langcode</t>
  </si>
  <si>
    <t>Resident_GetRegCenterByLangCodeAndHierarchyLevel_StatusCode_Empty_LangCode_MandatoryFields_Neg</t>
  </si>
  <si>
    <t>Auto_TC_195</t>
  </si>
  <si>
    <t>Get Reg Center By LangCode And HierarchyLevel with empty HierarchyLevel value</t>
  </si>
  <si>
    <t>Resident_GetRegCenterByLangCodeAndHierarchyLevel_StatusCode_Empty_Level_MandatoryFields_Neg</t>
  </si>
  <si>
    <t>Auto_TC_196</t>
  </si>
  <si>
    <t>Get RegistrationCenter By HierarchyLevel And TextPaginated Invalid HierarchyLevel</t>
  </si>
  <si>
    <t>Resident_GetRegistrationCenterByHierarchyLevelAndTextPaginated_Invalid_HierarchyLevel</t>
  </si>
  <si>
    <t>Auto_TC_197</t>
  </si>
  <si>
    <t>Get RegistrationCenter By HierarchyLevel And Text Paginated Invalid HierarchyLevel</t>
  </si>
  <si>
    <t>Resident_GetRegistrationCenterByHierarchyLevelAndTextPaginated_Invalid_LangCode</t>
  </si>
  <si>
    <t>Auto_TC_198</t>
  </si>
  <si>
    <t>Get RegistrationCenter By HierarchyLevel And Text Paginated Invalid name</t>
  </si>
  <si>
    <t>Resident_GetRegistrationCenterByHierarchyLevelAndTextPaginated_Invalid_Name</t>
  </si>
  <si>
    <t>Auto_TC_199</t>
  </si>
  <si>
    <t>Get RegistrationCenter By HierarchyLevel And Text Paginated Invalid pagenumber</t>
  </si>
  <si>
    <t>Resident_GetRegistrationCenterByHierarchyLevelAndTextPaginated_Invalid_PageNumber</t>
  </si>
  <si>
    <t>Auto_TC_200</t>
  </si>
  <si>
    <t>Get RegistrationCenter By HierarchyLevel And Text Paginated Invalid page size</t>
  </si>
  <si>
    <t>Resident_GetRegistrationCenterByHierarchyLevelAndTextPaginated_Invalid_PageSize</t>
  </si>
  <si>
    <t>An appropriate error message:"Unable to access API resource" should be displayed.</t>
  </si>
  <si>
    <t>Auto_TC_201</t>
  </si>
  <si>
    <t>Get RegistrationCenter By HierarchyLevel And invalid random hierarchy level</t>
  </si>
  <si>
    <t>Resident_GetRegistrationCenterByHierarchyLevelAndTextPaginated_Invalid_Random_HierarchyLevel</t>
  </si>
  <si>
    <t>Auto_TC_202</t>
  </si>
  <si>
    <t>Get RegistrationCenter By HierarchyLevel And invalid random pagenumber</t>
  </si>
  <si>
    <t>Resident_GetRegistrationCenterByHierarchyLevelAndTextPaginated_Invalid_Random_PageNumber</t>
  </si>
  <si>
    <t>Auto_TC_203</t>
  </si>
  <si>
    <t>Resident_GetRegistrationCenterByHierarchyLevelAndTextPaginated_Invalid_Random_PageSize</t>
  </si>
  <si>
    <t>Auto_TC_204</t>
  </si>
  <si>
    <t>Resident_GetRegistrationCenterByHierarchyLevelAndTextPaginated_Invalid_SortBy_Value</t>
  </si>
  <si>
    <t>Auto_TC_205</t>
  </si>
  <si>
    <t>Get RegistrationCenter By HierarchyLevel And Empty HierarchyLevel</t>
  </si>
  <si>
    <t>Resident_GetRegistrationCenterByHierarchyLevelAndTextPaginated_StatusCode_HierarchyLevel_Empty_Neg</t>
  </si>
  <si>
    <t>Auto_TC_206</t>
  </si>
  <si>
    <t>Get RegistrationCenter By HierarchyLevel And Empty langcode</t>
  </si>
  <si>
    <t>Resident_GetRegistrationCenterByHierarchyLevelAndTextPaginated_StatusCode_LangCode_Empty_Neg</t>
  </si>
  <si>
    <t>Auto_TC_207</t>
  </si>
  <si>
    <t>Get RegistrationCenter By HierarchyLevel And Empty name</t>
  </si>
  <si>
    <t>Resident_GetRegistrationCenterByHierarchyLevelAndTextPaginated_StatusCode_Name_Empty_Neg</t>
  </si>
  <si>
    <t>Auto_TC_208</t>
  </si>
  <si>
    <t>Get Channel Verification Status with invalid Id</t>
  </si>
  <si>
    <t>Resident_GetChannelVerificationStatus_Invalid_Id</t>
  </si>
  <si>
    <t>An appropriate error message:"Invalid UIN/VID entered" should be displayed.</t>
  </si>
  <si>
    <t>Auto_TC_209</t>
  </si>
  <si>
    <t>Get Channel Verification Status -- request OTP for phone and verify with email</t>
  </si>
  <si>
    <t>Resident_GetChannelVerificationStatus_Email_Invalid</t>
  </si>
  <si>
    <t>An appropriate error message:""verificationStatus": false" should be displayed.</t>
  </si>
  <si>
    <t>Auto_TC_210</t>
  </si>
  <si>
    <t>Get Channel Verification Status with empty channel value</t>
  </si>
  <si>
    <t>Resident_GetChannelVerificationStatus_Empty_Channel_Neg</t>
  </si>
  <si>
    <t>An appropriate error message:"Invalid Input Parameter- channel" should be displayed.</t>
  </si>
  <si>
    <t>Auto_TC_211</t>
  </si>
  <si>
    <t>Get Channel Verification Status with invalid channel</t>
  </si>
  <si>
    <t>Resident_GetChannelVerificationStatus_Invalid_Channel</t>
  </si>
  <si>
    <t>Auto_TC_212</t>
  </si>
  <si>
    <t>Resident_GetChannelVerificationStatus_Phone_Invalid</t>
  </si>
  <si>
    <t>An appropriate error message:"verificationStatus": false" should be displayed.</t>
  </si>
  <si>
    <t>Auto_TC_213</t>
  </si>
  <si>
    <t>Get Remaining update count by IndividualId Request with invalid token value</t>
  </si>
  <si>
    <t>Resident_GetRemainingupdatecountbyIndividualIdRequest2_Invalid_Token</t>
  </si>
  <si>
    <t>An appropriate error message:"Authentication Failed" should be displayed.</t>
  </si>
  <si>
    <t>Auto_TC_214</t>
  </si>
  <si>
    <t>Personalized Card with empty access token</t>
  </si>
  <si>
    <t>Resident_PersonalizedCard_Empty_Access_Token_Neg</t>
  </si>
  <si>
    <t>Not able to download UIN Card</t>
  </si>
  <si>
    <t>Auto_TC_215</t>
  </si>
  <si>
    <t>Personalized Card with invalid access token</t>
  </si>
  <si>
    <t>Resident_PersonalizedCard_Invalid_Access_Token_Neg</t>
  </si>
  <si>
    <t>Auto_TC_216</t>
  </si>
  <si>
    <t>Personalized Card without html attribute</t>
  </si>
  <si>
    <t>Resident_PersonalizedCard_uin_Empty_Html_Neg</t>
  </si>
  <si>
    <t>Auto_TC_217</t>
  </si>
  <si>
    <t>Personalized Card invalid html attribute value</t>
  </si>
  <si>
    <t>Resident_PersonalizedCard_uin_Invalid_Html_Neg</t>
  </si>
  <si>
    <t>Auto_TC_218</t>
  </si>
  <si>
    <t>Resident_PersonalizedCard_vid_Empty_Html_Neg</t>
  </si>
  <si>
    <t>Auto_TC_219</t>
  </si>
  <si>
    <t>Resident_PersonalizedCard_vid_Invalid_Html_Neg</t>
  </si>
  <si>
    <t>Auto_TC_220</t>
  </si>
  <si>
    <t>Get Partners By Partner Type with Empty Token value</t>
  </si>
  <si>
    <t>Resident_GetPartnersByPartnerType_Empty_Token_Neg</t>
  </si>
  <si>
    <t>Auto_TC_221</t>
  </si>
  <si>
    <t>Get Partners By Partner Type with invalid Token value</t>
  </si>
  <si>
    <t>Resident_GetPartnersByPartnerType_Invalid_Token</t>
  </si>
  <si>
    <t>Auto_TC_222</t>
  </si>
  <si>
    <t>Get Partners By Partner Type with UIN and empty Partner value</t>
  </si>
  <si>
    <t>Resident_GetPartnersByPartnerType_uin_Empty_PartnerType_Valid_Smoke</t>
  </si>
  <si>
    <t>Should fetch partners for all the existing patnertype</t>
  </si>
  <si>
    <t>Auto_TC_223</t>
  </si>
  <si>
    <t>Get Partners By Partner Type with VID and empty Partner value</t>
  </si>
  <si>
    <t>Resident_GetPartnersByPartnerType_vid_Empty_PartnerType_Valid_Smoke</t>
  </si>
  <si>
    <t>Auto_TC_224</t>
  </si>
  <si>
    <t>Req ShareCred With Partner with Invalid AccessToken</t>
  </si>
  <si>
    <t>Resident_ReqShareCredWithPartner_Invalid__AccessToken_Neg</t>
  </si>
  <si>
    <t>Auto_TC_225</t>
  </si>
  <si>
    <t>Req ShareCred With Partner VID with Empty Consent</t>
  </si>
  <si>
    <t>Resident_ReqShareCredWithPartner_Vid_Empty_Consent_Neg</t>
  </si>
  <si>
    <t>An appropriate error message:"Accepting the terms and conditions is a mandatory action to proceed further. Please accept the consent to proceed" should be displayed.</t>
  </si>
  <si>
    <t>Auto_TC_226</t>
  </si>
  <si>
    <t>Req ShareCred With Partner VID with invalid purpose</t>
  </si>
  <si>
    <t>Resident_ReqShareCredWithPartner_Vid_Invalid_Purpose_Neg</t>
  </si>
  <si>
    <t>An appropriate error message:"Input text contains special characters;inputType\u003da12$%" should be displayed.</t>
  </si>
  <si>
    <t>Auto_TC_227</t>
  </si>
  <si>
    <t>Req ShareCred With Partner UIN with Empty Consent</t>
  </si>
  <si>
    <t>Resident_ReqShareCredWithPartner_uin_Empty_Consent_Neg</t>
  </si>
  <si>
    <t>Auto_TC_228</t>
  </si>
  <si>
    <t>Req ShareCred With Partner UIN with Empty purpose</t>
  </si>
  <si>
    <t>Resident_ReqShareCredWithPartner_uin_Empty_Purpose_Neg</t>
  </si>
  <si>
    <t>An appropriate error message:"Missing input Parameter- purpose" should be displayed.</t>
  </si>
  <si>
    <t>Auto_TC_229</t>
  </si>
  <si>
    <t>Req ShareCred With Partner UIN with missing consent</t>
  </si>
  <si>
    <t>Resident_ReqShareCredWithPartner_uin_Input_Consent_Absent_Neg</t>
  </si>
  <si>
    <t>Auto_TC_230</t>
  </si>
  <si>
    <t>Req ShareCred With Partner UIN with invalid purpose</t>
  </si>
  <si>
    <t>Resident_ReqShareCredWithPartner_uin_Invalid_Purpose_Neg</t>
  </si>
  <si>
    <t>Auto_TC_231</t>
  </si>
  <si>
    <t>Req ShareCred With Partner VID with empty purpose</t>
  </si>
  <si>
    <t>Resident_ReqShareCredWithPartner_vid_Empty_Purpose_Neg</t>
  </si>
  <si>
    <t>Auto_TC_232</t>
  </si>
  <si>
    <t>Get Supporting Doc with Invalid Langcode</t>
  </si>
  <si>
    <t>Resident_GetSupportingDoc_Invalid_Langcode_Neg</t>
  </si>
  <si>
    <t>Not able to download</t>
  </si>
  <si>
    <t>Auto_TC_233</t>
  </si>
  <si>
    <t>GetI nput Attribute Values_UIN with Invalid SchemaType</t>
  </si>
  <si>
    <t>Resident_GetInputAttributeValues_UIN_Invalid_SchemaType_Neg</t>
  </si>
  <si>
    <t>An appropriate error message:"Invalid Input Parameter- schemaType. Valid values are update-demographics, personalized-card, share-credential" should be displayed.</t>
  </si>
  <si>
    <t>Auto_TC_234</t>
  </si>
  <si>
    <t>Get LastClick Notification with invalid token</t>
  </si>
  <si>
    <t>Resident_GetLastClickNotification_Invalid_Token</t>
  </si>
  <si>
    <t>Auto_TC_235</t>
  </si>
  <si>
    <t>Put Bell Updated Time with Invalid Token</t>
  </si>
  <si>
    <t>Resident_PutBellUpdatedTime_Invalid_Token</t>
  </si>
  <si>
    <t>Auto_TC_236</t>
  </si>
  <si>
    <t>Download Nearest RegCen with invalid values</t>
  </si>
  <si>
    <t>Resident_DownloadNearestRegCen_Invalid_All_Inputs_Neg</t>
  </si>
  <si>
    <t>Auto_TC_237</t>
  </si>
  <si>
    <t>Download Nearest RegCen with invalid Langcode</t>
  </si>
  <si>
    <t>Resident_DownloadNearestRegCen_Invalid_Langcode_Neg</t>
  </si>
  <si>
    <t>Auto_TC_238</t>
  </si>
  <si>
    <t>Download Nearest RegCen with invalid lattitude</t>
  </si>
  <si>
    <t>Resident_DownloadNearestRegCen_Invalid_Latitude_Neg</t>
  </si>
  <si>
    <t>Auto_TC_239</t>
  </si>
  <si>
    <t>Download Nearest RegCen with invalid longitude</t>
  </si>
  <si>
    <t>Resident_DownloadNearestRegCen_Invalid_Longitude_Neg</t>
  </si>
  <si>
    <t>Auto_TC_240</t>
  </si>
  <si>
    <t>Download Nearest RegCen with invalid Proximity distance</t>
  </si>
  <si>
    <t>Resident_DownloadNearestRegCen_Invalid_Proximitydistance_Neg</t>
  </si>
  <si>
    <t>Auto_TC_241</t>
  </si>
  <si>
    <t>Download RegCenter Details with Invalid values</t>
  </si>
  <si>
    <t>Resident_DownloadRegCenterDetails_Invalid_All_Input_Neg</t>
  </si>
  <si>
    <t>Auto_TC_242</t>
  </si>
  <si>
    <t>Download RegCenter Details with Invalid Hierarchylevel</t>
  </si>
  <si>
    <t>Resident_DownloadRegCenterDetails_Invalid_Hierarchylevel_Neg</t>
  </si>
  <si>
    <t>Auto_TC_243</t>
  </si>
  <si>
    <t>Download RegCenter Details with Invalid Langcode</t>
  </si>
  <si>
    <t>Resident_DownloadRegCenterDetails_Invalid_Langcode_Neg</t>
  </si>
  <si>
    <t>Auto_TC_244</t>
  </si>
  <si>
    <t>Download RegCenter Details with Invalid name</t>
  </si>
  <si>
    <t>Resident_DownloadRegCenterDetails_Invalid_Name_Neg</t>
  </si>
  <si>
    <t>Auto_TC_245</t>
  </si>
  <si>
    <t>Get All Template By langCode And TemplateTypeCode_uin with Invalid Templatetypecode</t>
  </si>
  <si>
    <t>Resident_GetAllTemplateBylangCodeAndTemplateTypeCode_uin_Invalid_Templatetypecode</t>
  </si>
  <si>
    <t>An appropriate error message:"Template exception" should be displayed.</t>
  </si>
  <si>
    <t>Auto_TC_246</t>
  </si>
  <si>
    <t>Auto_TC_247</t>
  </si>
  <si>
    <t>Auto_TC_248</t>
  </si>
  <si>
    <t>Get Validate Token with Empty Token value</t>
  </si>
  <si>
    <t>Resident_GetValidateToken_Empty_Token_Neg</t>
  </si>
  <si>
    <t>An appropriate error message:"The token was expected to have 3 parts, but got 1." should be displayed.</t>
  </si>
  <si>
    <t>Auto_TC_249</t>
  </si>
  <si>
    <t>Get Validate Token with invalid Token value</t>
  </si>
  <si>
    <t>Resident_GetValidateToken_Invalid_Token</t>
  </si>
  <si>
    <t>Auto_TC_250</t>
  </si>
  <si>
    <t>AuthLockNew_uin with Invalid AuthType</t>
  </si>
  <si>
    <t>Resident_AuthLockNew_uin_Invalid_AuthType_Neg</t>
  </si>
  <si>
    <t>Auto_TC_251</t>
  </si>
  <si>
    <t>AuthLockNew_uin with Invalid ID</t>
  </si>
  <si>
    <t>Resident_AuthLockNew_uin_Invalid_Id_Neg</t>
  </si>
  <si>
    <t>Auto_TC_252</t>
  </si>
  <si>
    <t>AuthLockNew_uin with Invalid lockedstatus</t>
  </si>
  <si>
    <t>Resident_AuthLockNew_uin_Invalid_Locked_Status_Neg</t>
  </si>
  <si>
    <t>An appropriate error message:"JSON parse error: Cannot deserialize value of type `boolean` from String \"tr$@s\": only \"true\" or \"false\" recognized; nested exception is com.fasterxml.jackson.databind.exc.InvalidFormatException: Cannot deserialize value of type `boolean` from String \"tr$@s\": only \"true\" or \"false\" recognized\n at [Source: (PushbackInputStream); line: 7, column: 21] (through reference chain: io.mosip.resident.dto.RequestWrapper[\"request\"]-\u003eio.mosip.resident.dto.AuthLockOrUnLockRequestDtoV2[\"authTypes\"]-\u003ejava.util.ArrayList[0]-\u003eio.mosip.resident.dto.AuthTypeStatusDtoV2[\"locked\"])" should be displayed.</t>
  </si>
  <si>
    <t>Auto_TC_253</t>
  </si>
  <si>
    <t>AuthLockNew_uin with Invalid requesttitme</t>
  </si>
  <si>
    <t>Resident_AuthLockNew_uin_Invalid_Requesttime_Neg</t>
  </si>
  <si>
    <t>Auto_TC_254</t>
  </si>
  <si>
    <t>AuthLockNew_uin with Invalid seconds</t>
  </si>
  <si>
    <t>Resident_AuthLockNew_uin_Invalid_Secs_Neg</t>
  </si>
  <si>
    <t>An appropriate error message:"JSON parse error: Cannot deserialize value of type `long` from String \"@#$\": not a valid `long` value; nested exception is com.fasterxml.jackson.databind.exc.InvalidFormatException: Cannot deserialize value of type `long` from String \"@#$\": not a valid `long` value\n at [Source: (PushbackInputStream); line: 8, column: 31] (through reference chain: io.mosip.resident.dto.RequestWrapper[\"request\"]-\u003eio.mosip.resident.dto.AuthLockOrUnLockRequestDtoV2[\"authTypes\"]-\u003ejava.util.ArrayList[0]-\u003eio.mosip.resident.dto.AuthTypeStatusDtoV2[\"unlockForSeconds\"])" should be displayed.</t>
  </si>
  <si>
    <t>Auto_TC_255</t>
  </si>
  <si>
    <t>AuthLockNew_uin with Invalid version</t>
  </si>
  <si>
    <t>Resident_AuthLockNew_uin_Invalid_Version_Neg</t>
  </si>
  <si>
    <t>Auto_TC_256</t>
  </si>
  <si>
    <t>AuthLockNew_uin without authtype</t>
  </si>
  <si>
    <t>Resident_AuthLockNew_uin_Missing_AuthType_Neg</t>
  </si>
  <si>
    <t>Auto_TC_257</t>
  </si>
  <si>
    <t>AuthLockNew_uin without ID</t>
  </si>
  <si>
    <t>Resident_AuthLockNew_uin_Missing_Id_Neg</t>
  </si>
  <si>
    <t>Auto_TC_258</t>
  </si>
  <si>
    <t>AuthLockNew_uin without Locked status</t>
  </si>
  <si>
    <t>Resident_AuthLockNew_uin_Missing_Locked_Status_Pos</t>
  </si>
  <si>
    <t>The chosen authentication types should successfully locked/unlocked</t>
  </si>
  <si>
    <t>Auto_TC_259</t>
  </si>
  <si>
    <t>AuthLockNew_uin without requesttime</t>
  </si>
  <si>
    <t>Resident_AuthLockNew_uin_Missing_Requesttime_Neg</t>
  </si>
  <si>
    <t>Auto_TC_260</t>
  </si>
  <si>
    <t>AuthLockNew_uin without unlockseconds</t>
  </si>
  <si>
    <t>Resident_AuthLockNew_uin_Missing_Secs_Pos</t>
  </si>
  <si>
    <t>Auto_TC_261</t>
  </si>
  <si>
    <t>AuthLockNew_uin without version</t>
  </si>
  <si>
    <t>Resident_AuthLockNew_uin_Missing_Version_Neg</t>
  </si>
  <si>
    <t>Auto_TC_262</t>
  </si>
  <si>
    <t>AuthLockNew_VID with empty authType</t>
  </si>
  <si>
    <t>Resident_AuthLockNew_vid_Empty_AuthType_Neg</t>
  </si>
  <si>
    <t>Auto_TC_263</t>
  </si>
  <si>
    <t>AuthLockNew_VID with empty ID</t>
  </si>
  <si>
    <t>Resident_AuthLockNew_vid_Empty_Id_Neg</t>
  </si>
  <si>
    <t>An appropriate error message:""Invalid Input Parameter- id" should be displayed.</t>
  </si>
  <si>
    <t>Auto_TC_264</t>
  </si>
  <si>
    <t>AuthLockNew_VID with empty lockedstatus</t>
  </si>
  <si>
    <t>Auto_TC_265</t>
  </si>
  <si>
    <t>AuthLockNew_VID with empty requesttime</t>
  </si>
  <si>
    <t>Resident_AuthLockNew_vid_Empty_Requesttime_Neg</t>
  </si>
  <si>
    <t>Auto_TC_266</t>
  </si>
  <si>
    <t>AuthLockNew_VID with empty unlockseconds</t>
  </si>
  <si>
    <t>Auto_TC_267</t>
  </si>
  <si>
    <t>AuthLockNew_VID with empty versions</t>
  </si>
  <si>
    <t>Resident_AuthLockNew_vid_Empty_Version_Neg</t>
  </si>
  <si>
    <t>Auto_TC_268</t>
  </si>
  <si>
    <t>AuthLockNew_VID with invalid authTypes</t>
  </si>
  <si>
    <t>Resident_AuthLockNew_vid_Invalid_AuthType_Neg</t>
  </si>
  <si>
    <t>Auto_TC_269</t>
  </si>
  <si>
    <t>AuthLockNew_VID with invalid ID</t>
  </si>
  <si>
    <t>Resident_AuthLockNew_vid_Invalid_Id_Neg</t>
  </si>
  <si>
    <t>Auto_TC_270</t>
  </si>
  <si>
    <t>AuthLockNew_VID with invalid Lockedstatus</t>
  </si>
  <si>
    <t>Resident_AuthLockNew_vid_Invalid_Locked_Status_Neg</t>
  </si>
  <si>
    <t>Auto_TC_271</t>
  </si>
  <si>
    <t>AuthLockNew_VID with invalid requesttime</t>
  </si>
  <si>
    <t>Resident_AuthLockNew_vid_Invalid_Requesttime_Neg</t>
  </si>
  <si>
    <t>Auto_TC_272</t>
  </si>
  <si>
    <t>AuthLockNew_VID with invalid seconds</t>
  </si>
  <si>
    <t>Resident_AuthLockNew_vid_Invalid_Secs_Neg</t>
  </si>
  <si>
    <t>Auto_TC_273</t>
  </si>
  <si>
    <t>AuthLockNew_VID with invalid versions</t>
  </si>
  <si>
    <t>Resident_AuthLockNew_vid_Invalid_Version_Neg</t>
  </si>
  <si>
    <t>Auto_TC_274</t>
  </si>
  <si>
    <t>AuthLockNew_VID without authType</t>
  </si>
  <si>
    <t>Auto_TC_275</t>
  </si>
  <si>
    <t>AuthLockNew_VID without ID</t>
  </si>
  <si>
    <t>Auto_TC_276</t>
  </si>
  <si>
    <t>AuthLockNew_VID without lockedstatus</t>
  </si>
  <si>
    <t>Auto_TC_277</t>
  </si>
  <si>
    <t>AuthLockNew_VID without requesttime</t>
  </si>
  <si>
    <t>Auto_TC_278</t>
  </si>
  <si>
    <t>AuthLockNew_VID without unlockseconds</t>
  </si>
  <si>
    <t>Auto_TC_279</t>
  </si>
  <si>
    <t>AuthLockNew_VID without versions</t>
  </si>
  <si>
    <t>Auto_TC_280</t>
  </si>
  <si>
    <t>Auto_TC_281</t>
  </si>
  <si>
    <t>AuthUnlockNew with Invalid Token</t>
  </si>
  <si>
    <t>Resident_AuthUnlockNew_Invalid_Token_Neg</t>
  </si>
  <si>
    <t>Auto_TC_282</t>
  </si>
  <si>
    <t>AuthUnlockNew_uin with empty authtype</t>
  </si>
  <si>
    <t>Resident_AuthUnlockNew_uin_Empty_AuthType_Neg</t>
  </si>
  <si>
    <t>Auto_TC_283</t>
  </si>
  <si>
    <t>AuthUnlockNew_uin with empty ID</t>
  </si>
  <si>
    <t>Resident_AuthUnlockNew_uin_Empty_Id_Neg</t>
  </si>
  <si>
    <t>Auto_TC_284</t>
  </si>
  <si>
    <t>AuthUnlockNew_uin with empty Locked value</t>
  </si>
  <si>
    <t>Resident_AuthUnlockNew_uin_Empty_Locked_Status_Pos</t>
  </si>
  <si>
    <t>Auto_TC_285</t>
  </si>
  <si>
    <t>AuthUnlockNew_uin with empty requesttime value</t>
  </si>
  <si>
    <t>Resident_AuthUnlockNew_uin_Empty_Requesttime_Neg</t>
  </si>
  <si>
    <t>Auto_TC_286</t>
  </si>
  <si>
    <t>AuthUnlockNew_uin with empty unlockforseconds value</t>
  </si>
  <si>
    <t>Resident_AuthUnlockNew_uin_Empty_Secs_Pos</t>
  </si>
  <si>
    <t>Auto_TC_287</t>
  </si>
  <si>
    <t>AuthUnlockNew_uin with empty version value</t>
  </si>
  <si>
    <t>Resident_AuthUnlockNew_uin_Empty_Version_Neg</t>
  </si>
  <si>
    <t>Auto_TC_288</t>
  </si>
  <si>
    <t>AuthUnlockNew_uin with invalid authtype value</t>
  </si>
  <si>
    <t>Resident_AuthUnlockNew_uin_Invalid_AuthType_Neg</t>
  </si>
  <si>
    <t>Auto_TC_289</t>
  </si>
  <si>
    <t>AuthUnlockNew_uin with invalid ID value</t>
  </si>
  <si>
    <t>Resident_AuthUnlockNew_uin_Invalid_Id_Neg</t>
  </si>
  <si>
    <t>Auto_TC_290</t>
  </si>
  <si>
    <t>AuthUnlockNew_uin with invalid Locaked value</t>
  </si>
  <si>
    <t>Resident_AuthUnlockNew_uin_Invalid_Locked_Status_Neg</t>
  </si>
  <si>
    <t>Auto_TC_291</t>
  </si>
  <si>
    <t>AuthUnlockNew_uin with invalid requesttime value</t>
  </si>
  <si>
    <t>Resident_AuthUnlockNew_uin_Invalid_Requesttime_Neg</t>
  </si>
  <si>
    <t>Auto_TC_292</t>
  </si>
  <si>
    <t>AuthUnlockNew_uin with invalid unlockedforseconds value</t>
  </si>
  <si>
    <t>Resident_AuthUnlockNew_uin_Invalid_Secs_Neg</t>
  </si>
  <si>
    <t>Auto_TC_293</t>
  </si>
  <si>
    <t>AuthUnlockNew_uin with invalid versions value</t>
  </si>
  <si>
    <t>Resident_AuthUnlockNew_uin_Invalid_Version_Neg</t>
  </si>
  <si>
    <t>Auto_TC_294</t>
  </si>
  <si>
    <t>AuthUnlockNew_uin without ID value</t>
  </si>
  <si>
    <t>Resident_AuthUnlockNew_uin_Missing_Id_Neg</t>
  </si>
  <si>
    <t>Auto_TC_295</t>
  </si>
  <si>
    <t>AuthUnlockNew_uin without requesttime value</t>
  </si>
  <si>
    <t>Resident_AuthUnlockNew_uin_Missing_Requesttime_Neg</t>
  </si>
  <si>
    <t>Auto_TC_296</t>
  </si>
  <si>
    <t>AuthUnlockNew_uin without version value</t>
  </si>
  <si>
    <t>Resident_AuthUnlockNew_uin_Missing_Version_Neg</t>
  </si>
  <si>
    <t>Auto_TC_297</t>
  </si>
  <si>
    <t>AuthUnlockNew_uin without authtype value</t>
  </si>
  <si>
    <t>Resident_AuthUnlockNew_uin_Missingy_AuthType_Neg</t>
  </si>
  <si>
    <t>Auto_TC_298</t>
  </si>
  <si>
    <t>AuthUnlockNew_vid with empty Authtype value</t>
  </si>
  <si>
    <t>Resident_AuthUnlockNew_vid_Empty_AuthType_Neg</t>
  </si>
  <si>
    <t>Auto_TC_299</t>
  </si>
  <si>
    <t>AuthUnlockNew_vid with empty ID value</t>
  </si>
  <si>
    <t>Resident_AuthUnlockNew_vid_Empty_Id_Neg</t>
  </si>
  <si>
    <t>Auto_TC_300</t>
  </si>
  <si>
    <t>AuthUnlockNew_vid with empty requesttime value</t>
  </si>
  <si>
    <t>Resident_AuthUnlockNew_vid_Empty_Requesttime_Neg</t>
  </si>
  <si>
    <t>Auto_TC_301</t>
  </si>
  <si>
    <t>AuthUnlockNew_vidn with empty versions value</t>
  </si>
  <si>
    <t>Resident_AuthUnlockNew_vid_Empty_Version_Neg</t>
  </si>
  <si>
    <t>Auto_TC_302</t>
  </si>
  <si>
    <t>AuthUnlockNew_vid with invalid authType value</t>
  </si>
  <si>
    <t>Resident_AuthUnlockNew_vid_Invalid_AuthType_Neg</t>
  </si>
  <si>
    <t>Auto_TC_303</t>
  </si>
  <si>
    <t>AuthUnlockNew_vid with invalid ID value</t>
  </si>
  <si>
    <t>Resident_AuthUnlockNew_vid_Invalid_Id_Neg</t>
  </si>
  <si>
    <t>Auto_TC_304</t>
  </si>
  <si>
    <t>AuthUnlockNew_vid with invalid locked value</t>
  </si>
  <si>
    <t>Resident_AuthUnlockNew_vid_Invalid_Locked_Status_Neg</t>
  </si>
  <si>
    <t>Auto_TC_305</t>
  </si>
  <si>
    <t>AuthUnlockNew_vid with invalid requesttime value</t>
  </si>
  <si>
    <t>Resident_AuthUnlockNew_vid_Invalid_Requesttime_Neg</t>
  </si>
  <si>
    <t>Auto_TC_306</t>
  </si>
  <si>
    <t>AuthUnlockNew_vid with invalid unlockForSeconds value</t>
  </si>
  <si>
    <t>Resident_AuthUnlockNew_vid_Invalid_Secs_Neg</t>
  </si>
  <si>
    <t>Auto_TC_307</t>
  </si>
  <si>
    <t>AuthUnlockNew_vid with invalid version value</t>
  </si>
  <si>
    <t>Resident_AuthUnlockNew_vid_Invalid_Version_Neg</t>
  </si>
  <si>
    <t>Auto_TC_308</t>
  </si>
  <si>
    <t>AuthUnlockNew_vid without Id value</t>
  </si>
  <si>
    <t>Resident_AuthUnlockNew_vid_Missing_Id_Neg</t>
  </si>
  <si>
    <t>Auto_TC_309</t>
  </si>
  <si>
    <t>AuthUnlockNew_vid without requesttime value</t>
  </si>
  <si>
    <t>Resident_AuthUnlockNew_vid_Missing_Requesttime_Neg</t>
  </si>
  <si>
    <t>Auto_TC_310</t>
  </si>
  <si>
    <t>AuthUnlockNew_vid without versions value</t>
  </si>
  <si>
    <t>Resident_AuthUnlockNew_vid_Missing_Version_Neg</t>
  </si>
  <si>
    <t>Auto_TC_311</t>
  </si>
  <si>
    <t>AuthUnlockNew_vid without authtype value</t>
  </si>
  <si>
    <t>Resident_AuthUnlockNew_vid_Missingy_AuthType_Neg</t>
  </si>
  <si>
    <t>Auto_TC_312</t>
  </si>
  <si>
    <t>Generate VID Perpetual with Invalid Token</t>
  </si>
  <si>
    <t>Resident_GenerateVID_Perpetual_Invalid_Token</t>
  </si>
  <si>
    <t>Auto_TC_313</t>
  </si>
  <si>
    <t>Generate VID Perpetual with empty ID value</t>
  </si>
  <si>
    <t>Resident_Generate_Perpetual_VID_uin_Empty_Id_Invalid_Neg</t>
  </si>
  <si>
    <t>An appropriate error message:"Invalid Input Parameter- generateId" should be displayed.</t>
  </si>
  <si>
    <t>Auto_TC_314</t>
  </si>
  <si>
    <t>Generate VID Perpetual with empty transactionID value</t>
  </si>
  <si>
    <t>Resident_Generate_Perpetual_VID_uin_Empty_TransID_Invalid_Neg</t>
  </si>
  <si>
    <t>Auto_TC_315</t>
  </si>
  <si>
    <t>Generate VID Perpetual with empty requesttime value</t>
  </si>
  <si>
    <t>Resident_Generate_Perpetual_VID_uin_Empty_requesttime_Invalid_Neg</t>
  </si>
  <si>
    <t>Auto_TC_316</t>
  </si>
  <si>
    <t>Generate VID Perpetual with empty version value</t>
  </si>
  <si>
    <t>Resident_Generate_Perpetual_VID_uin_Empty_version_Invalid_Neg</t>
  </si>
  <si>
    <t>An appropriate error message:"Invalid Input Parameter- newVersion" should be displayed.</t>
  </si>
  <si>
    <t>Auto_TC_317</t>
  </si>
  <si>
    <t>Generate VID Perpetual with empty vidtype value</t>
  </si>
  <si>
    <t>Resident_Generate_Perpetual_VID_uin_Empty_vidType_Invalid_Neg</t>
  </si>
  <si>
    <t>An appropriate error message:"RES-SER-406 --\u003e Invalid Input Parameter - vidType" should be displayed.</t>
  </si>
  <si>
    <t>Auto_TC_318</t>
  </si>
  <si>
    <t>Generate VID Perpetual with invalid ID value</t>
  </si>
  <si>
    <t>Resident_Generate_Perpetual_VID_uin_Id_Invalid_Neg</t>
  </si>
  <si>
    <t>Auto_TC_319</t>
  </si>
  <si>
    <t>Generate VID Perpetual with invalid requesttime value</t>
  </si>
  <si>
    <t>Resident_Generate_Perpetual_VID_uin_requesttime_Invalid_Neg</t>
  </si>
  <si>
    <t>Auto_TC_320</t>
  </si>
  <si>
    <t>Generate VID Perpetual with invalid version value</t>
  </si>
  <si>
    <t>Resident_Generate_Perpetual_VID_uin_version_Invalid_Neg</t>
  </si>
  <si>
    <t>Auto_TC_321</t>
  </si>
  <si>
    <t>Generate VID Perpetual with invalid vidType value</t>
  </si>
  <si>
    <t>Resident_Generate_Perpetual_VID_uin_vidType_Invalid_Neg</t>
  </si>
  <si>
    <t>Auto_TC_322</t>
  </si>
  <si>
    <t>Get RequestCardVid_uin with Invalid User</t>
  </si>
  <si>
    <t>Resident_GetRequestCardVid_uin_Invalid_User_Neg</t>
  </si>
  <si>
    <t>Auto_TC_323</t>
  </si>
  <si>
    <t>Get RequestCardVid_uin with Invalid VID</t>
  </si>
  <si>
    <t>Resident_GetRequestCardVid_uin_Invalid_Vid_Neg</t>
  </si>
  <si>
    <t>An appropriate error message:"Invalid Input Parameter- VID" should be displayed.</t>
  </si>
  <si>
    <t>Auto_TC_324</t>
  </si>
  <si>
    <t>Get RequestCardVid_uin with Invalid userVID</t>
  </si>
  <si>
    <t>Resident_GetRequestCardVid_vid_Invalid_UserVid_Neg</t>
  </si>
  <si>
    <t>Auto_TC_325</t>
  </si>
  <si>
    <t>Resident_GetRequestCardVid_vid_Invalid_Vid_Neg</t>
  </si>
  <si>
    <t>Auto_TC_326</t>
  </si>
  <si>
    <t>RetrieveVID with Invalid Token</t>
  </si>
  <si>
    <t>Resident_RetrieveVID_Invalid_Token_Neg</t>
  </si>
  <si>
    <t>Auto_TC_327</t>
  </si>
  <si>
    <t>Auto_TC_328</t>
  </si>
  <si>
    <t>Auto_TC_329</t>
  </si>
  <si>
    <t>Auto_TC_330</t>
  </si>
  <si>
    <t>Auto_TC_331</t>
  </si>
  <si>
    <t>Auto_TC_332</t>
  </si>
  <si>
    <t>GetServiceHistory_uin invalid langcode</t>
  </si>
  <si>
    <t>Resident_GetServiceHistory_uin_Invalid_LangCode_Neg</t>
  </si>
  <si>
    <t>An appropriate error message:"Invalid Input Parameter- languageCode" should be displayed.</t>
  </si>
  <si>
    <t>Auto_TC_333</t>
  </si>
  <si>
    <t>An appropriate error message:"Invalid page fetch value" should be displayed.</t>
  </si>
  <si>
    <t>Auto_TC_334</t>
  </si>
  <si>
    <t>Auto_TC_335</t>
  </si>
  <si>
    <t>Auto_TC_336</t>
  </si>
  <si>
    <t>Auto_TC_337</t>
  </si>
  <si>
    <t>GetServiceHistory_uin without Langcode field</t>
  </si>
  <si>
    <t>Resident_GetServiceHistory_uin_StatusCode_Missing_Langcode_Neg</t>
  </si>
  <si>
    <t>Auto_TC_338</t>
  </si>
  <si>
    <t>Auto_TC_339</t>
  </si>
  <si>
    <t>Auto_TC_340</t>
  </si>
  <si>
    <t>Auto_TC_341</t>
  </si>
  <si>
    <t>Auto_TC_342</t>
  </si>
  <si>
    <t>Auto_TC_343</t>
  </si>
  <si>
    <t>Auto_TC_344</t>
  </si>
  <si>
    <t>Auto_TC_345</t>
  </si>
  <si>
    <t>GetServiceHistory_vid with invalid pageFetch value</t>
  </si>
  <si>
    <t>Resident_GetServiceHistory_vid_Invalid_PageFetch_Neg</t>
  </si>
  <si>
    <t>Auto_TC_346</t>
  </si>
  <si>
    <t>Auto_TC_347</t>
  </si>
  <si>
    <t>GetServiceHistory_vid with invalid random pageFetch value</t>
  </si>
  <si>
    <t>Resident_GetServiceHistory_vid_Invalid_Random_PageFetch_Neg</t>
  </si>
  <si>
    <t>Auto_TC_348</t>
  </si>
  <si>
    <t>GetServiceHistory_vid with invalid sortType value</t>
  </si>
  <si>
    <t>Resident_GetServiceHistory_vid_Invalid_SortType_Neg</t>
  </si>
  <si>
    <t>An appropriate error message:"Invalid Input Parameter- sortType"" should be displayed.</t>
  </si>
  <si>
    <t>Auto_TC_349</t>
  </si>
  <si>
    <t>GetServiceHistory_vid with negative pageFetch value</t>
  </si>
  <si>
    <t>Resident_GetServiceHistory_vid_Negative_PageFetch_Value_Neg</t>
  </si>
  <si>
    <t>Auto_TC_350</t>
  </si>
  <si>
    <t>GetServiceHistory_vid with missing langcode value</t>
  </si>
  <si>
    <t>Resident_GetServiceHistory_vid_StatusCode_Missing_Langcode_Neg</t>
  </si>
  <si>
    <t>Auto_TC_351</t>
  </si>
  <si>
    <t>GetServiceHistory_vid with invalid filter value</t>
  </si>
  <si>
    <t>Resident_GetServiceHistory_vid_StatusFilter_Invalid_Neg</t>
  </si>
  <si>
    <t>An appropriate error message:"invalidInput Parameter- statusFilter" should be displayed.</t>
  </si>
  <si>
    <t>Auto_TC_352</t>
  </si>
  <si>
    <t>GetAuthorizationtoken_uin with Empty languageCode</t>
  </si>
  <si>
    <t>Resident_GetAuthorizationtoken_uin_Empty_languageCode_Negative</t>
  </si>
  <si>
    <t>Auto_TC_353</t>
  </si>
  <si>
    <t>GetAuthorizationtoken_uin with invalid eventId</t>
  </si>
  <si>
    <t>Resident_GetAuthorizationtoken_uin_Invalid_eventId_Negative</t>
  </si>
  <si>
    <t>Auto_TC_354</t>
  </si>
  <si>
    <t>GetAuthorizationtoken_uin with Invalid languageCode</t>
  </si>
  <si>
    <t>Resident_GetAuthorizationtoken_uin_Invalid_languageCode_Negative</t>
  </si>
  <si>
    <t>Auto_TC_355</t>
  </si>
  <si>
    <t>GetAuthorizationtoken_uin with Invalid space Value in languagecode</t>
  </si>
  <si>
    <t>Resident_GetAuthorizationtoken_uin_spaceVal_languagecode_Neg</t>
  </si>
  <si>
    <t>Auto_TC_356</t>
  </si>
  <si>
    <t>GetAuthorizationtoken_vid with Invalid eventId</t>
  </si>
  <si>
    <t>Resident_GetAuthorizationtoken_vid_Invalid_eventId_Negative</t>
  </si>
  <si>
    <t>Auto_TC_357</t>
  </si>
  <si>
    <t>GetAuthorizationtoken_vid with Invalid languageCode</t>
  </si>
  <si>
    <t>Resident_GetAuthorizationtoken_vid_Invalid_languageCode_Negative</t>
  </si>
  <si>
    <t>Auto_TC_358</t>
  </si>
  <si>
    <t>GetAuthorizationtoken_vid with Invalid Space Value eventId</t>
  </si>
  <si>
    <t>Resident_GetAuthorizationtoken_vid_SpaceVal_eventId_Neg</t>
  </si>
  <si>
    <t>Auto_TC_359</t>
  </si>
  <si>
    <t>GetAuthorizationtoken_vid with Invalid SpaceValue in languageCode</t>
  </si>
  <si>
    <t>Resident_GetAuthorizationtoken_vid_SpaceVal_languageCode_Neg</t>
  </si>
  <si>
    <t>Auto_TC_360</t>
  </si>
  <si>
    <t>GetNotifications with invalid pageStart value</t>
  </si>
  <si>
    <t>Resident_GetNotifications_Invalid_pageStart_Neg</t>
  </si>
  <si>
    <t>An appropriate error message:"Failed to convert value of type \u0027java.lang.String\u0027 to required type \u0027java.lang.Integer\u0027; nested exception is java.lang.NumberFormatException: For input string: \"dw\"" should be displayed.</t>
  </si>
  <si>
    <t>Auto_TC_361</t>
  </si>
  <si>
    <t>GetNotifications with innvalid Page start value</t>
  </si>
  <si>
    <t>Resident_GetNotifications_uin_Neg_Value_PageStart_Neg</t>
  </si>
  <si>
    <t>An appropriate error message:"Invalid page start value" should be displayed.</t>
  </si>
  <si>
    <t>Auto_TC_362</t>
  </si>
  <si>
    <t>GetNotifications with invalid negative pageFetch value</t>
  </si>
  <si>
    <t>Resident_GetNotifications_uin_Neg_Value_pageFetch_Neg</t>
  </si>
  <si>
    <t>Auto_TC_363</t>
  </si>
  <si>
    <t>GetNotifications with innvalid Space Value in langcode value</t>
  </si>
  <si>
    <t>Resident_GetNotifications_uin_SpaceVal_langcode_Neg</t>
  </si>
  <si>
    <t>Auto_TC_364</t>
  </si>
  <si>
    <t>GetNotifications with empty langcode value</t>
  </si>
  <si>
    <t>Resident_GetNotifications_uin_StatusCode_empty_langcode_Neg</t>
  </si>
  <si>
    <t>Auto_TC_365</t>
  </si>
  <si>
    <t>GetNotifications with invalid langcode value</t>
  </si>
  <si>
    <t>Resident_GetNotifications_uin_all_InValid_langcode_Neg</t>
  </si>
  <si>
    <t>Auto_TC_366</t>
  </si>
  <si>
    <t>GetNotifications with invalid token value</t>
  </si>
  <si>
    <t>Resident_GetNotifications_vid_Invalid_Token_Neg</t>
  </si>
  <si>
    <t>Auto_TC_367</t>
  </si>
  <si>
    <t>GetNotifications with invalid pagestart value</t>
  </si>
  <si>
    <t>Resident_GetNotifications_vid_Neg_Value_PageStart_Neg</t>
  </si>
  <si>
    <t>Auto_TC_368</t>
  </si>
  <si>
    <t>GetNotifications with invalid pagefetch value</t>
  </si>
  <si>
    <t>Resident_GetNotifications_vid_Neg_Value_pageFetch_Neg</t>
  </si>
  <si>
    <t>Auto_TC_369</t>
  </si>
  <si>
    <t>GetNotifications with invalid space value for langcode</t>
  </si>
  <si>
    <t>Resident_GetNotifications_vid_SpaceVal_langcode_Neg</t>
  </si>
  <si>
    <t>Auto_TC_370</t>
  </si>
  <si>
    <t>Resident_GetNotifications_vid_StringVal_Invalid_pageFetch_Neg</t>
  </si>
  <si>
    <t>An appropriate error message:"Failed to convert value of type \u0027java.lang.String\u0027 to required type \u0027java.lang.Integer\u0027; nested exception is java.lang.NumberFormatException: For input string: \"gh\"" should be displayed.</t>
  </si>
  <si>
    <t>Auto_TC_371</t>
  </si>
  <si>
    <t>Resident_GetNotifications_vid_StringVal_Invalid_pageStart_Neg</t>
  </si>
  <si>
    <t>An appropriate error message:"Failed to convert value of type \u0027java.lang.String\u0027 to required type \u0027java.lang.Integer\u0027; nested exception is java.lang.NumberFormatException: For input string: \"fh\"" should be displayed.</t>
  </si>
  <si>
    <t>Auto_TC_372</t>
  </si>
  <si>
    <t>Resident_GetNotifications_vid_all_InValid_langcode_Neg</t>
  </si>
  <si>
    <t>Auto_TC_373</t>
  </si>
  <si>
    <t>GetNotificationsCount_uin with Invalid Token</t>
  </si>
  <si>
    <t>Resident_GetNotificationsCount_uin_InvalidToken_Neg</t>
  </si>
  <si>
    <t>Auto_TC_374</t>
  </si>
  <si>
    <t>GetNotificationsCount_vid with Invalid Token</t>
  </si>
  <si>
    <t>Resident_GetNotificationsCount_vid_InvalidToken_Neg</t>
  </si>
  <si>
    <t>Auto_TC_375</t>
  </si>
  <si>
    <t>GrievanceTicket_uin_StatusCode with empty token</t>
  </si>
  <si>
    <t>Resident_GrievanceTicket_uin_StatusCode_Empty_Token_Neg</t>
  </si>
  <si>
    <t>Auto_TC_376</t>
  </si>
  <si>
    <t>GrievanceTicket_uin_StatusCode with invalid token</t>
  </si>
  <si>
    <t>Resident_GrievanceTicket_uin_StatusCode_Invalid_Token_Neg</t>
  </si>
  <si>
    <t>Auto_TC_377</t>
  </si>
  <si>
    <t>GrievanceTicket_uin Different Eid</t>
  </si>
  <si>
    <t>Resident_GrievanceTicket_uin_Diff_Eid_Neg</t>
  </si>
  <si>
    <t>An appropriate error message:"Invalid Input Parameter- eventId" should be displayed.</t>
  </si>
  <si>
    <t>Auto_TC_378</t>
  </si>
  <si>
    <t>GrievanceTicket_uin empty Eid</t>
  </si>
  <si>
    <t>Resident_GrievanceTicket_uin_Empty_Eid_Neg</t>
  </si>
  <si>
    <t>Auto_TC_379</t>
  </si>
  <si>
    <t>GrievanceTicket_uin invalid user token</t>
  </si>
  <si>
    <t>Resident_GrievanceTicket_uin_InvalidUser_Token_Neg</t>
  </si>
  <si>
    <t>Auto_TC_380</t>
  </si>
  <si>
    <t>GrievanceTicket_uin invalid Eid</t>
  </si>
  <si>
    <t>Resident_GrievanceTicket_uin_Invalid_Eid_Neg</t>
  </si>
  <si>
    <t>Auto_TC_381</t>
  </si>
  <si>
    <t>GrievanceTicket_uin missing Eid</t>
  </si>
  <si>
    <t>Resident_GrievanceTicket_uin_Missing_Eid_Neg</t>
  </si>
  <si>
    <t>An appropriate error message:"Missing input Parameter- eventId" should be displayed.</t>
  </si>
  <si>
    <t>Auto_TC_382</t>
  </si>
  <si>
    <t>GrievanceTicket_vid with diff eid</t>
  </si>
  <si>
    <t>Resident_GrievanceTicket_vid_Diff_Eid_Neg</t>
  </si>
  <si>
    <t>Auto_TC_383</t>
  </si>
  <si>
    <t>GrievanceTicket_vid with empty eid</t>
  </si>
  <si>
    <t>Resident_GrievanceTicket_vid_Empty_Eid_Neg</t>
  </si>
  <si>
    <t>Auto_TC_384</t>
  </si>
  <si>
    <t>GrievanceTicket_vid with invalid eid</t>
  </si>
  <si>
    <t>Resident_GrievanceTicket_vid_Invalid_Eid_Neg</t>
  </si>
  <si>
    <t>Auto_TC_385</t>
  </si>
  <si>
    <t>GrievanceTicket_vid with missing eid</t>
  </si>
  <si>
    <t>Resident_GrievanceTicket_vid_Missing_Eid_Neg</t>
  </si>
  <si>
    <t>Auto_TC_386</t>
  </si>
  <si>
    <t>DownloadServiceHistory_uin with Invalid User</t>
  </si>
  <si>
    <t>Resident_DownloadServiceHistory_uin_Invalid_User_Neg</t>
  </si>
  <si>
    <t>Auto_TC_387</t>
  </si>
  <si>
    <t>DownloadServiceHistory_uin with missing langcode</t>
  </si>
  <si>
    <t>Resident_DownloadServiceHistory_uin_Missing_LangCode_Neg</t>
  </si>
  <si>
    <t>Auto_TC_388</t>
  </si>
  <si>
    <t>DownloadServiceHistory_vid with missing langcode</t>
  </si>
  <si>
    <t>Resident_DownloadServiceHistory_vid_Missing_LangCode_Neg</t>
  </si>
  <si>
    <t>Auto_TC_389</t>
  </si>
  <si>
    <t>DownloadUinCardByEventId_uin with Diff User</t>
  </si>
  <si>
    <t>Resident_DownloadUinCardByEventId_uin_Diff_User_Neg</t>
  </si>
  <si>
    <t>Auto_TC_390</t>
  </si>
  <si>
    <t>DownloadUinCardByEventId_uin with invalid eid</t>
  </si>
  <si>
    <t>Resident_DownloadUinCardByEventId_uin_Invalid_EventId_Neg</t>
  </si>
  <si>
    <t>Auto_TC_391</t>
  </si>
  <si>
    <t>DownloadUinCardByEventId_uin without token</t>
  </si>
  <si>
    <t>Resident_DownloadUinCardByEventId_uin_Without_Token_Neg</t>
  </si>
  <si>
    <t>Auto_TC_392</t>
  </si>
  <si>
    <t>DownloadUinCardByEventId_uin witn invalid eid</t>
  </si>
  <si>
    <t>Resident_DownloadUinCardByEventId_vid_Invalid_EventId_Neg</t>
  </si>
  <si>
    <t>Auto_TC_393</t>
  </si>
  <si>
    <t>GetCheckEventIdStatus_uin with Invalid LangCode</t>
  </si>
  <si>
    <t>Resident_GetCheckEventIdStatus_uin_Invalid_LangCode_Neg</t>
  </si>
  <si>
    <t>Auto_TC_394</t>
  </si>
  <si>
    <t>GetCheckEventIdStatus_uin with Invalid eventId</t>
  </si>
  <si>
    <t>Resident_GetCheckEventIdStatus_uin_Invalid_eventId_Neg</t>
  </si>
  <si>
    <t>Auto_TC_395</t>
  </si>
  <si>
    <t>GetCheckEventIdStatus_vid with Invalid LangCode</t>
  </si>
  <si>
    <t>Resident_GetCheckEventIdStatus_vid_Invalid_LangCode_Neg</t>
  </si>
  <si>
    <t>Auto_TC_396</t>
  </si>
  <si>
    <t>GetCheckEventIdStatus_vid with Invalid eventId</t>
  </si>
  <si>
    <t>Resident_GetCheckEventIdStatus_vid_Invalid_eventId_Neg</t>
  </si>
  <si>
    <t>Auto_TC_397</t>
  </si>
  <si>
    <t>PinStatus_uin with Invalid token</t>
  </si>
  <si>
    <t>Resident_PinStatus_uin_Invalid_Input_Neg</t>
  </si>
  <si>
    <t>Auto_TC_398</t>
  </si>
  <si>
    <t>Resident_PinStatus_vid_Invalid_Input_Neg</t>
  </si>
  <si>
    <t>Auto_TC_399</t>
  </si>
  <si>
    <t>UnPinStatus_uin with Invalid eventId</t>
  </si>
  <si>
    <t>Resident_UnPinStatus_uin_Invalid_Input_Neg</t>
  </si>
  <si>
    <t>Auto_TC_400</t>
  </si>
  <si>
    <t>UnPinStatus_vid with Invalid eventId</t>
  </si>
  <si>
    <t>Resident_UnPinStatus_vid_Invalid_Input_Neg</t>
  </si>
  <si>
    <t>Auto_TC_401</t>
  </si>
  <si>
    <t>RevokeVIDNew With diff Token</t>
  </si>
  <si>
    <t>Resident_RevokeVIDNew_Diff_Token_Neg</t>
  </si>
  <si>
    <t>Auto_TC_402</t>
  </si>
  <si>
    <t>UploadDocument invalid token</t>
  </si>
  <si>
    <t>Resident_UploadDocument_Invalid_Token</t>
  </si>
  <si>
    <t>Auto_TC_403</t>
  </si>
  <si>
    <t>UploadDocument balnk document category code</t>
  </si>
  <si>
    <t>Resident_UploadDocument_uin_Blank_DoccatCode</t>
  </si>
  <si>
    <t>An appropriate error message:"Invalid Input Parameter- docCatCode" should be displayed.</t>
  </si>
  <si>
    <t>Auto_TC_404</t>
  </si>
  <si>
    <t>UploadDocument empty document category code</t>
  </si>
  <si>
    <t>Resident_UploadDocument_uin_Empty_docTypCode</t>
  </si>
  <si>
    <t>An appropriate error message:"Invalid Input Parameter- docTypCode" should be displayed.</t>
  </si>
  <si>
    <t>Auto_TC_405</t>
  </si>
  <si>
    <t>UploadDocument empty langcode</t>
  </si>
  <si>
    <t>Resident_UploadDocument_uin_Empty_langCode</t>
  </si>
  <si>
    <t>Auto_TC_406</t>
  </si>
  <si>
    <t>UploadDocument invalid file</t>
  </si>
  <si>
    <t>Resident_UploadDocument_uin_Invalid_File_Neg</t>
  </si>
  <si>
    <t>An appropriate error message:"Unsupported file type. Supported file extensions: jpg, jpeg, png, pdf" should be displayed.</t>
  </si>
  <si>
    <t>Auto_TC_407</t>
  </si>
  <si>
    <t>UploadDocument invalid langcode</t>
  </si>
  <si>
    <t>Resident_UploadDocument_uin_Invalid_LangCode</t>
  </si>
  <si>
    <t>An appropriate error message:""Invalid Input Parameter- languageCodef" should be displayed.</t>
  </si>
  <si>
    <t>Auto_TC_408</t>
  </si>
  <si>
    <t>UploadDocument invalid large file</t>
  </si>
  <si>
    <t>Resident_UploadDocument_uin_Large_File_Neg</t>
  </si>
  <si>
    <t>An appropriate error message:"File size cannot be more than 2MB." should be displayed.</t>
  </si>
  <si>
    <t>Auto_TC_409</t>
  </si>
  <si>
    <t>UploadDocument_vid invalid blank doc code</t>
  </si>
  <si>
    <t>Resident_UploadDocument_vid_Blank_DoccatCode</t>
  </si>
  <si>
    <t>Auto_TC_410</t>
  </si>
  <si>
    <t>UploadDocument_vid invalid empty document type code</t>
  </si>
  <si>
    <t>Resident_UploadDocument_vid_Empty_docTypCode</t>
  </si>
  <si>
    <t>Auto_TC_411</t>
  </si>
  <si>
    <t>UploadDocument_vid invalid empty langcode value</t>
  </si>
  <si>
    <t>Resident_UploadDocument_vid_Empty_langCode</t>
  </si>
  <si>
    <t>Auto_TC_412</t>
  </si>
  <si>
    <t>Resident_UploadDocument_vid_Invalid_File_Neg</t>
  </si>
  <si>
    <t>Auto_TC_413</t>
  </si>
  <si>
    <t>UploadDocument_vid invalid langcode value</t>
  </si>
  <si>
    <t>Resident_UploadDocument_vid_Invalid_LangCode</t>
  </si>
  <si>
    <t>Auto_TC_414</t>
  </si>
  <si>
    <t>UploadDocument_vid invalid large file</t>
  </si>
  <si>
    <t>Resident_UploadDocument_vid_Large_File_Neg</t>
  </si>
  <si>
    <t>An appropriate error message:"File size cannot be more than 2MB" should be displayed.</t>
  </si>
  <si>
    <t>Auto_TC_415</t>
  </si>
  <si>
    <t>UpdateUINNew with empty consent</t>
  </si>
  <si>
    <t>Resident_UpdateUINNew_Empty_Consent_Neg</t>
  </si>
  <si>
    <t>Auto_TC_416</t>
  </si>
  <si>
    <t>UpdateUINNew with empty requesttime value</t>
  </si>
  <si>
    <t>Resident_UpdateUINNew_Empty_Requesttime_Neg</t>
  </si>
  <si>
    <t>Auto_TC_417</t>
  </si>
  <si>
    <t>UpdateUINNew with empty transcationID value</t>
  </si>
  <si>
    <t>Resident_UpdateUINNew_Empty_TransactionID_Neg</t>
  </si>
  <si>
    <t>Auto_TC_418</t>
  </si>
  <si>
    <t>UpdateUINNew with invalid consent</t>
  </si>
  <si>
    <t>Resident_UpdateUINNew_Invalid_Consent_Neg</t>
  </si>
  <si>
    <t>Auto_TC_419</t>
  </si>
  <si>
    <t>UpdateUINNew with invalid identity</t>
  </si>
  <si>
    <t>Resident_UpdateUINNew_Invalid_Identity_Neg</t>
  </si>
  <si>
    <t>An appropriate error message:"Invalid Input Parameter- identity" should be displayed.</t>
  </si>
  <si>
    <t>Auto_TC_420</t>
  </si>
  <si>
    <t>UpdateUINNew with invalid language</t>
  </si>
  <si>
    <t>Resident_UpdateUINNew_Invalid_Language_Neg</t>
  </si>
  <si>
    <t>Auto_TC_421</t>
  </si>
  <si>
    <t>UpdateUINNew with invalid requesttime value</t>
  </si>
  <si>
    <t>Resident_UpdateUINNew_Invalid_Requesttime_Neg</t>
  </si>
  <si>
    <t>Auto_TC_422</t>
  </si>
  <si>
    <t>UpdateUINNew with invalid user value</t>
  </si>
  <si>
    <t>Resident_UpdateUINNew_Invalid_User_Neg</t>
  </si>
  <si>
    <t>Auto_TC_423</t>
  </si>
  <si>
    <t>UpdateUINNew with missing consent</t>
  </si>
  <si>
    <t>Resident_UpdateUINNew_Missing_Consent_Neg</t>
  </si>
  <si>
    <t>Auto_TC_424</t>
  </si>
  <si>
    <t>UpdateUINNew with missing identity</t>
  </si>
  <si>
    <t>Resident_UpdateUINNew_Missing_Identity_Neg</t>
  </si>
  <si>
    <t>Auto_TC_425</t>
  </si>
  <si>
    <t>UpdateUINNew with missing requesttime field</t>
  </si>
  <si>
    <t>Resident_UpdateUINNew_Missing_Requesttime_Neg</t>
  </si>
  <si>
    <t>An appropriate error message:"invalidInput Parameter- requesttime" should be displayed.</t>
  </si>
  <si>
    <t>Auto_TC_426</t>
  </si>
  <si>
    <t>UpdateUINNew with missing transcationID</t>
  </si>
  <si>
    <t>Resident_UpdateUINNew_Missing_TransactionID_Pos</t>
  </si>
  <si>
    <t>Auto_TC_427</t>
  </si>
  <si>
    <t>Resident_UpdateUINNew_Vid_Invalid_Identity_Neg</t>
  </si>
  <si>
    <t>Auto_TC_428</t>
  </si>
  <si>
    <t>Resident_UpdateUINNew_Vid_Missing_Identity_Neg</t>
  </si>
  <si>
    <t>Auto_TC_429</t>
  </si>
  <si>
    <t>Resident_UpdateUINNew_vid_Empty_Consent_Neg</t>
  </si>
  <si>
    <t>Auto_TC_430</t>
  </si>
  <si>
    <t>UpdateUINNew_VID with empty requesttime value</t>
  </si>
  <si>
    <t>Resident_UpdateUINNew_vid_Empty_Requesttime_Neg</t>
  </si>
  <si>
    <t>Auto_TC_431</t>
  </si>
  <si>
    <t>UpdateUINNew_VID with empty TranscationID value</t>
  </si>
  <si>
    <t>Resident_UpdateUINNew_vid_Empty_TransactionID_Neg</t>
  </si>
  <si>
    <t>Auto_TC_432</t>
  </si>
  <si>
    <t>UpdateUINNew_VID with invalid consent</t>
  </si>
  <si>
    <t>Resident_UpdateUINNew_vid_Invalid_Consent_Neg</t>
  </si>
  <si>
    <t>Auto_TC_433</t>
  </si>
  <si>
    <t>UpdateUINNew_VID with invalid language</t>
  </si>
  <si>
    <t>Resident_UpdateUINNew_vid_Invalid_Language_Neg</t>
  </si>
  <si>
    <t>Auto_TC_434</t>
  </si>
  <si>
    <t>UpdateUINNew_VID with invalid requesttime</t>
  </si>
  <si>
    <t>Resident_UpdateUINNew_vid_Invalid_Requesttime_Neg</t>
  </si>
  <si>
    <t>Auto_TC_435</t>
  </si>
  <si>
    <t>UpdateUINNew_VID with missing consent</t>
  </si>
  <si>
    <t>Resident_UpdateUINNew_vid_Missing_Consent_Neg</t>
  </si>
  <si>
    <t>Auto_TC_436</t>
  </si>
  <si>
    <t>UpdateUINNew_VID with missing requesttime</t>
  </si>
  <si>
    <t>Resident_UpdateUINNew_vid_Missing_Requesttime_Neg</t>
  </si>
  <si>
    <t>Auto_TC_437</t>
  </si>
  <si>
    <t>UpdateUINNew_VID with missing transcationID</t>
  </si>
  <si>
    <t>Resident_UpdateUINNew_vid_Missing_TransactionID_Pos</t>
  </si>
  <si>
    <t>Auto_TC_438</t>
  </si>
  <si>
    <t>GetDocByTransId with Invalid Token</t>
  </si>
  <si>
    <t>Resident_GetDocByTransId_Invalid_Token</t>
  </si>
  <si>
    <t>Auto_TC_439</t>
  </si>
  <si>
    <t>GetDocByTransId with Invalid transcationID</t>
  </si>
  <si>
    <t>Resident_GetDocByTransId_uin_Invalid_TransactionId</t>
  </si>
  <si>
    <t>Auto_TC_440</t>
  </si>
  <si>
    <t>GetDocByTransId_vid with Invalid transcationID</t>
  </si>
  <si>
    <t>Resident_GetDocByTransId_vid_Invalid_TransactionId</t>
  </si>
  <si>
    <t>Auto_TC_441</t>
  </si>
  <si>
    <t>GetDocByDocId_uin with Invalid token</t>
  </si>
  <si>
    <t>Resident_GetDocByDocId_uin_Invalid_Token</t>
  </si>
  <si>
    <t>Auto_TC_442</t>
  </si>
  <si>
    <t>GetDocByDocId_uin with Invalid TransactionId</t>
  </si>
  <si>
    <t>Resident_GetDocByDocId_uin_Invalid_TransactionId</t>
  </si>
  <si>
    <t>Auto_TC_443</t>
  </si>
  <si>
    <t>GetDocByDocId_uin with Invalid docID</t>
  </si>
  <si>
    <t>Resident_GetDocByDocId_uin_Invalid_docId</t>
  </si>
  <si>
    <t>An appropriate error message:"Invalid Input Parameter- documentId" should be displayed.</t>
  </si>
  <si>
    <t>Auto_TC_444</t>
  </si>
  <si>
    <t>GetDocByDocId_vid with Invalid transcationID</t>
  </si>
  <si>
    <t>Resident_GetDocByDocId_vid_Invalid_TransactionId</t>
  </si>
  <si>
    <t>Auto_TC_445</t>
  </si>
  <si>
    <t>GetDocByDocId_vid with Invalid docID</t>
  </si>
  <si>
    <t>Resident_GetDocByDocId_vid_Invalid_docId</t>
  </si>
  <si>
    <t>Auto_TC_446</t>
  </si>
  <si>
    <t>DeleteDoc_uin with Invalid DocId</t>
  </si>
  <si>
    <t>Resident_DeleteDoc_uin_Invalid_DocId_Neg</t>
  </si>
  <si>
    <t>Auto_TC_447</t>
  </si>
  <si>
    <t>DeleteDoc_uin with Invalid DocId format</t>
  </si>
  <si>
    <t>Resident_DeleteDoc_uin_Invalid_Format_DocId_Neg</t>
  </si>
  <si>
    <t>Auto_TC_448</t>
  </si>
  <si>
    <t>DeleteDoc_uin with Invalid transcationID format</t>
  </si>
  <si>
    <t>Resident_DeleteDoc_uin_Invalid_Format_TransactionId_DocId_Neg</t>
  </si>
  <si>
    <t>Auto_TC_449</t>
  </si>
  <si>
    <t>Resident_DeleteDoc_uin_Invalid_Format_TransactionId_Neg</t>
  </si>
  <si>
    <t>Auto_TC_450</t>
  </si>
  <si>
    <t>DeleteDoc_uin with Invalid token</t>
  </si>
  <si>
    <t>Resident_DeleteDoc_uin_Invalid_Token_Neg</t>
  </si>
  <si>
    <t>Auto_TC_451</t>
  </si>
  <si>
    <t>DeleteDoc_uin with Invalid transcationID DocID</t>
  </si>
  <si>
    <t>Resident_DeleteDoc_uin_Invalid_TransactionId_DocId_Neg</t>
  </si>
  <si>
    <t>Auto_TC_452</t>
  </si>
  <si>
    <t>DeleteDoc_vid with Invalid transcationID</t>
  </si>
  <si>
    <t>Resident_DeleteDoc_uin_Invalid_TransactionId_Neg</t>
  </si>
  <si>
    <t>Auto_TC_453</t>
  </si>
  <si>
    <t>DeleteDoc_uin with Invalid DocID</t>
  </si>
  <si>
    <t>Resident_DeleteDoc_vid_Invalid_DocId_Neg</t>
  </si>
  <si>
    <t>Auto_TC_454</t>
  </si>
  <si>
    <t>DeleteDoc_vid with Invalid format DocID</t>
  </si>
  <si>
    <t>Resident_DeleteDoc_vid_Invalid_Format_DocId_Neg</t>
  </si>
  <si>
    <t>Auto_TC_455</t>
  </si>
  <si>
    <t>DeleteDoc_vid with Invalid format transcationID_docID</t>
  </si>
  <si>
    <t>Resident_DeleteDoc_vid_Invalid_Format_TransactionId_DocId_Neg</t>
  </si>
  <si>
    <t>Auto_TC_456</t>
  </si>
  <si>
    <t>Resident_DeleteDoc_vid_Invalid_Format_TransactionId_Neg</t>
  </si>
  <si>
    <t>Auto_TC_457</t>
  </si>
  <si>
    <t>Resident_DeleteDoc_vid_Invalid_TransactionId_DocId_Neg</t>
  </si>
  <si>
    <t>Auto_TC_458</t>
  </si>
  <si>
    <t>DeleteDoc_vid with Invalid transcationID_docID</t>
  </si>
  <si>
    <t>Resident_DeleteDoc_vid_Invalid_TransactionId_Neg</t>
  </si>
  <si>
    <t>Auto_TC_459</t>
  </si>
  <si>
    <t>TranslitrateData_uin without from lang</t>
  </si>
  <si>
    <t>Resident_TranslitrateData_uin_Missing_FromLang_Neg</t>
  </si>
  <si>
    <t>An appropriate error message:"RES-SER-418" should be displayed.</t>
  </si>
  <si>
    <t>Auto_TC_460</t>
  </si>
  <si>
    <t>TranslitrateData_vid without Fromlang</t>
  </si>
  <si>
    <t>Resident_TranslitrateData_vid_Missing_FromLang_Neg</t>
  </si>
  <si>
    <t>Auto_TC_461</t>
  </si>
  <si>
    <t>DownloadSupportingDocs without langcode</t>
  </si>
  <si>
    <t>Resident_DownloadSupportingDocs_Absent_langCode_Neg</t>
  </si>
  <si>
    <t>Auto_TC_462</t>
  </si>
  <si>
    <t>DownloadSupportingDocs with empty langcode</t>
  </si>
  <si>
    <t>Resident_DownloadSupportingDocs_Empty_Lang_Neg</t>
  </si>
  <si>
    <t>Auto_TC_463</t>
  </si>
  <si>
    <t>DownloadSupportingDocs with invalid langcode</t>
  </si>
  <si>
    <t>Resident_DownloadSupportingDocs_Invalid_lang_Neg</t>
  </si>
  <si>
    <t>Auto_TC_464</t>
  </si>
  <si>
    <t>GetGetDocumentTypes with Invalid Documentcatagorycode</t>
  </si>
  <si>
    <t>Resident_GetGetDocumentTypes_Invalid_Documentcatagorycode_Neg</t>
  </si>
  <si>
    <t>An appropriate error message:"Document Type not found" should be displayed.</t>
  </si>
  <si>
    <t>Auto_TC_465</t>
  </si>
  <si>
    <t>GetGetDocumentTypes with Invalid langcode</t>
  </si>
  <si>
    <t>Resident_GetGetDocumentTypes_Invalid_langcode_Neg</t>
  </si>
  <si>
    <t>Auto_TC_466</t>
  </si>
  <si>
    <t>GetGenderCode with Invalid GenderType</t>
  </si>
  <si>
    <t>Resident_GetGenderCode_Invalid_GenderType_Neg</t>
  </si>
  <si>
    <t>An appropriate error message:"Invalid Input Parameter- genderName" should be displayed.</t>
  </si>
  <si>
    <t>Auto_TC_467</t>
  </si>
  <si>
    <t>GetGenderCode with Invalid langcode</t>
  </si>
  <si>
    <t>Resident_GetGenderCode_Invalid_langCode_Neg</t>
  </si>
  <si>
    <t>An appropriate error message:"Dynamic field not found" should be displayed.</t>
  </si>
  <si>
    <t>Auto_TC_468</t>
  </si>
  <si>
    <t>Send Otp For ContactDet with Invalid Token</t>
  </si>
  <si>
    <t>Resident_SendOtpForContactDet_Invalid_Token_Neg</t>
  </si>
  <si>
    <t>Auto_TC_469</t>
  </si>
  <si>
    <t>Send Otp For ContactDet for vid with Invalid Token</t>
  </si>
  <si>
    <t>Resident_SendOtpForContactDet_Vid_Empty_UserId_Neg</t>
  </si>
  <si>
    <t>An appropriate error message:"Invalid Input Parameter- userId" should be displayed.</t>
  </si>
  <si>
    <t>Auto_TC_470</t>
  </si>
  <si>
    <t>Send Otp For ContactDet for uin with empty requesttime</t>
  </si>
  <si>
    <t>Resident_SendOtpForContactDet_uin_Empty_Req_Time_Neg</t>
  </si>
  <si>
    <t>Auto_TC_471</t>
  </si>
  <si>
    <t>Send Otp For ContactDet for uin with empty trnascationID</t>
  </si>
  <si>
    <t>Resident_SendOtpForContactDet_uin_Empty_Transaction_Id_Neg</t>
  </si>
  <si>
    <t>Auto_TC_472</t>
  </si>
  <si>
    <t>Send Otp For ContactDet for uin with empty userID</t>
  </si>
  <si>
    <t>Resident_SendOtpForContactDet_uin_Empty_UserId_Neg</t>
  </si>
  <si>
    <t>Auto_TC_473</t>
  </si>
  <si>
    <t>Send Otp For ContactDet for uin with invalid transcation ID</t>
  </si>
  <si>
    <t>Resident_SendOtpForContactDet_uin_Invalid_Transaction_Id_Neg</t>
  </si>
  <si>
    <t>Auto_TC_474</t>
  </si>
  <si>
    <t>Send Otp For ContactDet for uin with invalid user ID</t>
  </si>
  <si>
    <t>Resident_SendOtpForContactDet_uin_Invalid_UserId_Neg</t>
  </si>
  <si>
    <t>An appropriate error message:"IInvalid Input Parameter- userId" should be displayed.</t>
  </si>
  <si>
    <t>Auto_TC_475</t>
  </si>
  <si>
    <t>Send Otp For ContactDet for uin without transcationI D</t>
  </si>
  <si>
    <t>Resident_SendOtpForContactDet_uin_Transaction_Id_Not_Present_Neg</t>
  </si>
  <si>
    <t>Auto_TC_476</t>
  </si>
  <si>
    <t>Send Otp For ContactDet for uin without userID filed</t>
  </si>
  <si>
    <t>Resident_SendOtpForContactDet_uin_UserId_Not_Present_Neg</t>
  </si>
  <si>
    <t>Auto_TC_477</t>
  </si>
  <si>
    <t>Send Otp For ContactDet for vid with empty requesttime</t>
  </si>
  <si>
    <t>Resident_SendOtpForContactDet_vid_Empty_Req_Time_Neg</t>
  </si>
  <si>
    <t>Auto_TC_478</t>
  </si>
  <si>
    <t>Send Otp For ContactDet for vid with empty tanscationID</t>
  </si>
  <si>
    <t>Resident_SendOtpForContactDet_vid_Empty_Transaction_Id_Neg</t>
  </si>
  <si>
    <t>Auto_TC_479</t>
  </si>
  <si>
    <t>Send Otp For ContactDet for vid with invalid transcationID</t>
  </si>
  <si>
    <t>Resident_SendOtpForContactDet_vid_Invalid_Transaction_Id_Neg</t>
  </si>
  <si>
    <t>Auto_TC_480</t>
  </si>
  <si>
    <t>Send Otp For ContactDet for vid without transcationID</t>
  </si>
  <si>
    <t>Resident_SendOtpForContactDet_vid_Transaction_Id_Not_Present_Neg</t>
  </si>
  <si>
    <t>Auto_TC_481</t>
  </si>
  <si>
    <t>Send Otp For ContactDet for vid without userID</t>
  </si>
  <si>
    <t>Resident_SendOtpForContactDet_vid_UserId_Not_Present_Neg</t>
  </si>
  <si>
    <t>Auto_TC_482</t>
  </si>
  <si>
    <t>UpdateContactDetails with Invalid Token</t>
  </si>
  <si>
    <t>Resident_UpdateContactDetails_Invalid_Token_Neg</t>
  </si>
  <si>
    <t>Auto_TC_483</t>
  </si>
  <si>
    <t>UpdateContactDetails with empty otp</t>
  </si>
  <si>
    <t>Resident_UpdateContactDetails_uin_Empty_Otp_Neg</t>
  </si>
  <si>
    <t>Auto_TC_484</t>
  </si>
  <si>
    <t>UpdateContactDetails with empty transcationID</t>
  </si>
  <si>
    <t>Resident_UpdateContactDetails_uin_Empty_Transaction_Id_Neg</t>
  </si>
  <si>
    <t>Auto_TC_485</t>
  </si>
  <si>
    <t>UpdateContactDetails with empty userID</t>
  </si>
  <si>
    <t>Resident_UpdateContactDetails_uin_Empty_User_Id_Neg</t>
  </si>
  <si>
    <t>Auto_TC_486</t>
  </si>
  <si>
    <t>UpdateContactDetails with invalid transcationID</t>
  </si>
  <si>
    <t>Resident_UpdateContactDetails_uin_Invalid_Transaction_Id_Neg</t>
  </si>
  <si>
    <t>Auto_TC_487</t>
  </si>
  <si>
    <t>UpdateContactDetails with invalid userID</t>
  </si>
  <si>
    <t>Resident_UpdateContactDetails_uin_Invalid_User_Id_Neg</t>
  </si>
  <si>
    <t>Auto_TC_488</t>
  </si>
  <si>
    <t>UpdateContactDetails without OTP</t>
  </si>
  <si>
    <t>Resident_UpdateContactDetails_uin_Otp_Not_Present_Neg</t>
  </si>
  <si>
    <t>Auto_TC_489</t>
  </si>
  <si>
    <t>UpdateContactDetails without transcationID</t>
  </si>
  <si>
    <t>Resident_UpdateContactDetails_uin_Transaction_Id_Not_Present_Neg</t>
  </si>
  <si>
    <t>Auto_TC_490</t>
  </si>
  <si>
    <t>UpdateContactDetails without userID</t>
  </si>
  <si>
    <t>Resident_UpdateContactDetails_uin_User_Id_Not_Present_Neg</t>
  </si>
  <si>
    <t>Auto_TC_491</t>
  </si>
  <si>
    <t>UpdateContactDetails_vid with empty OTP</t>
  </si>
  <si>
    <t>Resident_UpdateContactDetails_vid_Empty_Otp_Neg</t>
  </si>
  <si>
    <t>Auto_TC_492</t>
  </si>
  <si>
    <t>UpdateContactDetails_vid with empty transcationID</t>
  </si>
  <si>
    <t>Resident_UpdateContactDetails_vid_Empty_Transaction_Id_Neg</t>
  </si>
  <si>
    <t>Auto_TC_493</t>
  </si>
  <si>
    <t>UpdateContactDetails_vid with empty userID</t>
  </si>
  <si>
    <t>Resident_UpdateContactDetails_vid_Empty_User_Id_Neg</t>
  </si>
  <si>
    <t>Auto_TC_494</t>
  </si>
  <si>
    <t>UpdateContactDetails_vid with invalid trancationID</t>
  </si>
  <si>
    <t>Resident_UpdateContactDetails_vid_Invalid_Transaction_Id_Neg</t>
  </si>
  <si>
    <t>Auto_TC_495</t>
  </si>
  <si>
    <t>UpdateContactDetails_vid with invalid userID</t>
  </si>
  <si>
    <t>Resident_UpdateContactDetails_vid_Invalid_User_Id_Neg</t>
  </si>
  <si>
    <t>Auto_TC_496</t>
  </si>
  <si>
    <t>UpdateContactDetails_vid without OTP</t>
  </si>
  <si>
    <t>Resident_UpdateContactDetails_vid_Otp_Not_Present_Neg</t>
  </si>
  <si>
    <t>Auto_TC_497</t>
  </si>
  <si>
    <t>UpdateContactDetails_vid without trnscationID</t>
  </si>
  <si>
    <t>Resident_UpdateContactDetails_vid_Transaction_Id_Not_Present_Neg</t>
  </si>
  <si>
    <t>Auto_TC_498</t>
  </si>
  <si>
    <t>UpdateContactDetails_vid without userID</t>
  </si>
  <si>
    <t>Resident_UpdateContactDetails_vid_User_Id_Not_Present_Neg</t>
  </si>
  <si>
    <t>Auto_TC_499</t>
  </si>
  <si>
    <t>SendOtpToUserId with empty transcationID</t>
  </si>
  <si>
    <t>Resident_SendOtpToUserId_uin_Empty_transactionID_Neg</t>
  </si>
  <si>
    <t>Auto_TC_500</t>
  </si>
  <si>
    <t>SendOtpToUserId with empty userID</t>
  </si>
  <si>
    <t>Resident_SendOtpToUserId_uin_Empty_userId_Neg</t>
  </si>
  <si>
    <t>Auto_TC_501</t>
  </si>
  <si>
    <t>SendOtpToUserId with invalid transcationID value</t>
  </si>
  <si>
    <t>Resident_SendOtpToUserId_uin_Invalid_transactionID_Neg</t>
  </si>
  <si>
    <t>Auto_TC_502</t>
  </si>
  <si>
    <t>SendOtpToUserId with invalid userID value</t>
  </si>
  <si>
    <t>Resident_SendOtpToUserId_uin_Invalid_userId_Neg</t>
  </si>
  <si>
    <t>Auto_TC_503</t>
  </si>
  <si>
    <t>SendOtpToUserId with missing requesttime field</t>
  </si>
  <si>
    <t>Resident_SendOtpToUserId_uin_Missing_Requesttime_Neg</t>
  </si>
  <si>
    <t>Auto_TC_504</t>
  </si>
  <si>
    <t>SendOtpToUserId with missing transcationID filed</t>
  </si>
  <si>
    <t>Resident_SendOtpToUserId_uin_Missing_transactionID_Neg</t>
  </si>
  <si>
    <t>Auto_TC_505</t>
  </si>
  <si>
    <t>SendOtpToUserId with missing userID filed</t>
  </si>
  <si>
    <t>Resident_SendOtpToUserId_uin_Missing_userId_Neg</t>
  </si>
  <si>
    <t>Auto_TC_506</t>
  </si>
  <si>
    <t>SendOtpToUserId with null userID value</t>
  </si>
  <si>
    <t>Resident_SendOtpToUserId_uin_Null_userId_Neg</t>
  </si>
  <si>
    <t>Auto_TC_507</t>
  </si>
  <si>
    <t>SendOtpToUserId with space in transcationID value</t>
  </si>
  <si>
    <t>Resident_SendOtpToUserId_uin_SpaceVal_transactionID_Neg</t>
  </si>
  <si>
    <t>Auto_TC_508</t>
  </si>
  <si>
    <t>SendOtpToUserId with space in userID value</t>
  </si>
  <si>
    <t>Resident_SendOtpToUserId_uin_SpaceVal_userId_Neg</t>
  </si>
  <si>
    <t>Auto_TC_509</t>
  </si>
  <si>
    <t>SendOtpToUserId_vid with empty transcationID value</t>
  </si>
  <si>
    <t>Resident_SendOtpToUserId_vid_Empty_transactionID_Neg</t>
  </si>
  <si>
    <t>Auto_TC_510</t>
  </si>
  <si>
    <t>SendOtpToUserId_vid with empty userID value</t>
  </si>
  <si>
    <t>Resident_SendOtpToUserId_vid_Empty_userId_Neg</t>
  </si>
  <si>
    <t>Auto_TC_511</t>
  </si>
  <si>
    <t>SendOtpToUserId_vid with invalid transcationID value</t>
  </si>
  <si>
    <t>Resident_SendOtpToUserId_vid_Invalid_transactionID_Neg</t>
  </si>
  <si>
    <t>Auto_TC_512</t>
  </si>
  <si>
    <t>SendOtpToUserId_vid with invalid userID value</t>
  </si>
  <si>
    <t>Resident_SendOtpToUserId_vid_Invalid_userId_Neg</t>
  </si>
  <si>
    <t>Auto_TC_513</t>
  </si>
  <si>
    <t>SendOtpToUserId_vid with missing requesttime field</t>
  </si>
  <si>
    <t>Resident_SendOtpToUserId_vid_Missing_Requesttime_Neg</t>
  </si>
  <si>
    <t>Auto_TC_514</t>
  </si>
  <si>
    <t>SendOtpToUserId_vid with missing transcationID field</t>
  </si>
  <si>
    <t>Resident_SendOtpToUserId_vid_Missing_transactionID_Neg</t>
  </si>
  <si>
    <t>Auto_TC_515</t>
  </si>
  <si>
    <t>SendOtpToUserId_vid with null userID value</t>
  </si>
  <si>
    <t>Resident_SendOtpToUserId_vid_Null_userId_Neg</t>
  </si>
  <si>
    <t>Auto_TC_516</t>
  </si>
  <si>
    <t>SendOtpToUserId_vid with space in transcationID field</t>
  </si>
  <si>
    <t>Resident_SendOtpToUserId_vid_SpaceVal_transactionID_Neg</t>
  </si>
  <si>
    <t>Auto_TC_517</t>
  </si>
  <si>
    <t>SendOtpToUserId_vid with space in userID field</t>
  </si>
  <si>
    <t>Resident_SendOtpToUserId_vid_SpaceVal_userId_Neg</t>
  </si>
  <si>
    <t>Auto_TC_518</t>
  </si>
  <si>
    <t>ValidateWithUserIdOtp_uin with Empty Otp</t>
  </si>
  <si>
    <t>Resident_ValidateWithUserIdOtp_uin_Empty_Otp_Neg</t>
  </si>
  <si>
    <t>An appropriate error message:"IInvalid Input Parameter- otp" should be displayed.</t>
  </si>
  <si>
    <t>MOSIP-27404</t>
  </si>
  <si>
    <t>Resident UI: Navigation header for update my data should be proper</t>
  </si>
  <si>
    <t>MOSIP-27404_01</t>
  </si>
  <si>
    <t>Navigation Header should be proper for update my data</t>
  </si>
  <si>
    <t>MOSIP-27373</t>
  </si>
  <si>
    <t>Resident UI: OTP request is not consistent for update email and phone number for update demographic page</t>
  </si>
  <si>
    <t>MOSIP-27373_01</t>
  </si>
  <si>
    <t>MOSIP-27367</t>
  </si>
  <si>
    <t>Resident UI: After updating details of UIN, page is still pointing to update only</t>
  </si>
  <si>
    <t>MOSIP-27367_01</t>
  </si>
  <si>
    <t>MOSIP-27364</t>
  </si>
  <si>
    <t>Resident UI: Without enter any data in ‘Confirm New email ID/Confirm New Phone Number’ we get validation message</t>
  </si>
  <si>
    <t>MOSIP-27364_01</t>
  </si>
  <si>
    <t>Validation message should display if both entered new data and confirm data did not match.</t>
  </si>
  <si>
    <t>MOSIP-27158</t>
  </si>
  <si>
    <t>Resident UI-Line spacing should be added just before "Authorization partner name", in "Share My Data" feature</t>
  </si>
  <si>
    <t>MOSIP-27158_01</t>
  </si>
  <si>
    <t>Space should be added before the header name</t>
  </si>
  <si>
    <t>MOSIP-25655</t>
  </si>
  <si>
    <t>Resident UI: Failed to load 'list of support documents' in Arabic language</t>
  </si>
  <si>
    <t>MOSIP-25655_01</t>
  </si>
  <si>
    <t>MOSIP-27103</t>
  </si>
  <si>
    <t>Resident UI - The dropdown for address heirarchy items is not proper in update demographic &gt; address tab</t>
  </si>
  <si>
    <t>MOSIP-27103_01</t>
  </si>
  <si>
    <t>The dropdowns for region/province/city/zone/code should be aligned properly as per the data in the dropdowns</t>
  </si>
  <si>
    <t>MOSIP-28033</t>
  </si>
  <si>
    <t>Resident UI-The screen response is very low when we click on submit after entering OTP in Get My UIN feature</t>
  </si>
  <si>
    <t>MOSIP-28033_01</t>
  </si>
  <si>
    <t>Page response should not be slow</t>
  </si>
  <si>
    <t>MOSIP-28632</t>
  </si>
  <si>
    <t>Resident UI: In update my data, not able to update any fields with few document types</t>
  </si>
  <si>
    <t>MOSIP-28632_01</t>
  </si>
  <si>
    <t>For all the document types updated should get success without any error</t>
  </si>
  <si>
    <t>MOSIP-27943</t>
  </si>
  <si>
    <t>Resident UI-Additional comma is being added in registration center downloaded PDF document</t>
  </si>
  <si>
    <t>MOSIP-27943_01</t>
  </si>
  <si>
    <t>Address field should not have additional comma as it is an end of words/ characters</t>
  </si>
  <si>
    <t>MOSIP-27730</t>
  </si>
  <si>
    <t>Resident API-There is no audit log for generating otp for aid failure 'RES-SER-196'</t>
  </si>
  <si>
    <t>MOSIP-27730_01</t>
  </si>
  <si>
    <t>MOSIP-28608</t>
  </si>
  <si>
    <t>Resident API- AID status for internal verification is not reflecting as expected.</t>
  </si>
  <si>
    <t>MOSIP-28608_01</t>
  </si>
  <si>
    <t>RID status should reflect the same in Get My UIN screen and database</t>
  </si>
  <si>
    <t>MOSIP-28611</t>
  </si>
  <si>
    <t>Resident UI - The information details in the VID page are not matching with the mosip-vid-policy.json</t>
  </si>
  <si>
    <t>MOSIP-28611_01</t>
  </si>
  <si>
    <t>MOSIP-29549</t>
  </si>
  <si>
    <t>Resident UI - Unable to share the credentials In share credentials if we use words with a apostrophe " ' " in the purpose of sharing your credential text field</t>
  </si>
  <si>
    <t>MOSIP-29549_01</t>
  </si>
  <si>
    <t>Should accept “ ' “ in the text</t>
  </si>
  <si>
    <t>MOSIP-29535</t>
  </si>
  <si>
    <t>Resident UI: Popup message should be proper while downloading perpetual VID type</t>
  </si>
  <si>
    <t>MOSIP-29535_01</t>
  </si>
  <si>
    <t>Popup message should be proper</t>
  </si>
  <si>
    <t>MOSIP-29524</t>
  </si>
  <si>
    <t>Resident UI: In share my data, logo position is changing as per attribute selection (Name)</t>
  </si>
  <si>
    <t>MOSIP-29524_01</t>
  </si>
  <si>
    <t>Logo position should not change</t>
  </si>
  <si>
    <t>MOSIP-29495</t>
  </si>
  <si>
    <t>Resident UI-While logging in Fire fox server with mini ipad view a white line comes in between</t>
  </si>
  <si>
    <t>MOSIP-29495_01</t>
  </si>
  <si>
    <t>Verify the white line while logging in</t>
  </si>
  <si>
    <t>White line should not be visible in between</t>
  </si>
  <si>
    <t>MOSIP-29174</t>
  </si>
  <si>
    <t>Resident UI: Description for View my history to be proper</t>
  </si>
  <si>
    <t>MOSIP-29174_01</t>
  </si>
  <si>
    <t>Description should be 'only logged in with UIN/VID, as we are not logging in with AID'</t>
  </si>
  <si>
    <t>MOSIP-29155</t>
  </si>
  <si>
    <t>Resident UI: Success popup message to be proper when phone number is verified.</t>
  </si>
  <si>
    <t>MOSIP-29155_01</t>
  </si>
  <si>
    <t>Success popup message should be proper when phone number is verified</t>
  </si>
  <si>
    <t>MOSIP-28879</t>
  </si>
  <si>
    <t>Resident UI: "Address" dropdown displays out of screen in 'Large' and 'Huge' font size</t>
  </si>
  <si>
    <t>MOSIP-28879_01</t>
  </si>
  <si>
    <t>MOSIP-28824</t>
  </si>
  <si>
    <t>Resident UI: "Click Here" button is missing in Verify Phone number/Email ID popup</t>
  </si>
  <si>
    <t>MOSIP-28824_01</t>
  </si>
  <si>
    <t>“Click Here" button should be present for getting direct login page</t>
  </si>
  <si>
    <t>MOSIP-26231</t>
  </si>
  <si>
    <t>Resident UI- The alignment is not proper in Nexus 7 android view</t>
  </si>
  <si>
    <t>MOSIP-26231_01</t>
  </si>
  <si>
    <t>Verify the allignment in Nexus 7 android view</t>
  </si>
  <si>
    <t>MOSIP-24373</t>
  </si>
  <si>
    <t>Resident API- Getting exception while trying to download acknowledgement pdf except eng langcode</t>
  </si>
  <si>
    <t>MOSIP-24373_01</t>
  </si>
  <si>
    <t>Download acknowledgement pdfs in the configured languages</t>
  </si>
  <si>
    <t>MOSIP-28645</t>
  </si>
  <si>
    <t>Resident UI: Without select all mandatory addresses resident is able to update data</t>
  </si>
  <si>
    <t>MOSIP-28645_01</t>
  </si>
  <si>
    <t>Update data without selecting mandatory addresses</t>
  </si>
  <si>
    <t>MOSIP-27307</t>
  </si>
  <si>
    <t>MOSIP-27307_01</t>
  </si>
  <si>
    <t>After Updating the data and there should get a success message and event id in the popup</t>
  </si>
  <si>
    <t>MOSIP-28913</t>
  </si>
  <si>
    <t>Resident UI: In phone dimensions icons are getting overlapped</t>
  </si>
  <si>
    <t>TC_28913_01</t>
  </si>
  <si>
    <t>MOSIP-28850</t>
  </si>
  <si>
    <t>Resident UI: Information message id not proper in Get My UIN</t>
  </si>
  <si>
    <t>TC_28850_01</t>
  </si>
  <si>
    <t>Information message should be proper with AID specified as 29 digits</t>
  </si>
  <si>
    <t>MOSIP-28842</t>
  </si>
  <si>
    <t>Resident UI: In Get Information, nearby feature is not working</t>
  </si>
  <si>
    <t>TC_28842_01</t>
  </si>
  <si>
    <t>MOSIP-28643</t>
  </si>
  <si>
    <t>Resident UI: In 'French' notification language not getting success popup after downloaded VID card</t>
  </si>
  <si>
    <t>TC_28643_01</t>
  </si>
  <si>
    <t>Verify the success popup message for VID card download</t>
  </si>
  <si>
    <t>MOSIP-28610</t>
  </si>
  <si>
    <t>Resident UI: Download Card button is not disabled after VID card download</t>
  </si>
  <si>
    <t>TC_28610_01</t>
  </si>
  <si>
    <t>Verify Download card button for VID card</t>
  </si>
  <si>
    <t>The download card option should be disabled soon after VID card download</t>
  </si>
  <si>
    <t>MOSIP-27400</t>
  </si>
  <si>
    <t>TC_27400_01</t>
  </si>
  <si>
    <t>MOSIP-27163</t>
  </si>
  <si>
    <t>Resident UI- Check box should be aligned to first line</t>
  </si>
  <si>
    <t>TC_27163_01</t>
  </si>
  <si>
    <t>Check for the check box allignment</t>
  </si>
  <si>
    <t>Check box should be aligned to first line</t>
  </si>
  <si>
    <t>MOSIP-27107</t>
  </si>
  <si>
    <t>Resident UI: Auth type details popup should be displayed in the respective auth type only.</t>
  </si>
  <si>
    <t>TC_27107_01</t>
  </si>
  <si>
    <t>Check for the Auth type pop up message</t>
  </si>
  <si>
    <t>MOSIP-27029</t>
  </si>
  <si>
    <t>Resident UI : Captcha is blur in the Get My UIN feature</t>
  </si>
  <si>
    <t>TC_27029_01</t>
  </si>
  <si>
    <t>Captha word should be clear</t>
  </si>
  <si>
    <t>MOSIP-27020</t>
  </si>
  <si>
    <t>Resident UI: line spacing is being shrinked when we move the cursor on the tab/button.</t>
  </si>
  <si>
    <t>TC_27020_01</t>
  </si>
  <si>
    <t>Check the line spacing in Resident Dash board</t>
  </si>
  <si>
    <t>MOSIP-27515</t>
  </si>
  <si>
    <t>Resident UI: Naming conventions are not in sync for generate/revoke VID</t>
  </si>
  <si>
    <t>TC_27515_01</t>
  </si>
  <si>
    <t>Check for the naming conventions across the portal for Generate/Revoke VID's</t>
  </si>
  <si>
    <t>Naming Conventions should be proper across the portal</t>
  </si>
  <si>
    <t>MOSIP-29920</t>
  </si>
  <si>
    <t>Resident UI - UI Based audit logs are not saved in the Database.</t>
  </si>
  <si>
    <t>TC_29920_01</t>
  </si>
  <si>
    <t>Check for the event Ids in audit logs</t>
  </si>
  <si>
    <t>Audit logs for the event Id should get saved in the database.</t>
  </si>
  <si>
    <t>MOSIP-27001</t>
  </si>
  <si>
    <t>Resident UI: Random name/value displayed instead of document name in preview document of 'Update my Data' page</t>
  </si>
  <si>
    <t>TC_27001_01</t>
  </si>
  <si>
    <t>Document name should be display in preview document.</t>
  </si>
  <si>
    <t>MOSIP-26996</t>
  </si>
  <si>
    <t>Resident UI - In find a registration center, click the "?" mark icon is not giving proper details for nearby feature</t>
  </si>
  <si>
    <t>TC_26996_01</t>
  </si>
  <si>
    <t>Verify the near by ? icon</t>
  </si>
  <si>
    <t>MOSIP-26834</t>
  </si>
  <si>
    <t>Resident UI - In dashboard font sizes dropdown is showing unnecessary extra spaces</t>
  </si>
  <si>
    <t>TC_26834_01</t>
  </si>
  <si>
    <t>Check the Font sizes dropdown in the dashboard</t>
  </si>
  <si>
    <t>MOSIP-26325</t>
  </si>
  <si>
    <t>Resident UI: 'Update Demographic data' new data card not downloading after press 'Download card with new data' button</t>
  </si>
  <si>
    <t>TC_26325_01</t>
  </si>
  <si>
    <t>MOSIP-26157</t>
  </si>
  <si>
    <t>Resident UI -The phone number and email address are not getting updated through update demographic details.</t>
  </si>
  <si>
    <t>TC_26157_01</t>
  </si>
  <si>
    <t>TC_26157_02</t>
  </si>
  <si>
    <t>Verify for the Updated email</t>
  </si>
  <si>
    <t>MOSIP-26247</t>
  </si>
  <si>
    <t>Resident UI - After updating the contact details, we are seeing additional notification for update gender</t>
  </si>
  <si>
    <t>TC_26247_01</t>
  </si>
  <si>
    <t>Check the bell notification</t>
  </si>
  <si>
    <t>After the update of contact details, only the contact details update notification should be displayed.</t>
  </si>
  <si>
    <t>MOSIP-28986</t>
  </si>
  <si>
    <t>Resident API: Create API that gets the details of status for a given EID and return the status (Update My Data)</t>
  </si>
  <si>
    <t>TC-28986_01</t>
  </si>
  <si>
    <t>Check the status of the EID for update name</t>
  </si>
  <si>
    <t>Response should have a download card link when updated any data</t>
  </si>
  <si>
    <t>TC-28986_02</t>
  </si>
  <si>
    <t>TC-28986_03</t>
  </si>
  <si>
    <t>Response should return a error as "please enter a valid EID"</t>
  </si>
  <si>
    <t>TC-28986_04</t>
  </si>
  <si>
    <t>TC-28986_05</t>
  </si>
  <si>
    <t>MOSIP-29953</t>
  </si>
  <si>
    <t>Resident UI: After Updating the demographic details status is in progress and not moving to success/failure</t>
  </si>
  <si>
    <t>TC_29953_01</t>
  </si>
  <si>
    <t>Verify "Event" status is getting updated properly</t>
  </si>
  <si>
    <t>Event status should be updated properly</t>
  </si>
  <si>
    <t>MOSIP-29808</t>
  </si>
  <si>
    <t>Resident UI : In Resident portal profile popup not alligned properly.</t>
  </si>
  <si>
    <t>TC_29808_01</t>
  </si>
  <si>
    <t>Verify "User Profile" popup window allignment for different font sizes</t>
  </si>
  <si>
    <t>Profile popup window should be alligned properly for the different font sizes</t>
  </si>
  <si>
    <t>MOSIP-29789</t>
  </si>
  <si>
    <t>Resident UI-Font Allignment is not proper in Get My UIN and verify phone number/Email Id</t>
  </si>
  <si>
    <t>TC_29789_01</t>
  </si>
  <si>
    <t>Verify Font selection window alignmnet at "Get My UIN" and "verify phone number/Email Id" for different font sizes</t>
  </si>
  <si>
    <t>Font selection window should be alligned properly for the different font sizes</t>
  </si>
  <si>
    <t>MOSIP-29786</t>
  </si>
  <si>
    <t>Resident UI : In resident portal for Verify phone Number/Email ID captcha not aligned properly.</t>
  </si>
  <si>
    <t>TC_29786_01</t>
  </si>
  <si>
    <t>Verify captcha allignment at "Verify phone Number/Email ID" for different font sizes</t>
  </si>
  <si>
    <t>Captca should be alligned properly for the different font sizes</t>
  </si>
  <si>
    <t>MOSIP-28027</t>
  </si>
  <si>
    <t>Resident UI - Improper error message when expired otp is entered in update my data</t>
  </si>
  <si>
    <t>TC_28027_01</t>
  </si>
  <si>
    <t>Verify "Resend OTP" button and "Enter OTP" text boxes when OTP is expired</t>
  </si>
  <si>
    <t>After OTP expired "Resend OTP" button should be enabled and "Enter OTP" text box should be disabled and the text box should not allow to enter expired OTP values</t>
  </si>
  <si>
    <t>MOSIP-28010</t>
  </si>
  <si>
    <t>Resident UI - In update Demographic Data, after updating the data the notification is not showing number in the notification icon</t>
  </si>
  <si>
    <t>TC_28010_01</t>
  </si>
  <si>
    <t>Verify the number is getting incremented on notification bell Icon, as per the unviewed transcation events</t>
  </si>
  <si>
    <t>New event should be generated and at the right corner on notification bell icon the number should incremented as per the unviewed/new transcations</t>
  </si>
  <si>
    <t>MOSIP-27977</t>
  </si>
  <si>
    <t>Resident UI: Able to go dashboard without logout in Firefox browser.</t>
  </si>
  <si>
    <t>TC_27977_01</t>
  </si>
  <si>
    <t>Application should ask for user confirmation for logout when user clicks on back arrow button from the browser</t>
  </si>
  <si>
    <t>MOSIP-27429</t>
  </si>
  <si>
    <t>Resident UI: In update my data 'DOB' is not aligned properly</t>
  </si>
  <si>
    <t>TC_27429_01</t>
  </si>
  <si>
    <t>Verify New DOB window allignment at "Update My Data"</t>
  </si>
  <si>
    <t>New DOB window should be alligned properly at "Update My Data"</t>
  </si>
  <si>
    <t>Resident UI - The dropdown for address heirarchy items is not proper in update demographic &gt; address tab.</t>
  </si>
  <si>
    <t>TC_27103_01</t>
  </si>
  <si>
    <t>Verify alignment of dropdown fields for address heirarchy items</t>
  </si>
  <si>
    <t>The dropdowns for region/province/city/zone/code should be aligned properly as per the data in the dropdowns.</t>
  </si>
  <si>
    <t>MOSIP-27035</t>
  </si>
  <si>
    <t>In update my data page getting error message like "invalid input parameter-transactionID" when we update the Language Preference.</t>
  </si>
  <si>
    <t>TC_27035_01</t>
  </si>
  <si>
    <t>Verify "language preference" is not prompting any error messages</t>
  </si>
  <si>
    <t>Update "language preference" should not prompt any error messages</t>
  </si>
  <si>
    <t>MOSIP-26844</t>
  </si>
  <si>
    <t>Resident UI - In Update Demographic data after Updating the data and tracking the status Attribute List is showing default.</t>
  </si>
  <si>
    <t>TC_26844_01</t>
  </si>
  <si>
    <t>Verify "Attribute List" for the event when Demographic data is updated</t>
  </si>
  <si>
    <t>EID "Attribute List" should contain the update details</t>
  </si>
  <si>
    <t>MOSIP-26178</t>
  </si>
  <si>
    <t>Resident UI: 'Demographic Data' attribute textboxes should have virtual keyboard.</t>
  </si>
  <si>
    <t>TC_26178_01</t>
  </si>
  <si>
    <t>Verify virtual keyboard support for text boxes</t>
  </si>
  <si>
    <t>All the text boxes should have the virtual keyboard support</t>
  </si>
  <si>
    <t>MOSIP-29734</t>
  </si>
  <si>
    <t>Resident UI: Screen display is not proper in Get Information screen</t>
  </si>
  <si>
    <t>TC_29734_01</t>
  </si>
  <si>
    <t>Verify alignment at "Find a Registration Center" for empty output</t>
  </si>
  <si>
    <t>MOSIP-29534</t>
  </si>
  <si>
    <t>Resident UI: Download VID card status is not moving to Success/failure</t>
  </si>
  <si>
    <t>TC_29534_01</t>
  </si>
  <si>
    <t>Verify the event status after downlodaing VID card</t>
  </si>
  <si>
    <t>After downloading event status hould moved Success, with proper description</t>
  </si>
  <si>
    <t>MOSIP-29467</t>
  </si>
  <si>
    <t>Resident UI: Alignment/Spacing of borders is not proper in 360x640 dimensions view</t>
  </si>
  <si>
    <t>TC_29467_01</t>
  </si>
  <si>
    <t>Verify page alignment at share my data/secure my ID/Track my request/Download Personalised card</t>
  </si>
  <si>
    <t>Page alignment should be good at all the pages</t>
  </si>
  <si>
    <t>MOSIP-28915</t>
  </si>
  <si>
    <t>Resident UI: Get information issues in Phone Mode</t>
  </si>
  <si>
    <t>TC_28915_01</t>
  </si>
  <si>
    <t>Verify Get information window in phone mode</t>
  </si>
  <si>
    <t>Page alignments to should be good</t>
  </si>
  <si>
    <t>MOSIP-28914</t>
  </si>
  <si>
    <t>Resident UI: Outlines is going out of the Screen in Phone mode</t>
  </si>
  <si>
    <t>TC_28914_01</t>
  </si>
  <si>
    <t>Verify all pae alignments in phone mode</t>
  </si>
  <si>
    <t>MOSIP-28032</t>
  </si>
  <si>
    <t>Submit button gets activated when clicked on resend OTP though no input was given in the textbox</t>
  </si>
  <si>
    <t>TC_28032_01</t>
  </si>
  <si>
    <t>Verify submit button when requested for "resend OTP" at "Get MY UIN" page</t>
  </si>
  <si>
    <t>OTP should be sent to the entity and Submit button should be enabled only when user starts inputing OTP value in "Enter OTP here" text box</t>
  </si>
  <si>
    <t>MOSIP-27938</t>
  </si>
  <si>
    <t>Space can be adjusted , so that PM (post meridiem) will display in single line</t>
  </si>
  <si>
    <t>TC_27938_01</t>
  </si>
  <si>
    <t>Verify page alignment at "Get information page" after entering the filtered data</t>
  </si>
  <si>
    <t>MOSIP-27668</t>
  </si>
  <si>
    <t>Resident UI - in find the registration center, after search, textbox is getting compressed</t>
  </si>
  <si>
    <t>TC_27668_01</t>
  </si>
  <si>
    <t>Verify page alignment at "Get information" page</t>
  </si>
  <si>
    <t>MOSIP-27660</t>
  </si>
  <si>
    <t>Resident UI: Getting inappropriate message if we enter any UIN which not available in DB in 'Get my UIN'</t>
  </si>
  <si>
    <t>TC_27660_01</t>
  </si>
  <si>
    <t>Verify "Get My UIN" with invalid UIN/AID/VID values</t>
  </si>
  <si>
    <t>an appropriate error message:"Invalid UIN/AID/VID entered please enter a valid UIN/AID/VID and try again" shoube displayed</t>
  </si>
  <si>
    <t>MOSIP-25460</t>
  </si>
  <si>
    <t>Resident UI: Unable to see the cursor on UI services text line in resident portal.</t>
  </si>
  <si>
    <t>TC_25460_01</t>
  </si>
  <si>
    <t>Verify Cursor on UIN on UI services text line in resident portal.</t>
  </si>
  <si>
    <t>Cursor movements should be enabled in UIN Services heading area</t>
  </si>
  <si>
    <t>MOSIP-25432</t>
  </si>
  <si>
    <t>Resident UI : In resident portal get my UIN captcha not aligned properly.</t>
  </si>
  <si>
    <t>TC_25432_01</t>
  </si>
  <si>
    <t>Verify captcha allignment after selecting "Get My UIN" option</t>
  </si>
  <si>
    <t>Captcha should be aligned properly</t>
  </si>
  <si>
    <t>MOSIP-24740</t>
  </si>
  <si>
    <t>field names are inconsistent in request and response of Service history API</t>
  </si>
  <si>
    <t>TC_24740_01</t>
  </si>
  <si>
    <t>Verify field names in request and response for service-history/{langcode}</t>
  </si>
  <si>
    <t>Fields names should be same in request and response</t>
  </si>
  <si>
    <t>MOSIP-23229</t>
  </si>
  <si>
    <t>To handle the authType in a case insensitive way in Auth Lock/unlock API.</t>
  </si>
  <si>
    <t>TC_23229_01</t>
  </si>
  <si>
    <t>Verify authType is case insensitive for Lock/Unlock API</t>
  </si>
  <si>
    <t>API should accept authType values in case insensitive way</t>
  </si>
  <si>
    <t>MOSIP-26001</t>
  </si>
  <si>
    <t>Resident UI-In find registration center, the location dropdown alignment is not proper</t>
  </si>
  <si>
    <t>TC_26001_01</t>
  </si>
  <si>
    <t>Verify location dropdown alignment at find registration center</t>
  </si>
  <si>
    <t>Drop down items should be aligned properly</t>
  </si>
  <si>
    <t>Mosip-26272</t>
  </si>
  <si>
    <t>TC_26272_01</t>
  </si>
  <si>
    <t>Check text validation messages in update my data</t>
  </si>
  <si>
    <t>verify Text validation for name field in update my data</t>
  </si>
  <si>
    <t>text validations for name should come as per id schema</t>
  </si>
  <si>
    <t>TC_26272_02</t>
  </si>
  <si>
    <t>verify Text validation for address field in update my data</t>
  </si>
  <si>
    <t>text validations for address should come as per id schema</t>
  </si>
  <si>
    <t>TC_26272_03</t>
  </si>
  <si>
    <t>text validations for email format should come as per id schema</t>
  </si>
  <si>
    <t>TC_26272_04</t>
  </si>
  <si>
    <t>text validations for phone number format should come as per id schema</t>
  </si>
  <si>
    <t>TC_26272_05</t>
  </si>
  <si>
    <t>validation for Resident grievance ticket message characters limit</t>
  </si>
  <si>
    <t>TC_26272_06</t>
  </si>
  <si>
    <t>TC_26272_07</t>
  </si>
  <si>
    <t>Check for error message when text size exceeds</t>
  </si>
  <si>
    <t>Should get an error message RES-SER-514: Input text size exceeds the limit; Character limit={}; inputType={}</t>
  </si>
  <si>
    <t>TC_26272_08</t>
  </si>
  <si>
    <t>validation for share credential with partner purpose characters limit</t>
  </si>
  <si>
    <t>MOSIP-27021</t>
  </si>
  <si>
    <t>Resident UI: Mosip logo is shrinked in Document listing screen.</t>
  </si>
  <si>
    <t>TC_27021_01</t>
  </si>
  <si>
    <t>Logo should be displayed properly in the supported document</t>
  </si>
  <si>
    <t>MOSIP-27109</t>
  </si>
  <si>
    <t>Resident UI: Auth type lock/unlock taking more time as compare to previous build.</t>
  </si>
  <si>
    <t>TC_27109_01</t>
  </si>
  <si>
    <t>Verify Auth type lock/unlock functionality</t>
  </si>
  <si>
    <t>Auth type should be locked/unlocked within less time after pressing ‘Submit’ button.</t>
  </si>
  <si>
    <t>yes</t>
  </si>
  <si>
    <t>MOSIP-27664</t>
  </si>
  <si>
    <t>TC_27664_01</t>
  </si>
  <si>
    <t>MOSIP-29060</t>
  </si>
  <si>
    <t>Resident UI: In Arabic notification language, user getting notification in English language</t>
  </si>
  <si>
    <t>TC_29060_01</t>
  </si>
  <si>
    <t>MOSIP-28005</t>
  </si>
  <si>
    <t>TC_28005_01</t>
  </si>
  <si>
    <t>Transaction limit should get reduce accordingly after VID used in Get my UIN</t>
  </si>
  <si>
    <t>MOSIP-28030</t>
  </si>
  <si>
    <t>Resident UI-Enter OTP message can be redundant as it twice on the screen</t>
  </si>
  <si>
    <t>TC_28030_01</t>
  </si>
  <si>
    <t>Check the addditional message for 'Enter OTP'</t>
  </si>
  <si>
    <t>Additional message for enter OTP should not display</t>
  </si>
  <si>
    <t>MOSIP-30582</t>
  </si>
  <si>
    <t>Resident UI- Timestamp format is same for all the dropdown languages</t>
  </si>
  <si>
    <t>TC_30582_01</t>
  </si>
  <si>
    <t>Check the timestamp format for all languages</t>
  </si>
  <si>
    <t>Timestamp should display as per the language chosen</t>
  </si>
  <si>
    <t>MOSIP-30280</t>
  </si>
  <si>
    <t>Resdient UI- The Alignment is not proper for Get my UIN, verify phone number/email id screen</t>
  </si>
  <si>
    <t>TC_30280_01</t>
  </si>
  <si>
    <t>Check the Allignment for get my UIN,verify phone number/email id</t>
  </si>
  <si>
    <t>Allignmet should be proper for all the UI screen</t>
  </si>
  <si>
    <t>MOSIP-28029</t>
  </si>
  <si>
    <t>Resident UI-No error message pop up for special characters in Get My UIN screen</t>
  </si>
  <si>
    <t>TC_28029_01</t>
  </si>
  <si>
    <t>Check error message for special characters in get my UIN</t>
  </si>
  <si>
    <t>MOSIP-28860</t>
  </si>
  <si>
    <t>Resident UI- Get My UIN, generate VID, revoked VID and for failures case not giving any popup messages.</t>
  </si>
  <si>
    <t>TC_28860_01</t>
  </si>
  <si>
    <t>Verify the error message for failure cases in get my UIN and manage my VID.</t>
  </si>
  <si>
    <t>MOSIP-27157</t>
  </si>
  <si>
    <t>Resident UI- The word "Mask It" can be changed to "Mask &lt;element name&gt;".</t>
  </si>
  <si>
    <t>TC_27157_01</t>
  </si>
  <si>
    <t>Check the "attribute name" in share my data</t>
  </si>
  <si>
    <t>Attribute name should be added after mask</t>
  </si>
  <si>
    <t>MOSIP-30267</t>
  </si>
  <si>
    <t>Resident UI- Getting Invalid key type error message in Get My UIN screen</t>
  </si>
  <si>
    <t>TC_30267_01</t>
  </si>
  <si>
    <t>Check error message in Get My UIN</t>
  </si>
  <si>
    <t>Should not get any error message</t>
  </si>
  <si>
    <t>MOSIP-30831</t>
  </si>
  <si>
    <t>Resident API-Remove transaction id from generate and revoke vid new api</t>
  </si>
  <si>
    <t>TC_30831_01</t>
  </si>
  <si>
    <t>Check the response without passing transaction ID in the request body</t>
  </si>
  <si>
    <t>MOSIP-30209</t>
  </si>
  <si>
    <t>Resident UI: there are audit calls invoked from different places</t>
  </si>
  <si>
    <t>TC_30209_01</t>
  </si>
  <si>
    <t>Verify the audit calls for manage my VID and update my UIN</t>
  </si>
  <si>
    <t>APIs should call after clicking the confirmation button or submit button in Manage my VID and update my data.</t>
  </si>
  <si>
    <t>MOSIP-27934</t>
  </si>
  <si>
    <t>TC_27934_01</t>
  </si>
  <si>
    <t>check the zoom in/zoom out ration for min and max ratio</t>
  </si>
  <si>
    <t>MOSIP-28034</t>
  </si>
  <si>
    <t>Resident UI- Able to download the UIN card when transaction is N/A for onetime use / Temporary VID</t>
  </si>
  <si>
    <t>TC_28034_01</t>
  </si>
  <si>
    <t>MOSIP-29629</t>
  </si>
  <si>
    <t>Resident API-Credentials are getting failed, not moving to printing state</t>
  </si>
  <si>
    <t>TC_29629_01</t>
  </si>
  <si>
    <t>Check the status of the credential status</t>
  </si>
  <si>
    <t>credentials request id status should move to Printing state</t>
  </si>
  <si>
    <t>TC_29605_01</t>
  </si>
  <si>
    <t>TC_29605_02</t>
  </si>
  <si>
    <t>Should fail with appropriate error message:"Invalid Input Parameter- individualId"</t>
  </si>
  <si>
    <t>TC_29605_03</t>
  </si>
  <si>
    <t>TC_29605_04</t>
  </si>
  <si>
    <t>Should fail with appropriate error message:"AID not found"</t>
  </si>
  <si>
    <t>TC_29605_05</t>
  </si>
  <si>
    <t>Should fail with appropriate error message:"Invalid Input Parameter- requesttime"</t>
  </si>
  <si>
    <t>TC_29605_06</t>
  </si>
  <si>
    <t>TC_29605_07</t>
  </si>
  <si>
    <t>TC_29605_08</t>
  </si>
  <si>
    <t>Should fail with appropriate error message:"OTP is invalid"</t>
  </si>
  <si>
    <t>TC_29605_09</t>
  </si>
  <si>
    <t>Should fail with appropriate error message:"No authentication type selected"</t>
  </si>
  <si>
    <t>TC_29605_10</t>
  </si>
  <si>
    <t>TC_29605_11</t>
  </si>
  <si>
    <t>Should fail with appropriate error message:"Invalid Input Parameter- transactionId"</t>
  </si>
  <si>
    <t>TC_29605_12</t>
  </si>
  <si>
    <t>TC_29605_13</t>
  </si>
  <si>
    <t>TC_29605_14</t>
  </si>
  <si>
    <t>Should fail with appropriate error message:"Invalid Input Parameter- id"</t>
  </si>
  <si>
    <t>TC_29605_15</t>
  </si>
  <si>
    <t>TC_29605_16</t>
  </si>
  <si>
    <t>TC_29605_17</t>
  </si>
  <si>
    <t>Should fail with appropriate error message:"Invalid Input Parameter- version"</t>
  </si>
  <si>
    <t>TC_29605_18</t>
  </si>
  <si>
    <t>TC_29605_19</t>
  </si>
  <si>
    <t>TC_29605_20</t>
  </si>
  <si>
    <t>TC_29605_21</t>
  </si>
  <si>
    <t>TC_29605_22</t>
  </si>
  <si>
    <t>TC_29605_23</t>
  </si>
  <si>
    <t>TC_29605_24</t>
  </si>
  <si>
    <t>TC_29605_25</t>
  </si>
  <si>
    <t>TC_29605_26</t>
  </si>
  <si>
    <t>TC_29605_27</t>
  </si>
  <si>
    <t>TC_29605_28</t>
  </si>
  <si>
    <t>TC_29605_29</t>
  </si>
  <si>
    <t>TC_29605_30</t>
  </si>
  <si>
    <t>TC_29605_31</t>
  </si>
  <si>
    <t>TC_29605_32</t>
  </si>
  <si>
    <t>TC_29605_33</t>
  </si>
  <si>
    <t>TC_29605_34</t>
  </si>
  <si>
    <t>TC_29605_35</t>
  </si>
  <si>
    <t>TC_29605_36</t>
  </si>
  <si>
    <t>TC_29605_37</t>
  </si>
  <si>
    <t>TC_29605_38</t>
  </si>
  <si>
    <t>TC_29605_39</t>
  </si>
  <si>
    <t>TC_29605_40</t>
  </si>
  <si>
    <t>TC_29605_41</t>
  </si>
  <si>
    <t>TC_29605_42</t>
  </si>
  <si>
    <t>TC_29605_43</t>
  </si>
  <si>
    <t>TC_29605_44</t>
  </si>
  <si>
    <t>TC_29605_45</t>
  </si>
  <si>
    <t>TC_29605_46</t>
  </si>
  <si>
    <t>TC_29605_47</t>
  </si>
  <si>
    <t>TC_29605_48</t>
  </si>
  <si>
    <t>TC_29605_49</t>
  </si>
  <si>
    <t>TC_29605_50</t>
  </si>
  <si>
    <t>TC_29605_51</t>
  </si>
  <si>
    <t>TC_29605_52</t>
  </si>
  <si>
    <t>TC_29605_53</t>
  </si>
  <si>
    <t>TC_29605_54</t>
  </si>
  <si>
    <t>TC_29605_55</t>
  </si>
  <si>
    <t>TC_29605_56</t>
  </si>
  <si>
    <t>TC_29605_57</t>
  </si>
  <si>
    <t>Mosip-29415</t>
  </si>
  <si>
    <t>Create proxy API for multi language support</t>
  </si>
  <si>
    <t>TC_29415_01</t>
  </si>
  <si>
    <t>Dynamic Feild</t>
  </si>
  <si>
    <t>TC_29415_02</t>
  </si>
  <si>
    <t>Should give proper error response</t>
  </si>
  <si>
    <t>TC_29415_03</t>
  </si>
  <si>
    <t>TC_29415_04</t>
  </si>
  <si>
    <t>TC_29415_05</t>
  </si>
  <si>
    <t>TC_29415_06</t>
  </si>
  <si>
    <t>TC_29415_07</t>
  </si>
  <si>
    <t>Mosip-28985</t>
  </si>
  <si>
    <t>Batch Job: Add Job to update status and notify it (Update My Data)</t>
  </si>
  <si>
    <t>Tc-28985_01</t>
  </si>
  <si>
    <t>Tc-28985_02</t>
  </si>
  <si>
    <t>Tc-28985_03</t>
  </si>
  <si>
    <t>MOSIP-28978</t>
  </si>
  <si>
    <t>API: Apply Backward Compatibility to the login API for multi-language support</t>
  </si>
  <si>
    <t>TC-28978_01</t>
  </si>
  <si>
    <t>login/v2/redirect URI</t>
  </si>
  <si>
    <t>TC-28978_02</t>
  </si>
  <si>
    <t>TC-28978_03</t>
  </si>
  <si>
    <t>Verify the response providing Incomplete state and complete redirectURI</t>
  </si>
  <si>
    <t>TC-28978_04</t>
  </si>
  <si>
    <t>TC-28978_05</t>
  </si>
  <si>
    <t>TC-28978_06</t>
  </si>
  <si>
    <t>TC-28978_07</t>
  </si>
  <si>
    <t>TC-28978_08</t>
  </si>
  <si>
    <t>TC-28978_09</t>
  </si>
  <si>
    <t>TC-28978_10</t>
  </si>
  <si>
    <t>Should redirect to the login page but should not be able to login</t>
  </si>
  <si>
    <t>TC-28978_11</t>
  </si>
  <si>
    <t>TC-28978_12</t>
  </si>
  <si>
    <t>TC-28978_13</t>
  </si>
  <si>
    <t>RedirectURI should be mandatory</t>
  </si>
  <si>
    <t>MOSIP-30489</t>
  </si>
  <si>
    <t>Resident UI-Unable to get event Id 'RP-003' in the Inspect mode and database</t>
  </si>
  <si>
    <t>TC_30489_01</t>
  </si>
  <si>
    <t>Verify the event ID ‘RP-003’ in Inspect mode</t>
  </si>
  <si>
    <t>Event ID should get in Inspect mode and database.</t>
  </si>
  <si>
    <t>MOSIP-29681</t>
  </si>
  <si>
    <t>Resident UI- Information popup message is overlapping for small font size and there is gap for large and huge font size under (i) icon in 'Track my Request' in Firefox browser</t>
  </si>
  <si>
    <t>TC_29681_01</t>
  </si>
  <si>
    <t>Information pop up message should be proper for all the font sizes</t>
  </si>
  <si>
    <t>MOSIP-29680</t>
  </si>
  <si>
    <t>Resident UI- Information popup message is overlapping for small font size and there is gap for large and huge font size under (i) icon in 'Secure My Id' in Firefox browser</t>
  </si>
  <si>
    <t>TC_29680_01</t>
  </si>
  <si>
    <t>MOSIP-29679</t>
  </si>
  <si>
    <t>Resident UI- Information popup message is overlapping for small font size and there is gap for large and huge font size under (i) icon in 'Manage my VID' in Firefox browser</t>
  </si>
  <si>
    <t>TC_29679_01</t>
  </si>
  <si>
    <t>MOSIP-29678</t>
  </si>
  <si>
    <t>Resident UI- Information popup message is overlapping for small font size and there is gap for large and huge font size under (i) icon in 'Verify Phone Number/ Email ID' in Firefox browser</t>
  </si>
  <si>
    <t>TC_29678_01</t>
  </si>
  <si>
    <t>MOSIP-29671</t>
  </si>
  <si>
    <t>Resident UI- Information popup message is overlapping for small font size and there is gap for large and huge font size under (i) icon in Get My UIN in Firefox browser</t>
  </si>
  <si>
    <t>TC_29671_01</t>
  </si>
  <si>
    <t>MOSIP-29491</t>
  </si>
  <si>
    <t>TC_29491_01</t>
  </si>
  <si>
    <t>Verify VID generation and share data for all font sizes</t>
  </si>
  <si>
    <t>Selected feature should work properly for all the font sizes</t>
  </si>
  <si>
    <t>MOSIP-25407</t>
  </si>
  <si>
    <t>Resident UI : Items per page dropdown is not aligned properly in resident portal</t>
  </si>
  <si>
    <t>TC_25407_01</t>
  </si>
  <si>
    <t>Verify the allignmment for all font sizes</t>
  </si>
  <si>
    <t>Items per page dropdown should be aligned properly</t>
  </si>
  <si>
    <t>MOSIP-20407</t>
  </si>
  <si>
    <t>Feature: As a resident, I should be able to self update demographic data (non-biometric attributes)</t>
  </si>
  <si>
    <t>TC_20407_01</t>
  </si>
  <si>
    <t>Login using otp entered after specified time(3min)</t>
  </si>
  <si>
    <t>Login should get failed with error OTP is expired</t>
  </si>
  <si>
    <t>TC_20407_02</t>
  </si>
  <si>
    <t>Login with all valid details</t>
  </si>
  <si>
    <t>TC_20407_03</t>
  </si>
  <si>
    <t>Verify to update multiple fields at same time</t>
  </si>
  <si>
    <t>Resident should be able to update multiple fields at a time in idenetity only</t>
  </si>
  <si>
    <t>TC_20407_04</t>
  </si>
  <si>
    <t>multiple fields for multiple languages</t>
  </si>
  <si>
    <t>TC_20407_05</t>
  </si>
  <si>
    <t>Verify to update name of the resident</t>
  </si>
  <si>
    <t>TC_20407_06</t>
  </si>
  <si>
    <t>Verify to update name of the resident with only special characters/numeric value</t>
  </si>
  <si>
    <t>TC_20407_07</t>
  </si>
  <si>
    <t>Verify to update name same as existing name</t>
  </si>
  <si>
    <t>Resident should not be allowed to update with same name as existing</t>
  </si>
  <si>
    <t>TC_20407_08</t>
  </si>
  <si>
    <t>Verify to proceed update without selecting consent</t>
  </si>
  <si>
    <t>Resident should not be allowed to update name with error message please checkin consent</t>
  </si>
  <si>
    <t>TC_20407_09</t>
  </si>
  <si>
    <t>Resident should be allowed to update name</t>
  </si>
  <si>
    <t>TC_20407_10</t>
  </si>
  <si>
    <t>Resident should not be allowed to update name</t>
  </si>
  <si>
    <t>TC_20407_11</t>
  </si>
  <si>
    <t>Verify to procced update with invalid format of document</t>
  </si>
  <si>
    <t>Upload of document should get fail with error please upload proper document format</t>
  </si>
  <si>
    <t>TC_20407_12</t>
  </si>
  <si>
    <t>Verify the size of uploaded document</t>
  </si>
  <si>
    <t>Upload of document should get fail with error file size should not be more than 2mb</t>
  </si>
  <si>
    <t>TC_20407_13</t>
  </si>
  <si>
    <t>Verify to update DOB with invalid format</t>
  </si>
  <si>
    <t>Resident should not be allowed to update with error message DOB is in invalid format</t>
  </si>
  <si>
    <t>TC_20407_14</t>
  </si>
  <si>
    <t>Verify to edit details in preview page</t>
  </si>
  <si>
    <t>Resident should be able to edit details in preview page</t>
  </si>
  <si>
    <t>TC_20407_15</t>
  </si>
  <si>
    <t>Resident should receive notification saying update request has been submitted with Application id</t>
  </si>
  <si>
    <t>TC_20407_16</t>
  </si>
  <si>
    <t>Verify to update email id</t>
  </si>
  <si>
    <t>Resident should receive otp to new email</t>
  </si>
  <si>
    <t>TC_20407_17</t>
  </si>
  <si>
    <t>Verify to update Phone number</t>
  </si>
  <si>
    <t>Resident should receive otp to new Phonenumber</t>
  </si>
  <si>
    <t>TC_20407_18</t>
  </si>
  <si>
    <t>Verify to update address of resident</t>
  </si>
  <si>
    <t>TC_20407_19</t>
  </si>
  <si>
    <t>Verify to update address with only special characters/blank</t>
  </si>
  <si>
    <t>TC_20407_20</t>
  </si>
  <si>
    <t>Resident should not receive otp to new email with error email is invalid</t>
  </si>
  <si>
    <t>TC_20407_21</t>
  </si>
  <si>
    <t>phone number digits</t>
  </si>
  <si>
    <t>Resident should not be able to update phone number with error phone number digits should be equal to 10 digits</t>
  </si>
  <si>
    <t>MOSIP-32374</t>
  </si>
  <si>
    <t>Resident UI- Profile icon is not getting when display language is changed</t>
  </si>
  <si>
    <t>TC_32374_01</t>
  </si>
  <si>
    <t>MOSIP-31315</t>
  </si>
  <si>
    <t>Resident UI- Getting "Unable to access API resource." error message while updating UIN/download personalized card/Manage my VID/share my data/get my UIN/verify email and phone number.</t>
  </si>
  <si>
    <t>TC_31315_01</t>
  </si>
  <si>
    <t>Verify all the features</t>
  </si>
  <si>
    <t>All features should be working as expected</t>
  </si>
  <si>
    <t>MOSIP-30921</t>
  </si>
  <si>
    <t>Resident UI - Update UIN data status is sometimes not moving to success/failure</t>
  </si>
  <si>
    <t>TC_30921_01</t>
  </si>
  <si>
    <t>Verify update UIN data status</t>
  </si>
  <si>
    <t>Status of update data should move to success/failure</t>
  </si>
  <si>
    <t>MOSIP-31159</t>
  </si>
  <si>
    <t>Resident UI- Unable to update Address field for update UIN data</t>
  </si>
  <si>
    <t>TC_31159_01</t>
  </si>
  <si>
    <t>Verify the address dropdowns</t>
  </si>
  <si>
    <t>Should be able to update adress field successfully</t>
  </si>
  <si>
    <t>MOSIP-30683</t>
  </si>
  <si>
    <t>TC_30683_01</t>
  </si>
  <si>
    <t>Verify the document type dropdown</t>
  </si>
  <si>
    <t>MOSIP-30686</t>
  </si>
  <si>
    <t>Resident UI: Transliterate is not working in update my data</t>
  </si>
  <si>
    <t>TC_30686_01</t>
  </si>
  <si>
    <t>Value should get translated in other language</t>
  </si>
  <si>
    <t>MOSIP-30505</t>
  </si>
  <si>
    <t>Resident UI: Not able to accept terms &amp; conditions for update my data as scroll is not there in Firefox browser</t>
  </si>
  <si>
    <t>TC_30505_01</t>
  </si>
  <si>
    <t>Resident should be able to accept terms &amp; conditions and continue to update</t>
  </si>
  <si>
    <t>MOSIP-32433</t>
  </si>
  <si>
    <t>Resident UI: Get information Scenario is failing in resident UI automation (with error {"method":"css selector","selector":"#regCentersDownloadBtn"})</t>
  </si>
  <si>
    <t>TC_32433_01</t>
  </si>
  <si>
    <t>Verify the Get Information scenario</t>
  </si>
  <si>
    <t>Get information Scenario should pass in resident UI automation</t>
  </si>
  <si>
    <t>MOSIP-32422</t>
  </si>
  <si>
    <t>Get information Scenario is failing in resident UI automation (due to credential failure)</t>
  </si>
  <si>
    <t>TC_32422_01</t>
  </si>
  <si>
    <t>MOSIP-31080</t>
  </si>
  <si>
    <t>Resident UI automation: Scenarios in Get my UIN feature are failing</t>
  </si>
  <si>
    <t>TC_31080_01</t>
  </si>
  <si>
    <t>Get my UIN features should be passed</t>
  </si>
  <si>
    <t>MOSIP-30618</t>
  </si>
  <si>
    <t>Resident API- After updating identity data getting downloadLink as 'NA' in the Response (intermittent issue)</t>
  </si>
  <si>
    <t>TC_30618_01</t>
  </si>
  <si>
    <t>Verify the response</t>
  </si>
  <si>
    <t>Should get download link in the response</t>
  </si>
  <si>
    <t>MOSIP-30349</t>
  </si>
  <si>
    <t>Resident UI: Get MY UIN is not working as expected</t>
  </si>
  <si>
    <t>TC_30349_01</t>
  </si>
  <si>
    <t>Verify the Get My UIN scenario</t>
  </si>
  <si>
    <t>UIN card should get downloaded when UIN is generated</t>
  </si>
  <si>
    <t>MOSIP-28863</t>
  </si>
  <si>
    <t>Verify phone number / email ID, secure my Id for failure case is is showing the popup message. event Id is null</t>
  </si>
  <si>
    <t>TC_28863_01</t>
  </si>
  <si>
    <t>Verify the popup message for failure scenario</t>
  </si>
  <si>
    <t>MOSIP-28912</t>
  </si>
  <si>
    <t>Resident UI: Main dashboard is blur for UI in Tablet dimensions</t>
  </si>
  <si>
    <t>TC_27912_01</t>
  </si>
  <si>
    <t>Verify the clarity of the dashboard</t>
  </si>
  <si>
    <t>Dashboard should be clear</t>
  </si>
  <si>
    <t>MOSIP-30420</t>
  </si>
  <si>
    <t>Resident API: able to update UIN data even when attempts left is '0'</t>
  </si>
  <si>
    <t>TC_30420_01</t>
  </si>
  <si>
    <t>Verify the update count</t>
  </si>
  <si>
    <t>Resident should not be able to update when attempts left is 0</t>
  </si>
  <si>
    <t>MOSIP-30419</t>
  </si>
  <si>
    <t>Resident UI: No of attempts left to update attribute is not coming properly</t>
  </si>
  <si>
    <t>TC_30419_01</t>
  </si>
  <si>
    <t>TC_30419_02</t>
  </si>
  <si>
    <t>MOSIP-27789</t>
  </si>
  <si>
    <t>Resident UI-Update count for attribute is getting reduced even when update status is in inprogress</t>
  </si>
  <si>
    <t>TC_27789_01</t>
  </si>
  <si>
    <t>Update count of the attribute should get change after update status is success</t>
  </si>
  <si>
    <t>MOSIP-26830</t>
  </si>
  <si>
    <t>Resident UI - In Update Demographic data after changing the font size huge Document Type dropdown is overlapping</t>
  </si>
  <si>
    <t>TC_26830_01</t>
  </si>
  <si>
    <t>After changing the font size, the huge Document Type dropdown does not overlap</t>
  </si>
  <si>
    <t>MOSIP-27294</t>
  </si>
  <si>
    <t>Resident API-Unable to download card if ID is from Idrepo / DSL</t>
  </si>
  <si>
    <t>TC_27294</t>
  </si>
  <si>
    <t>Verify download card in API</t>
  </si>
  <si>
    <t>Should be able to download card with DSL and Idrepo IDs</t>
  </si>
  <si>
    <t>MOSIP-24198</t>
  </si>
  <si>
    <t>ID Repo: Fix issue with remaining update count API and Add missing policy for update count in config</t>
  </si>
  <si>
    <t>TC_24198_01</t>
  </si>
  <si>
    <t>Verify the update count in idrepo</t>
  </si>
  <si>
    <t>MOSIP-32634</t>
  </si>
  <si>
    <t>Resident UI- Portal keeps blinking continuously when kept inactive for some time</t>
  </si>
  <si>
    <t>TC_32634_01</t>
  </si>
  <si>
    <t>Check the portal is stable after kept inactive</t>
  </si>
  <si>
    <t>Screen should be stable</t>
  </si>
  <si>
    <t>MOSIP-31710</t>
  </si>
  <si>
    <t>Resident API - Not able to download PDF card using download card API</t>
  </si>
  <si>
    <t>TC_31710_01</t>
  </si>
  <si>
    <t>Check able to download card</t>
  </si>
  <si>
    <t>Should be able to download card when status for credential is STORED</t>
  </si>
  <si>
    <t>MOSIP-30588</t>
  </si>
  <si>
    <t>Resident UI: Logo is not coming in downloaded VID card and updated UIN card</t>
  </si>
  <si>
    <t>TC_30588_01</t>
  </si>
  <si>
    <t>Logo should be there in downloaded card</t>
  </si>
  <si>
    <t>MOSIP-32790</t>
  </si>
  <si>
    <t>TC_32790_01</t>
  </si>
  <si>
    <t>Check the Update scenario in UI report</t>
  </si>
  <si>
    <t>The report should be clear for update scenario</t>
  </si>
  <si>
    <t>MOSIP-31286</t>
  </si>
  <si>
    <t>UI-resident ui Add Id's in dashboard</t>
  </si>
  <si>
    <t>TC_31286_01</t>
  </si>
  <si>
    <t>Check the ID</t>
  </si>
  <si>
    <t>MOSIP-27547</t>
  </si>
  <si>
    <t>Resident API: Different transaction ID in log_desc and different event_name reflect in Audit log</t>
  </si>
  <si>
    <t>TC_27547_01</t>
  </si>
  <si>
    <t>Valid Transaction ID in log_desc and event_name should be reflect in Audit log</t>
  </si>
  <si>
    <t>MOSIP-32929</t>
  </si>
  <si>
    <t>Resident UI - Secure My Id not working as expected</t>
  </si>
  <si>
    <t>TC_32929_01</t>
  </si>
  <si>
    <t>Check the functionality of lock/unlock button</t>
  </si>
  <si>
    <t>MOSIP-21278</t>
  </si>
  <si>
    <t>Feature: As a resident, I should be able to view the entire portal content in different languages.</t>
  </si>
  <si>
    <t>TC_01</t>
  </si>
  <si>
    <t>Resident Home Page</t>
  </si>
  <si>
    <t>Should be able to view the screen in the language chosen</t>
  </si>
  <si>
    <t>TC_02</t>
  </si>
  <si>
    <t>verify the languages added in the drop down is applicable for all the features</t>
  </si>
  <si>
    <t>Language chosen Should be applicable for all the features</t>
  </si>
  <si>
    <t>TC_03</t>
  </si>
  <si>
    <t>Verify if resident is able to view the login page in the selected language(french/arabic/english)</t>
  </si>
  <si>
    <t>TC_04</t>
  </si>
  <si>
    <t>Verify if resident not selected any language the login page is viewed in default language</t>
  </si>
  <si>
    <t>Page should be viewed in the default language(English)</t>
  </si>
  <si>
    <t>TC_05</t>
  </si>
  <si>
    <t>Verify after login the resident is able to view the home page in the selected language</t>
  </si>
  <si>
    <t>Login page should be viewed in the language chosen</t>
  </si>
  <si>
    <t>TC_06</t>
  </si>
  <si>
    <t>page should be viewed in the language chosen</t>
  </si>
  <si>
    <t>TC_07</t>
  </si>
  <si>
    <t>Verify after logging in the home page is active in the same language until the language is changed</t>
  </si>
  <si>
    <t>Page should be active in the language chosen until changed</t>
  </si>
  <si>
    <t>TC_08</t>
  </si>
  <si>
    <t>View My history</t>
  </si>
  <si>
    <t>Verify same language is reflecting for all the records in view my history</t>
  </si>
  <si>
    <t>Data should be reflected in the language chosen</t>
  </si>
  <si>
    <t>TC_09</t>
  </si>
  <si>
    <t>Verify resident is able to choose a different language after opening the view my history page</t>
  </si>
  <si>
    <t>Should be able to choose language as per his/her choice</t>
  </si>
  <si>
    <t>TC_10</t>
  </si>
  <si>
    <t>Verify Downloaded PDF is getting in selected language</t>
  </si>
  <si>
    <t>Downloaded PDF to be in selected language</t>
  </si>
  <si>
    <t>TC_11</t>
  </si>
  <si>
    <t>TC_12</t>
  </si>
  <si>
    <t>TC_13</t>
  </si>
  <si>
    <t>Manage my VID</t>
  </si>
  <si>
    <t>Should be able to generate VID in the language chosen</t>
  </si>
  <si>
    <t>TC_14</t>
  </si>
  <si>
    <t>TC_15</t>
  </si>
  <si>
    <t>Should get the pop up message in the language chosen</t>
  </si>
  <si>
    <t>TC_16</t>
  </si>
  <si>
    <t>Verify the Information message popup is visible in the language chosen</t>
  </si>
  <si>
    <t>TC_17</t>
  </si>
  <si>
    <t>Acknowledgement PDFs should be downloaded in the language chosen</t>
  </si>
  <si>
    <t>TC_18</t>
  </si>
  <si>
    <t>Verify the VID card is downloaded in the language chosen</t>
  </si>
  <si>
    <t>Card should be dowloaded in the language chosen</t>
  </si>
  <si>
    <t>TC_19</t>
  </si>
  <si>
    <t>TC_20</t>
  </si>
  <si>
    <t>Secure my ID</t>
  </si>
  <si>
    <t>Verify the secure my id page is visible in the language chosen</t>
  </si>
  <si>
    <t>TC_21</t>
  </si>
  <si>
    <t>Verify resident can change the language after navigated to secure my id page</t>
  </si>
  <si>
    <t>TC_22</t>
  </si>
  <si>
    <t>Verify Information messages are viewed as per the language chosen</t>
  </si>
  <si>
    <t>Information Should get viewed in the language chosen</t>
  </si>
  <si>
    <t>TC_23</t>
  </si>
  <si>
    <t>Pop up message should get viewed in the language chosen</t>
  </si>
  <si>
    <t>TC_24</t>
  </si>
  <si>
    <t>Share my data</t>
  </si>
  <si>
    <t>Verify the share my data page is visible in the language chosen</t>
  </si>
  <si>
    <t>TC_25</t>
  </si>
  <si>
    <t>Verify resident can change the language after navigated to share my data page</t>
  </si>
  <si>
    <t>TC_26</t>
  </si>
  <si>
    <t>Should get viewed in the language chosen</t>
  </si>
  <si>
    <t>TC_27</t>
  </si>
  <si>
    <t>TC_28</t>
  </si>
  <si>
    <t>Should be able to view in the language chosen</t>
  </si>
  <si>
    <t>TC_29</t>
  </si>
  <si>
    <t>TC_30</t>
  </si>
  <si>
    <t>Verify after sharing resident is able to track the status in the language chosen</t>
  </si>
  <si>
    <t>TC_31</t>
  </si>
  <si>
    <t>Update My data</t>
  </si>
  <si>
    <t>Verify resident is able to update Identity data/address/contact/Notification language in the language chosen</t>
  </si>
  <si>
    <t>Should be able to update the data in the language chosen</t>
  </si>
  <si>
    <t>TC_32</t>
  </si>
  <si>
    <t>Should be able track the status in the language chosen</t>
  </si>
  <si>
    <t>TC_33</t>
  </si>
  <si>
    <t>Verify resident is able to add the data manually for the DOB field in the language chosen</t>
  </si>
  <si>
    <t>Should not be able to add the fields manually</t>
  </si>
  <si>
    <t>TC_34</t>
  </si>
  <si>
    <t>Verify the POI dropdown should get viewed in the language chosen</t>
  </si>
  <si>
    <t>TC_35</t>
  </si>
  <si>
    <t>Track My requests</t>
  </si>
  <si>
    <t>Verify resident is able to view the information message in the language chosen</t>
  </si>
  <si>
    <t>TC_36</t>
  </si>
  <si>
    <t>Track button should not get enabled</t>
  </si>
  <si>
    <t>TC_37</t>
  </si>
  <si>
    <t>Get Information</t>
  </si>
  <si>
    <t>TC_38</t>
  </si>
  <si>
    <t>Should be able to find in the language chosen</t>
  </si>
  <si>
    <t>TC_39</t>
  </si>
  <si>
    <t>Should get downloaded in the language chosen</t>
  </si>
  <si>
    <t>TC_40</t>
  </si>
  <si>
    <t>TC_41</t>
  </si>
  <si>
    <t>verify if resident is able to view the dropdowns in the language chosen</t>
  </si>
  <si>
    <t>TC_42</t>
  </si>
  <si>
    <t>Book an appointment</t>
  </si>
  <si>
    <t>Should get navigated to the pre-reg portal</t>
  </si>
  <si>
    <t>TC_43</t>
  </si>
  <si>
    <t>Get My UIN</t>
  </si>
  <si>
    <t>Verify resident is able to view the page in the language chosen</t>
  </si>
  <si>
    <t>TC_44</t>
  </si>
  <si>
    <t>TC_45</t>
  </si>
  <si>
    <t>Verify resident is able to get the bell notification in the language chosen</t>
  </si>
  <si>
    <t>Notification should get in the language chosen</t>
  </si>
  <si>
    <t>TC_46</t>
  </si>
  <si>
    <t>TC_47</t>
  </si>
  <si>
    <t>TC_48</t>
  </si>
  <si>
    <t>Issue key</t>
  </si>
  <si>
    <t>Summary</t>
  </si>
  <si>
    <t>Status</t>
  </si>
  <si>
    <t>Severity</t>
  </si>
  <si>
    <t>MOSIP-33078</t>
  </si>
  <si>
    <t>Resident UI-Allignment Issue in Secure my ID for Information messages for all font sizes</t>
  </si>
  <si>
    <t>New</t>
  </si>
  <si>
    <t>Minor</t>
  </si>
  <si>
    <t>MOSIP-33074</t>
  </si>
  <si>
    <t>Resident UI- Spacing issue in verify phone number /email id for ara language</t>
  </si>
  <si>
    <t>MOSIP-33073</t>
  </si>
  <si>
    <t>Resident UI: When name is having only 3 letters, not able to open downloaded card</t>
  </si>
  <si>
    <t>Major</t>
  </si>
  <si>
    <t>MOSIP-33071</t>
  </si>
  <si>
    <t>Resident UI-Allignment Issue in get my UIN</t>
  </si>
  <si>
    <t>MOSIP-33069</t>
  </si>
  <si>
    <t>Resident UI - Get My Information scenario is failing in automation ui report</t>
  </si>
  <si>
    <t>MOSIP-33065</t>
  </si>
  <si>
    <t>Resident UI - On uploading Invalid document in update my data the data entered is also getting clear</t>
  </si>
  <si>
    <t>MOSIP-33064</t>
  </si>
  <si>
    <t>Resident UI - Grammatic error in update my data Information pop up</t>
  </si>
  <si>
    <t>MOSIP-33058</t>
  </si>
  <si>
    <t>MOSIP-33052</t>
  </si>
  <si>
    <t>Resident UI-Spacing Issue in Acknowledgement card in french language</t>
  </si>
  <si>
    <t>MOSIP-33049</t>
  </si>
  <si>
    <t>Resident UI-Allignment Issue in Acknowledgement card in arabic language</t>
  </si>
  <si>
    <t>MOSIP-32995</t>
  </si>
  <si>
    <t>Resident API- Not able to receive OTP in the notification when user requested with a lengthy email ID (70 characters)</t>
  </si>
  <si>
    <t>MOSIP-32992</t>
  </si>
  <si>
    <t>MOSIP-32989</t>
  </si>
  <si>
    <t>Resident UI- Terms and condition popup is not alligned properly in share my data</t>
  </si>
  <si>
    <t>MOSIP-32936</t>
  </si>
  <si>
    <t>Resident UI - In verify phone number / email the enter UIN/VID field preview message is not inlined</t>
  </si>
  <si>
    <t>MOSIP-32917</t>
  </si>
  <si>
    <t>Resident UI- The information message in manage my VID for perpetual and one-time vid has a grammer mistake</t>
  </si>
  <si>
    <t>MOSIP-32906</t>
  </si>
  <si>
    <t>MOSIP-32903</t>
  </si>
  <si>
    <t>Resident UI- In update my data, the name of the document type in the drop down has extra dots</t>
  </si>
  <si>
    <t>MOSIP-32893</t>
  </si>
  <si>
    <t>Resident UI-The Allignment is not proper in view my history for the Label fields in arabic language</t>
  </si>
  <si>
    <t>MOSIP-32892</t>
  </si>
  <si>
    <t>Resident UI - After updating any attribute in Update my data the success message is not properly alligned</t>
  </si>
  <si>
    <t>MOSIP-32891</t>
  </si>
  <si>
    <t>MOSIP-32864</t>
  </si>
  <si>
    <t>MOSIP-32863</t>
  </si>
  <si>
    <t>Resident UI- Keyboard is blocking to view the screen on selecting keyboard for adding document reference ID in update my data</t>
  </si>
  <si>
    <t>MOSIP-32855</t>
  </si>
  <si>
    <t>Resident UI-EID text field is accepting combination of alpahabets/special characters/digits and lengthy values In view my history</t>
  </si>
  <si>
    <t>MOSIP-32850</t>
  </si>
  <si>
    <t>MOSIP-32849</t>
  </si>
  <si>
    <t>Resident UI-Allignment Issues in View my history</t>
  </si>
  <si>
    <t>MOSIP-32847</t>
  </si>
  <si>
    <t>Resident UI - On changing language to arabic in update my data , misplaced '/ ' in the address name field for current address and new address</t>
  </si>
  <si>
    <t>MOSIP-32845</t>
  </si>
  <si>
    <t>Resident UI: when submit button is clicked multiples times, multiple eventid are getting created for same update</t>
  </si>
  <si>
    <t>MOSIP-32844</t>
  </si>
  <si>
    <t>Resident UI: in view my history , date format is not proper</t>
  </si>
  <si>
    <t>MOSIP-32826</t>
  </si>
  <si>
    <t>Resident UI-The Allignment of Input fields is not proper in view my history for all font sizes .</t>
  </si>
  <si>
    <t>MOSIP-32822</t>
  </si>
  <si>
    <t>MOSIP-32811</t>
  </si>
  <si>
    <t>MOSIP-32810</t>
  </si>
  <si>
    <t>Resident UI: Getting error to update even after pervious update success</t>
  </si>
  <si>
    <t>MOSIP-32806</t>
  </si>
  <si>
    <t>Resident UI: Updated name/dob/gender is not getting displayed even after update success until user relogin</t>
  </si>
  <si>
    <t>MOSIP-32784</t>
  </si>
  <si>
    <t>MOSIP-32750</t>
  </si>
  <si>
    <t>MOSIP-32749</t>
  </si>
  <si>
    <t>Resident API- Getting success response after updating DOB attribute for Future Dates</t>
  </si>
  <si>
    <t>MOSIP-32587</t>
  </si>
  <si>
    <t>Resident UI: Error message is not proper in getmy UIN</t>
  </si>
  <si>
    <t>MOSIP-32521</t>
  </si>
  <si>
    <t>Resident UI-The Allignment is not proper in the 'From' and 'To' date picker and date format.</t>
  </si>
  <si>
    <t>MOSIP-31743</t>
  </si>
  <si>
    <t>MOSIP-31741</t>
  </si>
  <si>
    <t>API: In Resident appropriate error message should be given for individualID instead transactionID.</t>
  </si>
  <si>
    <t>MOSIP-30688</t>
  </si>
  <si>
    <t>MOSIP-30684</t>
  </si>
  <si>
    <t>MOSIP-30682</t>
  </si>
  <si>
    <t>MOSIP-30596</t>
  </si>
  <si>
    <t>MOSIP-30581</t>
  </si>
  <si>
    <t>MOSIP-30455</t>
  </si>
  <si>
    <t>Resident UI-Description for VID generation failure in view my history has spelling mistake.</t>
  </si>
  <si>
    <t>MOSIP-27541</t>
  </si>
  <si>
    <t>Resident API: In 'Update-data' should be getting appropriate error message for invalid User ID/ Transaction ID.</t>
  </si>
  <si>
    <t>MOSIP-27445</t>
  </si>
  <si>
    <t>Resident API: Getting "status": 500,"error": "Internal Server Error" when execute API with Invalid/ Without authorization token.</t>
  </si>
  <si>
    <t>MOSIP-27417</t>
  </si>
  <si>
    <t>MOSIP-27319</t>
  </si>
  <si>
    <t>MOSIP-25876</t>
  </si>
  <si>
    <t>Resident API: For gender type 'Others', getting gender code 'null'.</t>
  </si>
  <si>
    <t>MOSIP-25783</t>
  </si>
  <si>
    <t>Resident API: Supporting document 'timestamp' should be local date time.</t>
  </si>
  <si>
    <t>MOSIP-24439</t>
  </si>
  <si>
    <t>Displayed "Internal Server Error" with status code 500 when access token is tampered.</t>
  </si>
  <si>
    <t>To be Fixed</t>
  </si>
  <si>
    <t>MOSIP-31136</t>
  </si>
  <si>
    <t>Resident API: VC verification is failing for name, photo and fulladdress attributes</t>
  </si>
  <si>
    <t>MOSIP-31065</t>
  </si>
  <si>
    <t>Resident UI: When timestamp format is changed to FULL/LONG , not able to access few features from UI</t>
  </si>
  <si>
    <t>MOSIP-30679</t>
  </si>
  <si>
    <t>Pre-reg page is getting redirected in English language only</t>
  </si>
  <si>
    <t>MOSIP-30678</t>
  </si>
  <si>
    <t>Resident UI: When Personalised UIN card is downloaded, email/sms notifications are not coming in preferred lang</t>
  </si>
  <si>
    <t>MOSIP-30617</t>
  </si>
  <si>
    <t>Resident API- after update my data when opened downloadlink in new tab getting error 'authentictaion is failing' even though authenticated in UI</t>
  </si>
  <si>
    <t>MOSIP-30599</t>
  </si>
  <si>
    <t>Resident API- When update preffered language by name flag is set=false , It is accepting Language Name</t>
  </si>
  <si>
    <t>MOSIP-30589</t>
  </si>
  <si>
    <t>Resident UI: UIN template card changes is not applying in downloaded UIN card</t>
  </si>
  <si>
    <t>MOSIP-29058</t>
  </si>
  <si>
    <t>Resident API: "Download Personalized Card" we are not getting any notification for failure case.</t>
  </si>
  <si>
    <t>MOSIP-29057</t>
  </si>
  <si>
    <t>Resident API: Auth type Lock/Unlock for failure cases we are not getting any notification.</t>
  </si>
  <si>
    <t>MOSIP-28862</t>
  </si>
  <si>
    <t>Resident UI: UI to get auto logged out, after deleting Logged VID in different browser.</t>
  </si>
  <si>
    <t>MOSIP-28861</t>
  </si>
  <si>
    <t>MOSIP-28584</t>
  </si>
  <si>
    <t>Resident UI : Auth request in service history is not displayed for few Perpetual VID's, but it is displayed when logged in with the corresponding UIN.</t>
  </si>
  <si>
    <t>MOSIP-26954</t>
  </si>
  <si>
    <t>Resident UI: 'Name' and 'DOB' should be mentioned properly in downloaded VID card.</t>
  </si>
  <si>
    <t>MOSIP-25463</t>
  </si>
  <si>
    <t>MOSIP-23696</t>
  </si>
  <si>
    <t>Resident Service APIs are not working if UIN generated from Regclient and preferred lang is Arabic</t>
  </si>
  <si>
    <t>Feature list(UI Based)</t>
  </si>
  <si>
    <t>Pre registartion Booking</t>
  </si>
  <si>
    <t>Verify phone/email</t>
  </si>
  <si>
    <t>Track services</t>
  </si>
  <si>
    <t>Manage My VID</t>
  </si>
  <si>
    <t>Secure MY ID</t>
  </si>
  <si>
    <t>get personalised Card</t>
  </si>
  <si>
    <t>Share credentails with partner</t>
  </si>
  <si>
    <t>Bug tracker</t>
  </si>
  <si>
    <t>TICKET#</t>
  </si>
  <si>
    <t>Bug Title</t>
  </si>
  <si>
    <t>Notes</t>
  </si>
  <si>
    <t>https://github.com/mosip/inji/issues/135</t>
  </si>
  <si>
    <t>Unable to download credential displayed invalid input Parameter - mobileNumber</t>
  </si>
  <si>
    <t>OPEN</t>
  </si>
  <si>
    <t>Blocker</t>
  </si>
  <si>
    <t>https://github.com/mosip/inji/issues/134</t>
  </si>
  <si>
    <t>Unable to download credential displayed UIN not available in Database</t>
  </si>
  <si>
    <t>https://github.com/mosip/inji/issues/137</t>
  </si>
  <si>
    <t>mpartner-default-mobile partner details is missing in kernel default properties</t>
  </si>
  <si>
    <t>https://github.com/mosip/inji/issues/157</t>
  </si>
  <si>
    <t>Get UIN/VID text box has a not working question mark</t>
  </si>
  <si>
    <t>closed</t>
  </si>
  <si>
    <t>https://github.com/mosip/inji/issues/178</t>
  </si>
  <si>
    <t>Unable to download VC</t>
  </si>
  <si>
    <t>https://github.com/mosip/inji/issues/159</t>
  </si>
  <si>
    <t>To turn on the bluetooth "Go to setting" button is not working</t>
  </si>
  <si>
    <t>https://github.com/mosip/inji/issues/158</t>
  </si>
  <si>
    <t>Get UIN/VID text box has a question mark</t>
  </si>
  <si>
    <t>https://github.com/mosip/inji/issues/155</t>
  </si>
  <si>
    <t>VC's border is not round edged properly</t>
  </si>
  <si>
    <t>https://github.com/mosip/inji/issues/153</t>
  </si>
  <si>
    <t>Reason for sharing getting over layed out of the VC details</t>
  </si>
  <si>
    <t>https://github.com/mosip/inji/issues/148</t>
  </si>
  <si>
    <t>Edit tag option making changes in UIN values in the home screen</t>
  </si>
  <si>
    <t>https://github.com/mosip/inji/issues/147</t>
  </si>
  <si>
    <t>full name atribute taking the place of ID type in VC</t>
  </si>
  <si>
    <t>https://github.com/mosip/inji/issues/146</t>
  </si>
  <si>
    <t>ID type feild is empty in the downloaded VC</t>
  </si>
  <si>
    <t>https://github.com/mosip/inji/issues/143</t>
  </si>
  <si>
    <t>VC address values getting overlaped</t>
  </si>
  <si>
    <t>https://github.com/mosip/inji/issues/142</t>
  </si>
  <si>
    <t>MOSIP logo trimed in VC card</t>
  </si>
  <si>
    <t>https://github.com/mosip/inji/issues/140</t>
  </si>
  <si>
    <t>VC stuck at loading state in Mobile ID app</t>
  </si>
  <si>
    <t>https://github.com/mosip/inji/issues/196</t>
  </si>
  <si>
    <t>Unable to download VC with arabic language UIN</t>
  </si>
  <si>
    <t>https://github.com/mosip/inji/issues/197</t>
  </si>
  <si>
    <t>RTL is not handled in inji app</t>
  </si>
  <si>
    <t>https://github.com/mosip/inji/issues/199</t>
  </si>
  <si>
    <t>The full name attribute is missing in the VC detailed view</t>
  </si>
  <si>
    <t>https://github.com/mosip/inji/issues/200</t>
  </si>
  <si>
    <t>VC detailed layout is not ocupying the spaces properly</t>
  </si>
  <si>
    <t>https://github.com/mosip/inji/issues/201</t>
  </si>
  <si>
    <t xml:space="preserve">The android app is not fully capable with diffrent language filters </t>
  </si>
  <si>
    <t>https://github.com/mosip/inji/issues/202</t>
  </si>
  <si>
    <t xml:space="preserve">When the VC card is downloading it has two id type's attribute </t>
  </si>
  <si>
    <t>https://github.com/mosip/inji/issues/228</t>
  </si>
  <si>
    <t>Mobile-id mail's where been looped</t>
  </si>
  <si>
    <t>Open</t>
  </si>
  <si>
    <t>JIRA #</t>
  </si>
  <si>
    <t>new apk</t>
  </si>
  <si>
    <t>https://github.com/mosip/inji/issues/191</t>
  </si>
  <si>
    <t>Application ID text box has a question mark.</t>
  </si>
  <si>
    <t>https://github.com/mosip/inji/issues/193</t>
  </si>
  <si>
    <t>https://github.com/mosip/inji/issues/195</t>
  </si>
  <si>
    <t>Renaming VC replacing UIN number in the home screen</t>
  </si>
  <si>
    <t>https://github.com/mosip/inji/issues/203</t>
  </si>
  <si>
    <t>https://github.com/mosip/inji/issues/206</t>
  </si>
  <si>
    <t>https://github.com/mosip/inji/issues/208</t>
  </si>
  <si>
    <t>Unable to download VC with the UIN which is created in Arabic language.</t>
  </si>
  <si>
    <t>https://github.com/mosip/inji/issues/209</t>
  </si>
  <si>
    <t>Unable to download credential with infant's UIN.</t>
  </si>
  <si>
    <t>https://github.com/mosip/inji/issues/210</t>
  </si>
  <si>
    <t>Message should be revised in sharing device while waiting for receiver to accept VC</t>
  </si>
  <si>
    <t>https://github.com/mosip/inji/issues/211</t>
  </si>
  <si>
    <t>VC is not in card format in sharing device.</t>
  </si>
  <si>
    <t>https://github.com/mosip/inji/issues/212</t>
  </si>
  <si>
    <t>Radio button should be removed if device contain single VC while sharing.</t>
  </si>
  <si>
    <t>https://github.com/mosip/inji/issues/213</t>
  </si>
  <si>
    <t>While Downloading VC field Name is displayed as idtype instead of UIN.</t>
  </si>
  <si>
    <t>https://github.com/mosip/inji/issues/214</t>
  </si>
  <si>
    <t>Message popup in sharing device is still retained even after successful VC share.</t>
  </si>
  <si>
    <t>https://github.com/mosip/inji/issues/217</t>
  </si>
  <si>
    <t>The ADD ID button is getting stacked down by the VC card</t>
  </si>
  <si>
    <t>https://github.com/mosip/inji/issues/218</t>
  </si>
  <si>
    <t>No Message to User for asking to enable the internet while sharing VC between devices.</t>
  </si>
  <si>
    <t>https://github.com/mosip/inji/issues/219</t>
  </si>
  <si>
    <t>Even though requesting credential with VID still we see UIN detials in the app</t>
  </si>
  <si>
    <t>https://github.com/mosip/inji/issues/221</t>
  </si>
  <si>
    <t>Unable to see the version of the app in profile icon due to smaller screen length</t>
  </si>
  <si>
    <t>https://github.com/mosip/inji/issues/222</t>
  </si>
  <si>
    <t>Rejection of VC request by sharing device should be notified to requesting device.</t>
  </si>
  <si>
    <t>https://github.com/mosip/inji/issues/223</t>
  </si>
  <si>
    <t>In inji app still labels and button remained in english even after language switch</t>
  </si>
  <si>
    <t>https://github.com/mosip/inji/issues/225</t>
  </si>
  <si>
    <t>Name and Device reference number fields are missing in sharing device</t>
  </si>
  <si>
    <t>https://github.com/mosip/inji/issues/231</t>
  </si>
  <si>
    <t>Inji app is not prompting the user to grant location access</t>
  </si>
  <si>
    <t>https://github.com/mosip/inji/issues/232</t>
  </si>
  <si>
    <t>https://github.com/mosip/inji/issues/259</t>
  </si>
  <si>
    <t>Error message should be revised when biometrics is not enrolled in device settings page but still resident use biometric unlock</t>
  </si>
  <si>
    <t>https://github.com/mosip/inji/issues/262</t>
  </si>
  <si>
    <t>Sharing device is not displaying success pop up message after sharing a VC</t>
  </si>
  <si>
    <t>https://github.com/mosip/inji/issues/302</t>
  </si>
  <si>
    <t>A successful face match is not displaying the message in sharing device.</t>
  </si>
  <si>
    <t>Bug id</t>
  </si>
  <si>
    <t>Bug title</t>
  </si>
  <si>
    <t>ios</t>
  </si>
  <si>
    <t>android</t>
  </si>
  <si>
    <t>assignee</t>
  </si>
  <si>
    <t>status</t>
  </si>
  <si>
    <t>remarks</t>
  </si>
  <si>
    <t>Camera is not launched in verifier's phone even after giving the consent from Resident's phone.</t>
  </si>
  <si>
    <t>anushree</t>
  </si>
  <si>
    <t>otp generation is failing with the error "while generating otp error is occured"</t>
  </si>
  <si>
    <t>anushree/santhosh</t>
  </si>
  <si>
    <t>Inji app crashing while sharing</t>
  </si>
  <si>
    <t>santhosh</t>
  </si>
  <si>
    <t>Change the static message on Sharing and Receiving device during sharing ID</t>
  </si>
  <si>
    <t>Verified and added comment</t>
  </si>
  <si>
    <t>closed , Android</t>
  </si>
  <si>
    <t xml:space="preserve">Added my comment waiting for reply. </t>
  </si>
  <si>
    <t>Name and Device reference number fields are missing in sharing device and also on requesting device</t>
  </si>
  <si>
    <t>re-opened</t>
  </si>
  <si>
    <t>Added my comments</t>
  </si>
  <si>
    <t>reopen</t>
  </si>
  <si>
    <t>Assigned for testing</t>
  </si>
  <si>
    <t>story not provided yet</t>
  </si>
  <si>
    <t>VID support not available</t>
  </si>
  <si>
    <t>The ADD ID getting stacked down by the VC card</t>
  </si>
  <si>
    <t>Mobile id API credentials are not moving to printing state</t>
  </si>
  <si>
    <t>Unable to download credential with infant's UIN</t>
  </si>
  <si>
    <t>Full name attribute is missing in detail view screen of VC</t>
  </si>
  <si>
    <t>check in this build</t>
  </si>
  <si>
    <t>Unable to delete the numbers in the textbox in AID screen</t>
  </si>
  <si>
    <t>When a requesting device cancels a sharing request device details are still displayed in the sharing device</t>
  </si>
  <si>
    <t>Connection is not established even after scanning qr code</t>
  </si>
  <si>
    <t>Mobile id - can't change the field from uin to vid while generating id</t>
  </si>
  <si>
    <t>App is continuously flickering when app is open but phone kept idle for some duration</t>
  </si>
  <si>
    <t>mobile id - Template exceptionServiceError occurring while downloading VC</t>
  </si>
  <si>
    <t>mobile id - 2 buttons are displayed in APK home page</t>
  </si>
  <si>
    <t>When Residents request VC with VID the UIN label should be changed to VID</t>
  </si>
  <si>
    <t>"network request failed" message is still showing after the network is connected when we try to add id and when otp is provided</t>
  </si>
  <si>
    <t>iOS: app should detect if the user’s biometrics changes in the device settings page</t>
  </si>
  <si>
    <t>Not assigned for testing</t>
  </si>
  <si>
    <t>Mobile app session should get expire ,if the app is opened longer time</t>
  </si>
  <si>
    <t>Check if we can verify this bug</t>
  </si>
  <si>
    <t>The error message "connection interrupted" should be revised to more user friendly message</t>
  </si>
  <si>
    <t xml:space="preserve">The inji app is not supported with multi language </t>
  </si>
  <si>
    <t>App crashed after viewing a Received ID</t>
  </si>
  <si>
    <t>closable form android</t>
  </si>
  <si>
    <t>Message popup in sharing device is still retained even after successful VC share</t>
  </si>
  <si>
    <t>When Cancel button is clicked during sharing, no prompt is displayed on the receiving device that the sharing was cancelled</t>
  </si>
  <si>
    <t>No prompt is displayed on the Sharing device when Cancel is clicked on the Receiving device during sharing</t>
  </si>
  <si>
    <t>otp generation is failing with the error "while generating otp error is occured</t>
  </si>
  <si>
    <t>The consent was automatically selected while sharing</t>
  </si>
  <si>
    <t>The consent was automatically selected in the second attempt of sharing</t>
  </si>
  <si>
    <t>Closed</t>
  </si>
  <si>
    <t>iOS : Audit should be logged for rejection of incoming VC by Receiver.</t>
  </si>
  <si>
    <t xml:space="preserve">Android - Able to get inside app without adding pin </t>
  </si>
  <si>
    <t>iOS - Able to unlock the inji app just with biometrics without passcode as a fallback</t>
  </si>
  <si>
    <t xml:space="preserve">VC's border is not round edged properly </t>
  </si>
  <si>
    <t>comment added</t>
  </si>
  <si>
    <t xml:space="preserve">VC is not in card format in sharing device. </t>
  </si>
  <si>
    <t xml:space="preserve">VC detailed layout is not ocupying the spaces properly </t>
  </si>
  <si>
    <t>Re-opened from iOS</t>
  </si>
  <si>
    <t>comment added, closable from android side</t>
  </si>
  <si>
    <t>Android - spelling mistake in the tips/user guide note</t>
  </si>
  <si>
    <t>Device names</t>
  </si>
  <si>
    <t>verifier</t>
  </si>
  <si>
    <t>wallet</t>
  </si>
  <si>
    <t>BLE sanity status</t>
  </si>
  <si>
    <t>Status with jan 30th build</t>
  </si>
  <si>
    <t>Status with Feb 8th build</t>
  </si>
  <si>
    <t>app size after installation</t>
  </si>
  <si>
    <t>app size after 1 vc download</t>
  </si>
  <si>
    <t>app size after 4 vc download</t>
  </si>
  <si>
    <t>redmi 6A, redmi 7A</t>
  </si>
  <si>
    <t>Android 9 BLE 4.2</t>
  </si>
  <si>
    <t>Android 10 BLE 4.2</t>
  </si>
  <si>
    <t>normal sharing</t>
  </si>
  <si>
    <t>Android 9 BLE 4.3</t>
  </si>
  <si>
    <t>Android 10 BLE 4.3</t>
  </si>
  <si>
    <t>face auth on resident's phone</t>
  </si>
  <si>
    <t>Android 9 BLE 4.4</t>
  </si>
  <si>
    <t>Android 10 BLE 4.4</t>
  </si>
  <si>
    <t>face auth on receiver's phone</t>
  </si>
  <si>
    <t>Redmi 6A, Redmi note 10 lite</t>
  </si>
  <si>
    <t>Android 10 BLE 5.0</t>
  </si>
  <si>
    <t>fail</t>
  </si>
  <si>
    <t>second attempt not working</t>
  </si>
  <si>
    <t xml:space="preserve">pass </t>
  </si>
  <si>
    <t>redmi 7A, redmi note 10 lite</t>
  </si>
  <si>
    <t>device name</t>
  </si>
  <si>
    <t>redmi 7A, Vivo Y73</t>
  </si>
  <si>
    <t>Android 12 BLE 5.0</t>
  </si>
  <si>
    <t>redmi 7A, Vivo Y74</t>
  </si>
  <si>
    <t>redmi 7A, Vivo Y75</t>
  </si>
  <si>
    <t>redmi note 10 lite, samsung galaxy A03 core</t>
  </si>
  <si>
    <t>Android 11 BLE 4.2</t>
  </si>
  <si>
    <t>samsung galaxy A03 core, redmi note 10 lite</t>
  </si>
  <si>
    <t>redmi note 10 lite, redmi K20 pro</t>
  </si>
  <si>
    <t>Android 11 BLE 5.0</t>
  </si>
  <si>
    <t>redmi K20 pro, redmi note 10 lite</t>
  </si>
  <si>
    <t>redmi note 10 lite, Vivo Y73</t>
  </si>
  <si>
    <t>Redmi 7A, Redmi 6A</t>
  </si>
  <si>
    <t>redmi note 10 lite, redmi 7A</t>
  </si>
  <si>
    <t>redmi note 10 lite, redmi 6A</t>
  </si>
  <si>
    <t>redmi K20 pro, Redmi 7A</t>
  </si>
  <si>
    <t>Vivo Y73, Redmi 7A</t>
  </si>
  <si>
    <t>Vivo Y73, Redmi Note 10 lite</t>
  </si>
  <si>
    <t>Redmi K20 pro, Redmi note 10 lite</t>
  </si>
  <si>
    <t>Redmi note 10 lite, redmi K20 pro</t>
  </si>
  <si>
    <t>app crashing intermittently while connecting</t>
  </si>
  <si>
    <t>Vivo Y73, Redmi K20 pro</t>
  </si>
  <si>
    <t>Redmi K20 pro, vivo Y73</t>
  </si>
  <si>
    <t>device not connecting in this specific roles</t>
  </si>
  <si>
    <t>blocked</t>
  </si>
  <si>
    <t>Face auth failed</t>
  </si>
  <si>
    <t>vivo y73 , iphone 11</t>
  </si>
  <si>
    <t>iPhone 15 BLE 5.0</t>
  </si>
  <si>
    <t>app crashing</t>
  </si>
  <si>
    <t>intermittently sharing is not working</t>
  </si>
  <si>
    <t>ios as wallet</t>
  </si>
  <si>
    <t>android as verifier</t>
  </si>
  <si>
    <t xml:space="preserve">k20 pro , iphone 8 </t>
  </si>
  <si>
    <t>iphone 16 BLE 5.0</t>
  </si>
  <si>
    <t>Blocked</t>
  </si>
  <si>
    <t>k20 pro , iphone 11</t>
  </si>
  <si>
    <t xml:space="preserve">intermittently </t>
  </si>
  <si>
    <t>redmi 7a , iphone 8</t>
  </si>
  <si>
    <t>redmi 6a, iphone 7</t>
  </si>
  <si>
    <t>iphone 15.6 BLE 4.2</t>
  </si>
  <si>
    <t>redmi 7a , iphone 7</t>
  </si>
  <si>
    <t>Sanity</t>
  </si>
  <si>
    <t>Passcode unlock</t>
  </si>
  <si>
    <t>biometric unlock</t>
  </si>
  <si>
    <t>downloading VC with VID</t>
  </si>
  <si>
    <t>wallet binding</t>
  </si>
  <si>
    <t>qrcode login</t>
  </si>
  <si>
    <t>Requestor</t>
  </si>
  <si>
    <t>Sender</t>
  </si>
  <si>
    <t>redmi 6A</t>
  </si>
  <si>
    <t>redmi 7A</t>
  </si>
  <si>
    <t>redmi note 10 lite</t>
  </si>
  <si>
    <t>iPhone 15  BLE 5.0</t>
  </si>
  <si>
    <t>UI+API</t>
  </si>
  <si>
    <t>MOSIP-31362</t>
  </si>
  <si>
    <t>Resident UI: Disallow UIN update in resident portal if already any update is in-progress in regproc</t>
  </si>
  <si>
    <t>MOSIP-31362_01</t>
  </si>
  <si>
    <t>Update My Data</t>
  </si>
  <si>
    <t>Verify  update request for first time</t>
  </si>
  <si>
    <t>MOSIP-31362_02</t>
  </si>
  <si>
    <t>Verify update request immediately after updating an attribute</t>
  </si>
  <si>
    <t>MOSIP-31362_03</t>
  </si>
  <si>
    <t>Verify update request packet can be cancelled  immediately after updating an attribute</t>
  </si>
  <si>
    <t>MOSIP-31362_04</t>
  </si>
  <si>
    <t>Verify the status of the event that is cancelled  immediately after updating an attribute</t>
  </si>
  <si>
    <t>Status of the packet should be Failed</t>
  </si>
  <si>
    <t>MOSIP-31362_05</t>
  </si>
  <si>
    <t>Verify update request for multiple attribute when update data is in progress</t>
  </si>
  <si>
    <t>Should not be allowed to update multiple UINs at a time.</t>
  </si>
  <si>
    <t>MOSIP-31362_06</t>
  </si>
  <si>
    <t>Verify update request for another attribute once update data is success</t>
  </si>
  <si>
    <t>Should be allowed  to update the data if there are no previous drafts pending in view my history</t>
  </si>
  <si>
    <t>MOSIP-31362_07</t>
  </si>
  <si>
    <t>Verify update request for same  attribute once update data is success</t>
  </si>
  <si>
    <t>MOSIP-31362_08</t>
  </si>
  <si>
    <t>Verify update request for an  attribute providing special characters/digits/spaces once update data is success</t>
  </si>
  <si>
    <t>MOSIP-31362_09</t>
  </si>
  <si>
    <t>Verify the error message when Identity data is already inprogress</t>
  </si>
  <si>
    <t>Should get error message "We have found an existing Data Update Request which is still in progress. In order to raise a new request, you will have to delete the existing request"</t>
  </si>
  <si>
    <t>MOSIP-31362_10</t>
  </si>
  <si>
    <t>Verify update request for contact data attribute when Identity data update data is inprogress</t>
  </si>
  <si>
    <t>Should not be allowed to update contact data when Identity data in in progress</t>
  </si>
  <si>
    <t>MOSIP-31362_11</t>
  </si>
  <si>
    <t>Verify the update request in french/arabic language</t>
  </si>
  <si>
    <t>MOSIP-31362_12</t>
  </si>
  <si>
    <t>Verify the status after drafting the UINs manually</t>
  </si>
  <si>
    <t>MOSIP-31362_13</t>
  </si>
  <si>
    <t>Verify if update request is possible without  Access token and ID Token</t>
  </si>
  <si>
    <t>MOSIP-31362_14</t>
  </si>
  <si>
    <t>Verify  if update request is possible when  data is  in progress</t>
  </si>
  <si>
    <t>MOSIP-31362_15</t>
  </si>
  <si>
    <t>MOSIP-31362_16</t>
  </si>
  <si>
    <t>Verify if updated data is possible to discard if it is in success status.</t>
  </si>
  <si>
    <t>MOSIP-31362_17</t>
  </si>
  <si>
    <t>Verify discarding data is possible  .</t>
  </si>
  <si>
    <t>MOSIP-31362_18</t>
  </si>
  <si>
    <t>Verify discarding the data which is already discarded</t>
  </si>
  <si>
    <t>Should get error response :"No records found".</t>
  </si>
  <si>
    <t>MOSIP-31362_19</t>
  </si>
  <si>
    <t xml:space="preserve">Verify  if it is possible to get any pending drafts update for the update request </t>
  </si>
  <si>
    <t>MOSIP-31362_20</t>
  </si>
  <si>
    <t>Should get response message: " No record found " when there are no pending drafts</t>
  </si>
  <si>
    <t>MOSIP-31362_21</t>
  </si>
  <si>
    <t>Verify the pending draft is giving proper response on updating indidual attribute data</t>
  </si>
  <si>
    <t xml:space="preserve">Should give reposnse for the particular UIN </t>
  </si>
  <si>
    <t>MOSIP-31362_22</t>
  </si>
  <si>
    <t xml:space="preserve">Verify  the response of pending draft api by providing invalid EID </t>
  </si>
  <si>
    <t>Should get error code response : " RES-SER-410" and message : "Invalid Input Parameter- eventId"</t>
  </si>
  <si>
    <t>MOSIP-31362_23</t>
  </si>
  <si>
    <t>Verify the response  On discarding the data which is already discarded</t>
  </si>
  <si>
    <t xml:space="preserve">Should get response message: " No record found " </t>
  </si>
  <si>
    <t>MOSIP-31362_24</t>
  </si>
  <si>
    <t>Verify updating email ID with lengthy value from API is reflected in UI</t>
  </si>
  <si>
    <t xml:space="preserve">Same data updated from API Should be reflecting UI </t>
  </si>
  <si>
    <t>MOSIP-31362_25</t>
  </si>
  <si>
    <t xml:space="preserve">Verify  the response of pending draft api by providing space/alphabets/special characters between EID </t>
  </si>
  <si>
    <t>MOSIP-31366</t>
  </si>
  <si>
    <t>MOSIP-31362_26</t>
  </si>
  <si>
    <t>Verify  if it is possible to get any pending drafts update if there are no pending drafts</t>
  </si>
  <si>
    <t>Should get response as "cancellable": false, if there are no pending packets available</t>
  </si>
  <si>
    <t>MOSIP-31362_27</t>
  </si>
  <si>
    <t xml:space="preserve">Verify if it is possible to get update request cancel details    </t>
  </si>
  <si>
    <t>MOSIP-31362_28</t>
  </si>
  <si>
    <t>Verify if update request cancel is possible when update data is already in progress</t>
  </si>
  <si>
    <t>MOSIP-31362_29</t>
  </si>
  <si>
    <t>Response should be :"No Record(s) found"</t>
  </si>
  <si>
    <t>MOSIP-31362_30</t>
  </si>
  <si>
    <t>Update my data</t>
  </si>
  <si>
    <t>Verify  to get the drafts for the  UIN in ID Repo Identity service</t>
  </si>
  <si>
    <t>The status should be Drafted</t>
  </si>
  <si>
    <t>MOSIP-31362_31</t>
  </si>
  <si>
    <t>Verify Update UIN with drafted Uin</t>
  </si>
  <si>
    <t>Verify The information message in manage my VID</t>
  </si>
  <si>
    <t>Verify the success message  allignment</t>
  </si>
  <si>
    <t>Success message should be alligned properly</t>
  </si>
  <si>
    <t>Verify the date format</t>
  </si>
  <si>
    <t xml:space="preserve">Date format should be proper, either lowercase/uppercase . dd/mm/yyyy or DD/MM/YYYY </t>
  </si>
  <si>
    <t>Verify 'From' and 'To' date picker and date format</t>
  </si>
  <si>
    <t xml:space="preserve">Verify the document type in the drop down </t>
  </si>
  <si>
    <t>The document names should be proper</t>
  </si>
  <si>
    <t>Verify the keyboard blocking the screen</t>
  </si>
  <si>
    <t xml:space="preserve">Keyboard should not block the Screen </t>
  </si>
  <si>
    <t>Check Allignment Issues in View my history</t>
  </si>
  <si>
    <t>Allignment  should be proper</t>
  </si>
  <si>
    <t>Check  Allignment and space  between the icons and field names</t>
  </si>
  <si>
    <t>The Allignment and space should be proper  between the icons and field names</t>
  </si>
  <si>
    <t>Check the Spacing issue in verify phone number /email id</t>
  </si>
  <si>
    <t>Space should be alligned properly.</t>
  </si>
  <si>
    <t xml:space="preserve">Resident UI-Allignment Issue in Track My Request </t>
  </si>
  <si>
    <t>Allignment should be proper for the track button before and after entering the EID</t>
  </si>
  <si>
    <t>Verify view my history EID field</t>
  </si>
  <si>
    <t>Should get a pop up message as 'Please enter a valid 16-digits EID</t>
  </si>
  <si>
    <t>Verify the preview messages</t>
  </si>
  <si>
    <t>The preview message should be inlined proeprly for all the language</t>
  </si>
  <si>
    <t>Resident UI- After updating DOB attribute for an Invalid date, not getting proper error message</t>
  </si>
  <si>
    <t>Check the error message</t>
  </si>
  <si>
    <t xml:space="preserve">Should get proper error message </t>
  </si>
  <si>
    <t>Check  the condition popup allignment</t>
  </si>
  <si>
    <t>Allignment should be Inlined</t>
  </si>
  <si>
    <t>Error should be displayed before we get eventid, which is more user friendly</t>
  </si>
  <si>
    <t>Verify the adress field allignment in arabic language</t>
  </si>
  <si>
    <t>Address field Should be proper  ‘ New Address Line1 / Nouvelle ligne d'adresse1’سطر العنوان الجديد 1 /</t>
  </si>
  <si>
    <t>Check  the grammatic error in the Information popup</t>
  </si>
  <si>
    <t>The pop up message should be user friendly</t>
  </si>
  <si>
    <t>MOSIP-33431</t>
  </si>
  <si>
    <t>Resident UI- Observed Many failures in automation UI report due to Licence key expired</t>
  </si>
  <si>
    <t xml:space="preserve">Observed 16 failures and 12 skips in automation UI report because of Licence key expired  </t>
  </si>
  <si>
    <t>1.Login to Minio</t>
  </si>
  <si>
    <t>Report should be clean</t>
  </si>
  <si>
    <t>Check the report</t>
  </si>
  <si>
    <t>Get my Information should be passed</t>
  </si>
  <si>
    <t>Check the allignment</t>
  </si>
  <si>
    <t>Allignment should be inline.</t>
  </si>
  <si>
    <t>MOSIP-34326</t>
  </si>
  <si>
    <t>API Test Rig-Reports Not getting generated in qa-platform1</t>
  </si>
  <si>
    <t>Verify the reports</t>
  </si>
  <si>
    <t xml:space="preserve">Should generate Reports </t>
  </si>
  <si>
    <t>MOSIP-34298</t>
  </si>
  <si>
    <t xml:space="preserve">Resident UI- The document type drop downs are overlapping in update my data when selected Keyboard and dropdown at same time </t>
  </si>
  <si>
    <t>Verify the overlap issue</t>
  </si>
  <si>
    <t>Overlapping should not be there</t>
  </si>
  <si>
    <t>MOSIP-34247</t>
  </si>
  <si>
    <t>Resident UI- Allignment Issue in Update my data for arabic language</t>
  </si>
  <si>
    <t>Check the overlap Issue</t>
  </si>
  <si>
    <t>On uploading document the ‘or’ word souldn't be overlapped</t>
  </si>
  <si>
    <t>MOSIP-33601</t>
  </si>
  <si>
    <t>API Test Rig-Getting more number of failures in resident api report due to "Claim not available: individual_id"</t>
  </si>
  <si>
    <t>Check for the errors</t>
  </si>
  <si>
    <t>Verify the names with  2 or 3 letters</t>
  </si>
  <si>
    <t>MOSIP-34292</t>
  </si>
  <si>
    <t>Resident UI-Cancelled option is selecting while selecting failed option in view my history status dropdown</t>
  </si>
  <si>
    <t>Verify the View my history status</t>
  </si>
  <si>
    <t>Cancelled option shouldn’t get selected while selecting failed option</t>
  </si>
  <si>
    <t>MOSIP-34174</t>
  </si>
  <si>
    <t>Resident UI - incorrect messages and sentences in update my data and share credentials</t>
  </si>
  <si>
    <t>Verify the success messgae</t>
  </si>
  <si>
    <t>Success message should be proper</t>
  </si>
  <si>
    <t>Resident UI-The Allignment of the fields is not proper verify email and phone/get my uin /update my data for arabic language.</t>
  </si>
  <si>
    <t>Check the Allignment</t>
  </si>
  <si>
    <t xml:space="preserve">Information messages should be Inlined </t>
  </si>
  <si>
    <t>MOSIP-34096</t>
  </si>
  <si>
    <t>Resident UI- In view my history page is not loading getting Template exceptionServiceError.</t>
  </si>
  <si>
    <t>Resident UI - Time Format not displayed properly in the VID card for multi language</t>
  </si>
  <si>
    <t>MOSIP-35122</t>
  </si>
  <si>
    <t>Resident UI-Getting error message as 'Input Field accepts only letters ' when copied the same name field</t>
  </si>
  <si>
    <t>MOSIP-35117</t>
  </si>
  <si>
    <t>MOSIP-35103</t>
  </si>
  <si>
    <t xml:space="preserve">Resident UI: Able to update with same data after update is successful </t>
  </si>
  <si>
    <t>Resident UI: EID field from view my history accepting (- &amp; +) for 2 entries</t>
  </si>
  <si>
    <t>MOSIP-35061</t>
  </si>
  <si>
    <t>Resident UI: When trying to update with existing update request, popup message for different fields is different</t>
  </si>
  <si>
    <t>MOSIP-35049</t>
  </si>
  <si>
    <t>MOSIP-35044</t>
  </si>
  <si>
    <t>Resident UI: When data is entered using virtual keyboard functionality is not working properly</t>
  </si>
  <si>
    <t>MOSIP-34278</t>
  </si>
  <si>
    <t>Resident UI - When Resident declined access in the voluntary claims , is still able to access the same after logged in</t>
  </si>
  <si>
    <t xml:space="preserve">Resident UI-Unable to Access Update my data features when drafted UINs </t>
  </si>
  <si>
    <t>MOSIP-34235</t>
  </si>
  <si>
    <t>MOSIP-34232</t>
  </si>
  <si>
    <t>MOSIP-34231</t>
  </si>
  <si>
    <t>Resident UI - Intermittent Issue -when updated Contact details from API is not reflecting UI</t>
  </si>
  <si>
    <t>MOSIP-34230</t>
  </si>
  <si>
    <t>MOSIP-35120</t>
  </si>
  <si>
    <t>MOSIP-28605</t>
  </si>
  <si>
    <t>Resident UI - Spacing Issue and Format Issue  in Acknowlegments for multi language</t>
  </si>
  <si>
    <t xml:space="preserve">Resident API - On updating email ID with lengthy value from API is not completely visible in UI </t>
  </si>
  <si>
    <t>Resident API- Get Pending drafts endpoint is giving response of  all the attributes on updating individual attribute</t>
  </si>
  <si>
    <t xml:space="preserve">Resident UI - After updating a data and tried to update soon then in the pop up if we cancel the update request we are seeing a error message with no record found  </t>
  </si>
  <si>
    <t xml:space="preserve">Resident API - After reverting the language name while updating data , the same is not reflected in UI </t>
  </si>
  <si>
    <t xml:space="preserve">Resident UI - After updating update count to '0' not getting information message in Update my data </t>
  </si>
  <si>
    <t xml:space="preserve">Resident UI - Extra space seen  in download Personalized card </t>
  </si>
  <si>
    <t xml:space="preserve">Resident UI: If name field is very lengthy, downloaded card is not getting complete name </t>
  </si>
  <si>
    <t xml:space="preserve">Resident UI- The Logo in the VID card is compressed  </t>
  </si>
  <si>
    <t xml:space="preserve">Resident UI- In download personalized card UIN and VID are getting overlapped  When masked  </t>
  </si>
  <si>
    <t xml:space="preserve">API: Different transaction ID in log_desc reflecting in resident Audit log. </t>
  </si>
  <si>
    <t xml:space="preserve">Resident UI: Naming conventions for downloaded files is coming in selected language </t>
  </si>
  <si>
    <t xml:space="preserve">Resident UI: Not able to share card when text entered using virtual keyboard for few languages </t>
  </si>
  <si>
    <t xml:space="preserve">Resident UI: Not able to raise grievance ticket when text entered using virtual keyboard </t>
  </si>
  <si>
    <t>Resident API- When update preffered language by name  flag is set as false , getting template exception error.</t>
  </si>
  <si>
    <t xml:space="preserve">Resident API-When adding Incomplete encoded value of the redirectUI , it is redirected to  login page </t>
  </si>
  <si>
    <t xml:space="preserve">Download your personalized card for failure case is not showing the popup message with event Id. </t>
  </si>
  <si>
    <t xml:space="preserve">Resident UI - Able to login with the corresponding VID when DOB of adult UIN to infant </t>
  </si>
  <si>
    <t xml:space="preserve">Resident API - response is not getting for login redirect API </t>
  </si>
  <si>
    <t>Resident UI/API: Generate VID old API affecting  UI login</t>
  </si>
  <si>
    <t xml:space="preserve">Resident: Digital sign is overlapping to the data in downloaded document in resident portal </t>
  </si>
  <si>
    <t>Assigned</t>
  </si>
  <si>
    <t xml:space="preserve">       mosipid/config-server:1.1.2</t>
  </si>
  <si>
    <t xml:space="preserve">       mosipid/kernel-auditmanager-service:1.2.0.1</t>
  </si>
  <si>
    <t xml:space="preserve">       mosipid/kernel-auth-service:1.2.0.1</t>
  </si>
  <si>
    <t xml:space="preserve">       mosipid/kernel-idgenerator-service:1.2.0.1</t>
  </si>
  <si>
    <t xml:space="preserve">       mosipid/kernel-masterdata-service:1.2.0.1</t>
  </si>
  <si>
    <t xml:space="preserve">       mosipid/kernel-notification-service:1.2.0.1</t>
  </si>
  <si>
    <t xml:space="preserve">       mosipid/kernel-otpmanager-service:1.2.0.1</t>
  </si>
  <si>
    <t xml:space="preserve">       mosipid/kernel-pridgenerator-service:1.2.0.1</t>
  </si>
  <si>
    <t xml:space="preserve">       mosipid/kernel-ridgenerator-service:1.2.0.1</t>
  </si>
  <si>
    <t xml:space="preserve">       mosipid/kernel-syncdata-service:1.2.0.1</t>
  </si>
  <si>
    <t xml:space="preserve">       mosipid/registration-processor-common-camel-bridge:1.2.0.1</t>
  </si>
  <si>
    <t xml:space="preserve">       mosipid/registration-processor-dmz-packet-server:1.2.0.1</t>
  </si>
  <si>
    <t xml:space="preserve">       mosipid/registration-processor-notification-service:1.2.0.1</t>
  </si>
  <si>
    <t xml:space="preserve">       mosipid/registration-processor-registration-status-service:1.2.0.1</t>
  </si>
  <si>
    <t xml:space="preserve">       mosipid/registration-processor-registration-transaction-service:1.2.0.1</t>
  </si>
  <si>
    <t xml:space="preserve">       mosipid/registration-processor-reprocessor:1.2.0.1</t>
  </si>
  <si>
    <t xml:space="preserve">       mosipid/registration-processor-stage-group-1:1.2.0.1</t>
  </si>
  <si>
    <t xml:space="preserve">       mosipid/registration-processor-stage-group-2:1.2.0.1</t>
  </si>
  <si>
    <t xml:space="preserve">       mosipid/registration-processor-stage-group-3:1.2.0.1</t>
  </si>
  <si>
    <t xml:space="preserve">       mosipid/registration-processor-stage-group-4:1.2.0.1</t>
  </si>
  <si>
    <t xml:space="preserve">       mosipid/registration-processor-stage-group-5:1.2.0.1</t>
  </si>
  <si>
    <t xml:space="preserve">       mosipid/registration-processor-stage-group-6:1.2.0.1</t>
  </si>
  <si>
    <t xml:space="preserve">       mosipid/registration-processor-stage-group-7:1.2.0.1</t>
  </si>
  <si>
    <t xml:space="preserve">       mosipid/registration-processor-workflow-manager-service:1.2.0.1</t>
  </si>
  <si>
    <t xml:space="preserve">       mosipid/resident-service:1.2.1.0</t>
  </si>
  <si>
    <t xml:space="preserve">       mosipid/softhsm:v2</t>
  </si>
  <si>
    <t xml:space="preserve">       mosipqa/apitest-auth:develop</t>
  </si>
  <si>
    <t xml:space="preserve">       mosipqa/apitest-esignet:develop</t>
  </si>
  <si>
    <t xml:space="preserve">       mosipqa/apitest-idrepo:develop</t>
  </si>
  <si>
    <t xml:space="preserve">       mosipqa/apitest-pms:develop</t>
  </si>
  <si>
    <t xml:space="preserve">       mosipqa/apitest-prereg:develop</t>
  </si>
  <si>
    <t xml:space="preserve">       mosipqa/apitest-resident:develop</t>
  </si>
  <si>
    <t xml:space="preserve">       mosipqa/mosip-artemis-keycloak:MOSIP-32336</t>
  </si>
  <si>
    <t xml:space="preserve">       mosipqa/partner-management-service:1.3.x</t>
  </si>
  <si>
    <t xml:space="preserve">       mosipqa/partner-management-service:develop-pmp-revamp</t>
  </si>
  <si>
    <t xml:space="preserve">       mosipqa/pmp-reactjs-ui:1.3.x</t>
  </si>
  <si>
    <t xml:space="preserve">       mosipqa/pmp-reactjs-ui:develop</t>
  </si>
  <si>
    <t xml:space="preserve">       mosipqa/policy-management-service:1.3.x</t>
  </si>
  <si>
    <t xml:space="preserve">       mosipqa/policy-management-service:develop-pmp-revamp</t>
  </si>
  <si>
    <t xml:space="preserve">       mosipqa/resident-ui:0.9.x</t>
  </si>
  <si>
    <t xml:space="preserve">       mosipqa/uitest-resident:develop</t>
  </si>
  <si>
    <t xml:space="preserve">       mosipid/admin-service:1.2.1.0</t>
  </si>
  <si>
    <t xml:space="preserve">       mosipid/admin-ui:1.2.0.1</t>
  </si>
  <si>
    <t xml:space="preserve">       mosipid/artifactory-server:1.2.0.3</t>
  </si>
  <si>
    <t xml:space="preserve">       mosipid/artifactory-server:1.4.1-ES</t>
  </si>
  <si>
    <t xml:space="preserve">       mosipid/authentication-demo-service:1.2.0.1</t>
  </si>
  <si>
    <t xml:space="preserve">       mosipid/authentication-internal-service:1.2.1.0</t>
  </si>
  <si>
    <t xml:space="preserve">       mosipid/authentication-otp-service:1.2.1.0</t>
  </si>
  <si>
    <t xml:space="preserve">       mosipid/authentication-service:1.2.1.0</t>
  </si>
  <si>
    <t xml:space="preserve">       mosipid/biosdk-server:1.2.0.1</t>
  </si>
  <si>
    <t xml:space="preserve">       mosipid/commons-packet-service:1.2.0.1</t>
  </si>
  <si>
    <t xml:space="preserve">       mosipid/compliance-toolkit-batch-job:1.4.0</t>
  </si>
  <si>
    <t xml:space="preserve">       mosipid/compliance-toolkit-service:1.4.0</t>
  </si>
  <si>
    <t xml:space="preserve">       mosipid/compliance-toolkit-ui:1.4.0</t>
  </si>
  <si>
    <t xml:space="preserve">       mosipid/consolidator-websub-service:1.2.0.1</t>
  </si>
  <si>
    <t xml:space="preserve">       mosipid/credential-request-generator:1.2.1.0</t>
  </si>
  <si>
    <t xml:space="preserve">       mosipid/credential-service:1.2.1.0</t>
  </si>
  <si>
    <t xml:space="preserve">       mosipid/data-share-service:1.2.0.1</t>
  </si>
  <si>
    <t xml:space="preserve">       mosipid/digital-card-service:1.2.0.1</t>
  </si>
  <si>
    <t xml:space="preserve">       mosipid/dsl-orchestrator:1.2.0.1</t>
  </si>
  <si>
    <t xml:space="preserve">       mosipid/dsl-packetcreator:1.2.0.1</t>
  </si>
  <si>
    <t xml:space="preserve">       mosipid/esignet:1.4.1</t>
  </si>
  <si>
    <t xml:space="preserve">       mosipid/hotlist-service:1.2.1.0</t>
  </si>
  <si>
    <t xml:space="preserve">       mosipid/id-repository-identity-service:1.2.1.0</t>
  </si>
  <si>
    <t xml:space="preserve">       mosipid/id-repository-salt-generator:1.2.0.1</t>
  </si>
  <si>
    <t xml:space="preserve">       mosipid/id-repository-vid-service:1.2.1.0</t>
  </si>
  <si>
    <t xml:space="preserve">       mosipid/kernel-keymanager-service:1.2.1.0</t>
  </si>
  <si>
    <t xml:space="preserve">       mosipid/kernel-masterdata-service:1.2.1.0</t>
  </si>
  <si>
    <t xml:space="preserve">       mosipid/kernel-salt-generator:1.2.0.1</t>
  </si>
  <si>
    <t xml:space="preserve">       mosipid/kernel-syncdata-service:1.2.1.0</t>
  </si>
  <si>
    <t xml:space="preserve">       mosipid/keycloak-init:1.2.0.1</t>
  </si>
  <si>
    <t xml:space="preserve">       mosipid/keys-generator:1.2.0.1</t>
  </si>
  <si>
    <t xml:space="preserve">       mosipid/masterdata-loader:1.2.0.1</t>
  </si>
  <si>
    <t xml:space="preserve">       mosipid/mimoto:0.13.0</t>
  </si>
  <si>
    <t xml:space="preserve">       mosipid/mock-abis:1.2.0.2</t>
  </si>
  <si>
    <t xml:space="preserve">       mosipid/mock-identity-system:0.9.3</t>
  </si>
  <si>
    <t xml:space="preserve">       mosipid/mock-mv:1.2.0.2</t>
  </si>
  <si>
    <t xml:space="preserve">       mosipid/mock-relying-party-service:0.9.3</t>
  </si>
  <si>
    <t xml:space="preserve">       mosipid/mock-relying-party-ui:0.9.3</t>
  </si>
  <si>
    <t xml:space="preserve">       mosipid/mock-smtp:1.0.0</t>
  </si>
  <si>
    <t xml:space="preserve">       mosipid/mosip-artemis-keycloak:1.2.0.1</t>
  </si>
  <si>
    <t xml:space="preserve">       mosipid/mosip-file-server:1.2.0.1</t>
  </si>
  <si>
    <t xml:space="preserve">       mosipid/oidc-ui:1.4.1</t>
  </si>
  <si>
    <t xml:space="preserve">       mosipid/partner-onboarder:1.2.0.1</t>
  </si>
  <si>
    <t xml:space="preserve">       mosipid/pmp-ui:1.2.0.2</t>
  </si>
  <si>
    <t xml:space="preserve">       mosipid/postgres-init:1.2.0.1</t>
  </si>
  <si>
    <t xml:space="preserve">       mosipid/pre-registration-application-service:1.2.0.1</t>
  </si>
  <si>
    <t xml:space="preserve">       mosipid/pre-registration-batchjob:1.2.0.1</t>
  </si>
  <si>
    <t xml:space="preserve">       mosipid/pre-registration-booking-service:1.2.0.1</t>
  </si>
  <si>
    <t xml:space="preserve">       mosipid/pre-registration-captcha-service:1.2.0.1</t>
  </si>
  <si>
    <t xml:space="preserve">       mosipid/pre-registration-datasync-service:1.2.0.1</t>
  </si>
  <si>
    <t xml:space="preserve">       mosipid/pre-registration-ui:1.2.0.1</t>
  </si>
  <si>
    <t xml:space="preserve">       mosipid/print:1.2.0.1</t>
  </si>
  <si>
    <t xml:space="preserve">       mosipid/registration-client:1.2.0.2</t>
  </si>
  <si>
    <t xml:space="preserve">       mosipid/websub-service:1.2.0.1</t>
  </si>
  <si>
    <t xml:space="preserve">       mosipqa/activemq-artemis:1.1.5</t>
  </si>
  <si>
    <t xml:space="preserve">       mosipqa/apitest-mimoto:develop</t>
  </si>
  <si>
    <t xml:space="preserve">       mosipqa/pmptest:develop</t>
  </si>
  <si>
    <t xml:space="preserve">       mosipqa/uitest-admin:develop</t>
  </si>
  <si>
    <t>Tested on qa-plan env with components</t>
  </si>
  <si>
    <t xml:space="preserve">     </t>
  </si>
  <si>
    <t>MOSIP-35800</t>
  </si>
  <si>
    <t>MOSIP-35685</t>
  </si>
  <si>
    <t>MOSIP-35793</t>
  </si>
  <si>
    <t>MOSIP-35756</t>
  </si>
  <si>
    <t>MOSIP-35764</t>
  </si>
  <si>
    <t>MOSIP-35762</t>
  </si>
  <si>
    <t>MOSIP-35763</t>
  </si>
  <si>
    <t>MOSIP-35684</t>
  </si>
  <si>
    <t>MOSIP-35683</t>
  </si>
  <si>
    <t>MOSIP-24196</t>
  </si>
  <si>
    <t>Resident UI - Update Identity Information message is not user friendly after updating update identity-mapping json from fullname to firstname and last name</t>
  </si>
  <si>
    <t xml:space="preserve">Resident UI - The Attribute Update count limit is not matching with the Information message in update my data </t>
  </si>
  <si>
    <t>Resident UI - Intermittent Issue when Identity data is updated the same is not reflecting in UI but the status is moving to success and vice versa</t>
  </si>
  <si>
    <t>Resident UI- Error message not popping up when selected same gender update in update my data</t>
  </si>
  <si>
    <t xml:space="preserve">Resident UI - After Identity data is updated successfully the same is not updated in the User profile  </t>
  </si>
  <si>
    <t xml:space="preserve">Resident UI- Error message is not user friendly when Downloaded/Deleted the VID card After reaching the maximum config time </t>
  </si>
  <si>
    <t>Resident UI- After changing the Mosip-VID-policy json config file , the same is not reflecting in the UI</t>
  </si>
  <si>
    <t>Resident UI - Portal is requesting access to the Authorized scope and voluntary claims when trying to log in with the default perpetual VID</t>
  </si>
  <si>
    <t>Resident UI- Able to login to UI with the default perpetual VID when Authentication modality for Email and Mobile is locked</t>
  </si>
  <si>
    <t>Pre-populate machine ID and center ID in masterdata during deployment for printUIN API call</t>
  </si>
  <si>
    <t>1.Open Resident portal
2.Login to UIN services and navigate to update my data
3.Update any data attribute</t>
  </si>
  <si>
    <t>Resident should be able to update without  any  warning /error message.
(Update count limit is
"fullName": 3,"gender": 2,
"dateOfBirth": 4) (configurable)</t>
  </si>
  <si>
    <t xml:space="preserve">1.Open Resident portal
2.Login to UIN services and navigate to update my data
3.Update any data immediately after updating the first attribute </t>
  </si>
  <si>
    <t xml:space="preserve">1.Open Resident portal
2.Login to UIN services and navigate to update my data
3.Update any data and discard immediately after updating the first attribute </t>
  </si>
  <si>
    <t>1.Open Resident portal
2.Login to UIN services and navigate to update my data
3.Update multiple  attribute data</t>
  </si>
  <si>
    <t>1.Open Resident portal
2.Login to UIN services and navigate to update my data
3.Update any data after the previous packet Is processed</t>
  </si>
  <si>
    <t>1.Go to swagger
2.Search for Endpoint: updateUinDemographics
3.Update any attribute and Execute</t>
  </si>
  <si>
    <t>1.Open Resident portal
2.Login to UIN services and navigate to update my data
3.Update the same  attribute data</t>
  </si>
  <si>
    <t>1.Open Resident portal
2.Login to UIN services and navigate to update my data
3.Update any attribute data with invalid values</t>
  </si>
  <si>
    <t>1.Open Resident portal
2.Login to UIN services and navigate to update my data
3.Try to update any data other than which is in progrss</t>
  </si>
  <si>
    <t xml:space="preserve">1.Open Resident portal
2.Login to UIN services and navigate to update my data
3.Update Identity data and then Contact data  </t>
  </si>
  <si>
    <t xml:space="preserve">1.Open Resident portal
2.Login to UIN services and change the language to French/arabic
3.navigate to update my data
4.Update any Attribute  data </t>
  </si>
  <si>
    <t>1.Should be able to update
2.Success/Failure Response should be in User selected Language</t>
  </si>
  <si>
    <t>1.Go to swagger
2.search for endpoint
https://api-internal.qa-platform1.mosip.net/idrepository/v1/identity/draft/create/430473346359393440?UIN=7158739467
3.Login to UIN services
4.Navigate to Update my data</t>
  </si>
  <si>
    <t>1.Status should be Drafted
2.Data should not get updates as it is not moved to Idrepo</t>
  </si>
  <si>
    <t>1.Go to swagger
2.Search for Endpoint: updateUinDemographics
3.Update any attribute immediately  after updating data and Execute</t>
  </si>
  <si>
    <t>1.Go to swagger
2.Search for Endpoint: discardPendingDraft
3.Enter valid EID
4.Execute</t>
  </si>
  <si>
    <t>1.Should not be able to discard data  once  the data is updated
2.Response should be :"no records found "</t>
  </si>
  <si>
    <t>1.Go to swagger
2.Search for Endpoint: discardPendingDraft
3.Enter valid EID(soon after updating data)
4.Execute</t>
  </si>
  <si>
    <t>1.Go to swagger
2.Search for Endpoint: discardPendingDraft
3.Enter a valid EID that is discarded
4.Execute</t>
  </si>
  <si>
    <t>1.Go to swagger
2.Search for Endpoint: discardPendingDraft
3.Enter the discarded EID
4.Execute</t>
  </si>
  <si>
    <t>1.Open resident  swagger end point
https://api-internal.qa-platform1.mosip.net/resident/v1/swagger-ui/index.html?configUrl=/resident/v1/v3/api-docs/swagger-config#/proxy-idrepo-controller/getPendingDrafts
2.Send OTP
3.Update contact details</t>
  </si>
  <si>
    <t>1.Go to swagger
2.Search for Endpoint: discardPendingDraft
3.Enter space/alphabets/special characters between EID
4.Execute</t>
  </si>
  <si>
    <t>1.Go to swagger
2.Search for Endpoint: getPendingDrafts
3.Execute</t>
  </si>
  <si>
    <t xml:space="preserve">Should get response as
"cancellable": true, if the packet is not inprogress </t>
  </si>
  <si>
    <t xml:space="preserve">Should get response as
"cancellable": false, if the packet is already inprogress </t>
  </si>
  <si>
    <t>1.Go to swagger
2.Search for Endpoint: discardPendingDraft
3.Enter Discarded EID
4.Execute</t>
  </si>
  <si>
    <t>1.Go to swagger
2.search for endpoint
https://api-internal.qa-platform1.mosip.net/idrepository/v1/identity/draft/create/430473346359393440?UIN=7158739467
3.Enter UIN and regid
4.Execute</t>
  </si>
  <si>
    <t>Response should be "cancellable": true,
 "description": "An attempt was made to update data"</t>
  </si>
  <si>
    <t>Steps to Reproduce:
1.Login to UIN services
2.Navigate to Manage my VID
3.View the information messages</t>
  </si>
  <si>
    <t>1.Login to UIN services
2.Navigate to view my history and nter combination of alpahabets/special characters/digits in the EID text field</t>
  </si>
  <si>
    <t xml:space="preserve">1.Login to UIN services
2.Navigate to update my data
3.Update an data
4.Cancel the requested data </t>
  </si>
  <si>
    <t xml:space="preserve">1.Login to Minio
2.Download the report from the uitest rig
3.Analyse </t>
  </si>
  <si>
    <t>1.Login to MINIO
2.Check for the API report in the automation-qabucket</t>
  </si>
  <si>
    <t>1.Login to Resident UI
2.Navigate to get Personalised card/download VID from manage my VID/ after update my data
3.Download card and open it</t>
  </si>
  <si>
    <t>1.Login to Resident UI
2.Navigate to view my history</t>
  </si>
  <si>
    <t>1.Login to Resident UI
2.Navigate to update my data
3.Check the success message</t>
  </si>
  <si>
    <t>1.Login to UIN services.
2.change the language to arabic
3.Navigate to Update my data</t>
  </si>
  <si>
    <t>1.Login to UIN services
2.Navigate to View my history</t>
  </si>
  <si>
    <t>1.Go to swagger
2.Search for Endpoint: discardPendingDraft
3.Enter invalid EID
4.Execute</t>
  </si>
  <si>
    <t>1.Open Resident portal
2.Navigate to verify phone number/email id
3.Enter OTP
4.View the info msg</t>
  </si>
  <si>
    <t>Unique Identifier</t>
  </si>
  <si>
    <t>1. Go to https://api-internal.qa4.mosip.net/resident/v1/swagger-ui/index.html?configUrl=/resident/v1/v3/api-docs/swagger-config#/
 2. Navigate to get registration centre by hieraracy level 
 3. Enter langcode kan, hieraracy level as 0 and name details</t>
  </si>
  <si>
    <t>TC_Resident_GetRegCentrebyLangCode_11</t>
  </si>
  <si>
    <t>1. Go to https://api-internal.qa4.mosip.net/resident/v1/swagger-ui/index.html?configUrl=/resident/v1/v3/api-docs/swagger-config#/
 2. Navigate to get registration centre by hieraracy level 
 3. Enter langcode kan, hieraracy level as 1 and name details</t>
  </si>
  <si>
    <t>TC_Resident_GetRegCentrebyLangCode_12</t>
  </si>
  <si>
    <t>1. Go to https://api-internal.qa4.mosip.net/resident/v1/swagger-ui/index.html?configUrl=/resident/v1/v3/api-docs/swagger-config#/
 2. Navigate to get registration centre by hieraracy level 
 3. Enter langcode kan, hieraracy level as 2 and name details</t>
  </si>
  <si>
    <t>TC_Resident_GetRegCentrebyLangCode_13</t>
  </si>
  <si>
    <t>1. Go to https://api-internal.qa4.mosip.net/resident/v1/swagger-ui/index.html?configUrl=/resident/v1/v3/api-docs/swagger-config#/
 2. Navigate to get registration centre by hieraracy level 
 3. Enter langcode kan, hieraracy level as 3 and name details</t>
  </si>
  <si>
    <t>TC_Resident_GetRegCentrebyLangCode_14</t>
  </si>
  <si>
    <t>1. Go to https://api-internal.qa4.mosip.net/resident/v1/swagger-ui/index.html?configUrl=/resident/v1/v3/api-docs/swagger-config#/
 2. Navigate to get registration centre by hieraracy level 
 3. Enter langcode kan, hieraracy level as 4 and name details</t>
  </si>
  <si>
    <t>TC_Resident_GetRegCentrebyLangCode_15</t>
  </si>
  <si>
    <t>1. Go to https://api-internal.qa4.mosip.net/resident/v1/swagger-ui/index.html?configUrl=/resident/v1/v3/api-docs/swagger-config#/
 2. Navigate to get registration centre by hieraracy level 
 3. Enter langcode kan, hieraracy level as 5 and name details</t>
  </si>
  <si>
    <t>TC_Resident_GetRegCentrebyLangCode_03</t>
  </si>
  <si>
    <t>1. Go to https://api-internal.qa4.mosip.net/resident/v1/swagger-ui/index.html?configUrl=/resident/v1/v3/api-docs/swagger-config#/
 2. Navigate to get registration centre by hieraracy level 
 3. Enter langcode hin, hieraracy level as 0 and name details</t>
  </si>
  <si>
    <t>1. Go to https://api-internal.qa4.mosip.net/resident/v1/swagger-ui/index.html?configUrl=/resident/v1/v3/api-docs/swagger-config#/
 2. Navigate to get registration centre by hieraracy level 
 3. Enter langcode hin, hieraracy level as 1 and name details</t>
  </si>
  <si>
    <t>1. Go to https://api-internal.qa4.mosip.net/resident/v1/swagger-ui/index.html?configUrl=/resident/v1/v3/api-docs/swagger-config#/
 2. Navigate to get registration centre by hieraracy level 
 3. Enter langcode hin, hieraracy level as 2 and name details</t>
  </si>
  <si>
    <t>1. Go to https://api-internal.qa4.mosip.net/resident/v1/swagger-ui/index.html?configUrl=/resident/v1/v3/api-docs/swagger-config#/
 2. Navigate to get registration centre by hieraracy level 
 3. Enter langcode hin, hieraracy level as 3 and name details</t>
  </si>
  <si>
    <t>1. Go to https://api-internal.qa4.mosip.net/resident/v1/swagger-ui/index.html?configUrl=/resident/v1/v3/api-docs/swagger-config#/
 2. Navigate to get registration centre by hieraracy level 
 3. Enter langcode hin, hieraracy level as 4 and name details</t>
  </si>
  <si>
    <t>1. Go to https://api-internal.qa4.mosip.net/resident/v1/swagger-ui/index.html?configUrl=/resident/v1/v3/api-docs/swagger-config#/
 2. Navigate to get registration centre by hieraracy level 
 3. Enter langcode hin, hieraracy level as 5 and name details</t>
  </si>
  <si>
    <t>1. Go to https://api-internal.qa4.mosip.net/resident/v1/swagger-ui/index.html?configUrl=/resident/v1/v3/api-docs/swagger-config#/
 2. Navigate to get registration centre by hieraracy level 
 3. Enter langcode tam, hieraracy level as 0 and name details</t>
  </si>
  <si>
    <t>1. Go to https://api-internal.qa4.mosip.net/resident/v1/swagger-ui/index.html?configUrl=/resident/v1/v3/api-docs/swagger-config#/
 2. Navigate to get registration centre by hieraracy level 
 3. Enter langcode tam, hieraracy level as 1 and name details</t>
  </si>
  <si>
    <t>1. Go to https://api-internal.qa4.mosip.net/resident/v1/swagger-ui/index.html?configUrl=/resident/v1/v3/api-docs/swagger-config#/
 2. Navigate to get registration centre by hieraracy level 
 3. Enter langcode tam, hieraracy level as 2 and name details</t>
  </si>
  <si>
    <t>1. Go to https://api-internal.qa4.mosip.net/resident/v1/swagger-ui/index.html?configUrl=/resident/v1/v3/api-docs/swagger-config#/
 2. Navigate to get registration centre by hieraracy level 
 3. Enter langcode tam, hieraracy level as 3 and name details</t>
  </si>
  <si>
    <t>1. Go to https://api-internal.qa4.mosip.net/resident/v1/swagger-ui/index.html?configUrl=/resident/v1/v3/api-docs/swagger-config#/
 2. Navigate to get registration centre by hieraracy level 
 3. Enter langcode tam, hieraracy level as 4 and name details</t>
  </si>
  <si>
    <t>1. Go to https://api-internal.qa4.mosip.net/resident/v1/swagger-ui/index.html?configUrl=/resident/v1/v3/api-docs/swagger-config#/
 2. Navigate to get registration centre by hieraracy level 
 3. Enter langcode tam, hieraracy level as 5 and name details</t>
  </si>
  <si>
    <t>1. Go to https://api-internal.qa4.mosip.net/resident/v1/swagger-ui/index.html?configUrl=/resident/v1/v3/api-docs/swagger-config#/
 2. Navigate to get registration centre by hieraracy level 
 3. Enter langcode 1234, hieraracy level as 7 and name details</t>
  </si>
  <si>
    <t>TC_Resident_GetRegCentrebyLangCode_07</t>
  </si>
  <si>
    <t>1. Go to https://api-internal.qa4.mosip.net/resident/v1/swagger-ui/index.html?configUrl=/resident/v1/v3/api-docs/swagger-config#/
 2. Navigate to get registration centre by hieraracy level 
 3. Donot enter mandatory fileds</t>
  </si>
  <si>
    <t>TC_Resident_GetRegCentrebyLangCode_08</t>
  </si>
  <si>
    <t>1. Go to Resident swagger link https://api-internal.qa4.mosip.net/resident/v1/swagger-ui/index.html?configUrl=/resident/v1/v3/api-docs/swagger-config#/
 2. Navigate to get valid document by Lang code
 3. get document list in hin lang</t>
  </si>
  <si>
    <t>TC_Resident_SupportingDocument_01</t>
  </si>
  <si>
    <t>1. Go to Resident swagger link https://api-internal.qa4.mosip.net/resident/v1/swagger-ui/index.html?configUrl=/resident/v1/v3/api-docs/swagger-config#/
 2. Navigate to get valid document by Lang code
 3. get document list in kan lang</t>
  </si>
  <si>
    <t>1. Go to Resident swagger link https://api-internal.qa4.mosip.net/resident/v1/swagger-ui/index.html?configUrl=/resident/v1/v3/api-docs/swagger-config#/
 2. Navigate to get valid document by Lang code
 3. get document list in tam lang</t>
  </si>
  <si>
    <t>1. Go to Resident swagger link https://api-internal.qa4.mosip.net/resident/v1/swagger-ui/index.html?configUrl=/resident/v1/v3/api-docs/swagger-config#/
 2. Navigate to get valid document by Lang code
 3. Get document list by giving langcode as empty</t>
  </si>
  <si>
    <t>TC_Resident_GetValidDocumets_04</t>
  </si>
  <si>
    <t>1. Go to Resident swagger link https://api-internal.qa4.mosip.net/resident/v1/swagger-ui/index.html?configUrl=/resident/v1/v3/api-docs/swagger-config#/
 2. Navigate to get valid document by Lang code
 3. get document lsit by giving langcode as random value</t>
  </si>
  <si>
    <t>TC_Resident_GetValidDocumets_02</t>
  </si>
  <si>
    <t>1. Open Swagger : https://api-internal.qa4.mosip.net/resident/v1/swagger-ui/index.html?configUrl=/resident/v1/v3/api-docs/swagger-config#/
 2. Select "getCoordinateSpecificRegistrationCenters"
 3. Enter lang code "hin"
 4. Enter the longitude and Latitude details of various centers
 5. Enter distance as "100"</t>
  </si>
  <si>
    <t>TC_Resident_GetRegistrationCentreCoordinates_01</t>
  </si>
  <si>
    <t>1. Open Swagger : https://api-internal.qa4.mosip.net/resident/v1/swagger-ui/index.html?configUrl=/resident/v1/v3/api-docs/swagger-config#/
 2. Select "getCoordinateSpecificRegistrationCenters"
 3. Enter lang code "kan"
 4. Enter the longitude and Latitude details of various centers
 5. Enter distance as "100"</t>
  </si>
  <si>
    <t>1. Open Swagger : https://api-internal.qa4.mosip.net/resident/v1/swagger-ui/index.html?configUrl=/resident/v1/v3/api-docs/swagger-config#/
 2. Select "getCoordinateSpecificRegistrationCenters"
 3. Enter lang code "tam"
 4. Enter the longitude and Latitude details of various centers
 5. Enter distance as "100"</t>
  </si>
  <si>
    <t>1. Open Swagger : https://api-internal.qa4.mosip.net/resident/v1/swagger-ui/index.html?configUrl=/resident/v1/v3/api-docs/swagger-config#/
 2. Select "getCoordinateSpecificRegistrationCenters"
 3. Enter lang code "asd"
 4. Enter the longitude and Latitude details of various centers
 5. Enter distance as "100"</t>
  </si>
  <si>
    <t>TC_Resident_GetRegistrationCentreCoordinates_02</t>
  </si>
  <si>
    <t>1. Open Swagger : https://api-internal.qa4.mosip.net/resident/v1/swagger-ui/index.html?configUrl=/resident/v1/v3/api-docs/swagger-config#/
 2. Select "getCoordinateSpecificRegistrationCenters"
 3. Enter lang code "eng"
 4. Enter invalid longitude and Latitude details of various centers
 5. Enter distance as "100"</t>
  </si>
  <si>
    <t>TC_Resident_GetRegistrationCentreCoordinates_09
TC_Resident_GetRegistrationCentreCoordinates_11</t>
  </si>
  <si>
    <t>1. Open Swagger : https://api-internal.qa4.mosip.net/resident/v1/swagger-ui/index.html?configUrl=/resident/v1/v3/api-docs/swagger-config#/
 2. Select "getCoordinateSpecificRegistrationCenters"
 3. Enter lang code "kan"
 4. Enter invalid longitude and Latitude details of various centers
 5. Enter distance as "0"</t>
  </si>
  <si>
    <t>TC_Resident_GetRegistrationCentreCoordinates_10</t>
  </si>
  <si>
    <t>1. Go to https://api-internal.qa4.mosip.net/resident/v1/swagger-ui/index.html?configUrl=/resident/v1/v3/api-docs/swagger-config#/
 2. Navigate to get registration centre by hieraracy level and text paginated
 3. Enter langcode kan, hieraracy level as 0, name details, page size, order by and sortby</t>
  </si>
  <si>
    <t>TC_Resident_GetRegistrationcenter_15</t>
  </si>
  <si>
    <t>1. Go to https://api-internal.qa4.mosip.net/resident/v1/swagger-ui/index.html?configUrl=/resident/v1/v3/api-docs/swagger-config#/
 2. Navigate to get registration centre by hieraracy level and text paginated
 3. Enter langcode kan, hieraracy level as 1, name details, page size, order by and sortby</t>
  </si>
  <si>
    <t>TC_Resident_GetRegistrationcenter_16</t>
  </si>
  <si>
    <t>1. Go to https://api-internal.qa4.mosip.net/resident/v1/swagger-ui/index.html?configUrl=/resident/v1/v3/api-docs/swagger-config#/
 2. Navigate to get registration centre by hieraracy level and text paginated
 3. Enter langcode kan, hieraracy level as 2, name details, page size, order by and sortby</t>
  </si>
  <si>
    <t>TC_Resident_GetRegistrationcenter_17</t>
  </si>
  <si>
    <t>1. Go to https://api-internal.qa4.mosip.net/resident/v1/swagger-ui/index.html?configUrl=/resident/v1/v3/api-docs/swagger-config#/
 2. Navigate to get registration centre by hieraracy level and text paginated
 3. Enter langcode kan, hieraracy level as 3, name details, page size, order by and sortby</t>
  </si>
  <si>
    <t>TC_Resident_GetRegistrationcenter_18</t>
  </si>
  <si>
    <t>1. Go to https://api-internal.qa4.mosip.net/resident/v1/swagger-ui/index.html?configUrl=/resident/v1/v3/api-docs/swagger-config#/
 2. Navigate to get registration centre by hieraracy level and text paginated
 3. Enter langcode kan, hieraracy level as 4, name details, page size, order by and sortby</t>
  </si>
  <si>
    <t>TC_Resident_GetRegistrationcenter_19</t>
  </si>
  <si>
    <t>1. Go to https://api-internal.qa4.mosip.net/resident/v1/swagger-ui/index.html?configUrl=/resident/v1/v3/api-docs/swagger-config#/
 2. Navigate to get registration centre by hieraracy level and text paginated
 3. Enter langcode kan, hieraracy level as 5, name details, page size, order by and sortby</t>
  </si>
  <si>
    <t>TC_Resident_GetRegistrationcenter_01
TC_Resident_GetRegistrationcenter_20</t>
  </si>
  <si>
    <t>1. Go to https://api-internal.qa4.mosip.net/resident/v1/swagger-ui/index.html?configUrl=/resident/v1/v3/api-docs/swagger-config#/
 2. Navigate to get registration centre by hieraracy level &amp; text paginated
 3. Enter langcode hin, hieraracy level as 0, name details, page size, order by and sortby</t>
  </si>
  <si>
    <t>1. Go to https://api-internal.qa4.mosip.net/resident/v1/swagger-ui/index.html?configUrl=/resident/v1/v3/api-docs/swagger-config#/
 2. Navigate to get registration centre by hieraracy level &amp; text paginated
 3. Enter langcode hin, hieraracy level as 1, name details, page size, order by and sortby</t>
  </si>
  <si>
    <t>1. Go to https://api-internal.qa4.mosip.net/resident/v1/swagger-ui/index.html?configUrl=/resident/v1/v3/api-docs/swagger-config#/
 2. Navigate to get registration centre by hieraracy level &amp; text paginated
 3. Enter langcode hin, hieraracy level as 2, name details, page size, order by and sortby</t>
  </si>
  <si>
    <t>1. Go to https://api-internal.qa4.mosip.net/resident/v1/swagger-ui/index.html?configUrl=/resident/v1/v3/api-docs/swagger-config#/
 2. Navigate to get registration centre by hieraracy level &amp; text paginated
 3. Enter langcode hin, hieraracy level as 3, name details, page size, order by and sortby</t>
  </si>
  <si>
    <t>1. Go to https://api-internal.qa4.mosip.net/resident/v1/swagger-ui/index.html?configUrl=/resident/v1/v3/api-docs/swagger-config#/
 2. Navigate to get registration centre by hieraracy level &amp; text paginated
 3. Enter langcode hin, hieraracy level as 4, name details, page size, order by and sortby</t>
  </si>
  <si>
    <t>1. Go to https://api-internal.qa4.mosip.net/resident/v1/swagger-ui/index.html?configUrl=/resident/v1/v3/api-docs/swagger-config#/
 2. Navigate to get registration centre by hieraracy level &amp; text paginated
 3. Enter langcode hin, hieraracy level as 5, name details, page size, order by and sortby</t>
  </si>
  <si>
    <t>1. Go to https://api-internal.qa4.mosip.net/resident/v1/swagger-ui/index.html?configUrl=/resident/v1/v3/api-docs/swagger-config#/
 2. Navigate to get registration centre by hieraracy level &amp; text paginated
 3. Enter langcode tam, hieraracy level as 0, name details, page size, order by and sortby</t>
  </si>
  <si>
    <t>1. Go to https://api-internal.qa4.mosip.net/resident/v1/swagger-ui/index.html?configUrl=/resident/v1/v3/api-docs/swagger-config#/
 2. Navigate to get registration centre by hieraracy level &amp; text paginated
 3. Enter langcode tam, hieraracy level as 1, name details, page size, order by and sortby</t>
  </si>
  <si>
    <t>1. Go to https://api-internal.qa4.mosip.net/resident/v1/swagger-ui/index.html?configUrl=/resident/v1/v3/api-docs/swagger-config#/
 2. Navigate to get registration centre by hieraracy level &amp; text paginated
 3. Enter langcode tam, hieraracy level as 2, name details, page size, order by and sortby</t>
  </si>
  <si>
    <t>1. Go to https://api-internal.qa4.mosip.net/resident/v1/swagger-ui/index.html?configUrl=/resident/v1/v3/api-docs/swagger-config#/
 2. Navigate to get registration centre by hieraracy level &amp; text paginated
 3. Enter langcode tam, hieraracy level as 3, name details, page size, order by and sortby</t>
  </si>
  <si>
    <t>1. Go to https://api-internal.qa4.mosip.net/resident/v1/swagger-ui/index.html?configUrl=/resident/v1/v3/api-docs/swagger-config#/
 2. Navigate to get registration centre by hieraracy level &amp; text paginated
 3. Enter langcode tam, hieraracy level as 4, name details, page size, order by and sortby</t>
  </si>
  <si>
    <t>1. Go to https://api-internal.qa4.mosip.net/resident/v1/swagger-ui/index.html?configUrl=/resident/v1/v3/api-docs/swagger-config#/
 2. Navigate to get registration centre by hieraracy level &amp; text paginated
 3. Enter langcode tam, hieraracy level as 5, name details, page size, order by and sortby</t>
  </si>
  <si>
    <t>1. Go to https://api-internal.qa4.mosip.net/resident/v1/swagger-ui/index.html?configUrl=/resident/v1/v3/api-docs/swagger-config#/
 2. Navigate to get registration centre by hieraracy level &amp; text paginated
 3. Enter langcode 1234, hieraracy level as 7, name details, page details abc,</t>
  </si>
  <si>
    <t xml:space="preserve">TC_Resident_GetRegistrationcenter_03
TC_Resident_GetRegistrationcenter_02 </t>
  </si>
  <si>
    <t>1. Go to https://api-internal.qa4.mosip.net/resident/v1/swagger-ui/index.html?configUrl=/resident/v1/v3/api-docs/swagger-config#/
 2. Navigate to get registration centre by hieraracy level &amp; text paginated
 3. Donot enter mandatory fileds</t>
  </si>
  <si>
    <t>TC_Resident_GetRegistrationcenter_12</t>
  </si>
  <si>
    <t>1. Open Postman
 2. For send OTP post method : https://api-internal.qa4.mosip.net/preregistration/v1/login/sendOtp/langcode
 3. Enter lang code "hin"
 4. Enter email address.</t>
  </si>
  <si>
    <t>TC_Resident_RequestOtp_01</t>
  </si>
  <si>
    <t>1. Open Postman
 2. For Validate OTP post method : https://api-internal.qa4.mosip.net/preregistration/v1/login/validateOtp
 3. Enter OTP
 4. Enter email address.</t>
  </si>
  <si>
    <t>1. Open Postman
 2. For send OTP post method : https://api-internal.qa4.mosip.net/preregistration/v1/login/sendOtp/langcode
 3. Enter lang code "hin"
 4. Enter Invali email address.</t>
  </si>
  <si>
    <t>1. Open Postman
 2. For Validate OTP post method : https://api-internal.qa4.mosip.net/preregistration/v1/login/validateOtp
 3. Enter Invalid OTP
 4. Enter email address.</t>
  </si>
  <si>
    <t>1. Open Postman
 2. For send OTP post method : https://api-internal.qa4.mosip.net/preregistration/v1/login/sendOtp/langcode
 3. Enter lang code "hin"
 4. Enter Phone number.</t>
  </si>
  <si>
    <t>1. Open Postman and send OTP.
 2. For Validate OTP post method : https://api-internal.qa4.mosip.net/preregistration/v1/login/validateOtp
 3. Wait for 3 miutes and Enter OTP
 4. Enter email address.</t>
  </si>
  <si>
    <t>1. Open Postman and do not send OTP.
 2. For Validate OTP post method : https://api-internal.qa4.mosip.net/preregistration/v1/login/validateOtp
 3. Wait for 3 miutes and Enter OTP
 4. Enter email address.</t>
  </si>
  <si>
    <t>1. Open Postman
 2. For send OTP post method : https://api-internal.qa4.mosip.net/preregistration/v1/login/sendOtp/langcode
 3. Enter lang code "hin"
 4. Enter Invalid Phone number.</t>
  </si>
  <si>
    <t>1. Open Postman
 2. For send OTP post method : https://api-internal.qa4.mosip.net/preregistration/v1/login/sendOtp/langcode
 3. Enter lang code "hin" and invalid time
 4. Enter email address.</t>
  </si>
  <si>
    <t>1. Open Postman
 2. For Validate OTP post method : https://api-internal.qa4.mosip.net/preregistration/v1/login/validateOtp
 3. Enter OTP and invalid time
 4. Enter email address.</t>
  </si>
  <si>
    <t>1. Open Postman
 2. For send OTP post method : https://api-internal.qa4.mosip.net/preregistration/v1/login/sendOtp/langcode
 3. Enter lang code "asd"
 4. Enter email address.</t>
  </si>
  <si>
    <t>1. Open Postman send OTP
 2. For Validate OTP post method : https://api-internal.qa4.mosip.net/preregistration/v1/login/validateOtp
 3. Enter OTP
 4. Enter a different email address.</t>
  </si>
  <si>
    <t>1. Open Postman
 2. For send OTP post method : https://api-internal.qa4.mosip.net/preregistration/v1/login/sendOtp/langcode
 3. Enter lang code "hin"
 4. Enter email address.
 5. Do the same thing again.</t>
  </si>
  <si>
    <t>1. Open Postman
 2. For send OTP post method : https://api-internal.qa4.mosip.net/preregistration/v1/login/sendOtp/langcode
 3. Enter lang code "kan"
 4. Enter email address.</t>
  </si>
  <si>
    <t>1. Go to pre registartion swagger link
 2. navigate to send otp using lang code 
 3. Enter lang code 
 4. Enter email address.</t>
  </si>
  <si>
    <t>1. Go to pre registartion swagger link
 2. navigate to validate otp using lang code 
 3. Enter lang code 
 4. Enter email address.</t>
  </si>
  <si>
    <t>1. Go to pre registartion swagger link
 2. navigate to send otp using lang code 3. navigate to validate otp using lang code 
 4. Enter lang code 
 5. Enter email address different from email address used in send otp request</t>
  </si>
  <si>
    <t>1. Go to pre registartion swagger link
 2. navigate to send otp using lang code 
 3. Enter lang code 
 4. Enter invalid email address.</t>
  </si>
  <si>
    <t>1. Go to pre registartion swagger link
 2. navigate to send otp using lang code 3. navigate to validate otp using lang code 
 4. Enter lang code and email id
 5. Enter invalid otp</t>
  </si>
  <si>
    <t>1. Go to pre registartion swagger link
 2. navigate to send otp using lang code 3.Enter lang code and userid as 'phonenumber'</t>
  </si>
  <si>
    <t>1. Go to pre registartion swagger link
 2. navigate to send otp using lang code 3.wait for 3minutes 
 4. navigate to validate otp and send</t>
  </si>
  <si>
    <t>1. Go to pre registartion swagger link
 2. navigate to validate otp using lang code 
 3. Enter lang code &amp; email address</t>
  </si>
  <si>
    <t>1. Go to pre registartion swagger link
 2. navigate to send otp using lang code 
 3. Enter lang code &amp; invalid phone number</t>
  </si>
  <si>
    <t>1. Go to pre registartion swagger link
 2. navigate to send otp using lang code 
 3. Enter invalid date time detials</t>
  </si>
  <si>
    <t>1. Go to pre registartion swagger link
 2. navigate to send otp using lang code 
 3. Enter invalid lang code</t>
  </si>
  <si>
    <t>1. Go to pre registartion swagger link
 2. navigate to send otp using lang code
  3. Enter all the valid details
 4. send otp multiple times</t>
  </si>
  <si>
    <t>1. Go to pre registartion swagger link
 2. navigate to send otp using lang code
  3. Enter all the valid details
 4. Send otp request</t>
  </si>
  <si>
    <t>1. Go to pre registartion swagger link
 2. navigate to send otp using lang code
  3. Enter all valid details
 4. Send otp request</t>
  </si>
  <si>
    <t>1. Go to pre registartion swagger link
 2.send otp and validate
 3. Navigate to Book appointment
 4. enter all details except pre reg id</t>
  </si>
  <si>
    <t>1. Go to pre registartion swagger link
 2.send otp and validate
 3. Navigate to Book appointment
 4. enter all details except registartion centre</t>
  </si>
  <si>
    <t>1. Go to pre registartion swagger link
 2.send otp and validate
 3. Navigate to Book appointment
 4. enter all details except appointment date</t>
  </si>
  <si>
    <t>1. Go to pre registartion swagger link
 2.send otp and validate
 3. Navigate to Book appointment
 4. enter all details except time slot</t>
  </si>
  <si>
    <t>1. Go to pre registartion swagger link
 2.send otp and validate
 3. Navigate to Book appointment
 4. enter random pre reg id</t>
  </si>
  <si>
    <t>1. Go to pre registartion swagger link
 2.send otp and validate
 3. Navigate to Book appointment
 4. enter random registration centre</t>
  </si>
  <si>
    <t>1. Go to pre registartion swagger link
 2.send otp and validate
 3. Naviagte to add pre reg data
 4. upload mandatory documents
 5. Update status of pre reg id
 6.Navigate to Book appointment</t>
  </si>
  <si>
    <t>1. Go to pre registartion swagger link
 2.send otp and validate
 3. Naviagte to add pre reg data
 4. upload mandatory documents
 5.Navigate to Book appointment</t>
  </si>
  <si>
    <t>1. Go to Resident swagger
 2. search for GET retrieve vid policy API
 3. excetute API</t>
  </si>
  <si>
    <t>TC_Resident_retrieveVIDpolicy_01</t>
  </si>
  <si>
    <t>1. Go to vid policy in git and make changes
 2. Restart vid sevices
 3.Go to Resident swagger
 4. search for GET retrieve vid policy API
 5. excetute API</t>
  </si>
  <si>
    <t>prerequisite- 
 &gt; create user in keyclock with Arrtibutes 'individual_id" and roles " registered individual"
 &gt;get access token when logged in using same user. 
1. Go to Resident swagger 
 2. Search for GET Input attribute values
 3.use the same access token in cookie &amp; Execute API</t>
  </si>
  <si>
    <t>prerequisite- 
 &gt; create user in keyclock with Arrtibutes 'individual_id" 
 &gt;get access token when logged in using same user. 
1. Go to Resident swagger 
 2. Search for GET Input attribute values
 3.use the same access token in cookie &amp; Execute API</t>
  </si>
  <si>
    <t>1. go to Resident swagger
 2. Search for POST genertae vid API
 3. Use the access token in generate vid API which takes individual id(VID)</t>
  </si>
  <si>
    <t xml:space="preserve">prerequisite- 
  &gt; create user in keyclock with Arrtibutes 'individual id" and roles " registered individual"
  &gt;get access token when logged in using same user. 
  1. Go to Resident swagger.                                                                                                                   2. Lock the demo auth type for UIN/VID
3. search for auth-lock status API and then execute .
4. Api should return only demo Auth type lock details for the UIN/VID.                                         </t>
  </si>
  <si>
    <t xml:space="preserve">prerequisite- 
  &gt; create user in keyclock with Arrtibutes 'individual_id" and roles " registered individual"
  &gt;get access token when logged in using same user. 
  1. Go to Resident swagger.                                                                                                                   2. Lock the demo auth type for UIN/VID
3. search for auth-lock status API and then execute .
 4. Api should return only bio Auth types lock details for the UIN/VID.                                  </t>
  </si>
  <si>
    <t xml:space="preserve">prerequisite- 
  &gt; create user in keyclock with Arrtibutes 'individual_id" and roles " registered individual"
  &gt;get access token when logged in using same user. 
  1. Go to Resident swagger.                                                                                                                   2. unLock the demo auth type for UIN/VID
3. search for auth-lock status API and then execute .
4. Api should return demo Auth unlock details for the UIN/VID.                                                        </t>
  </si>
  <si>
    <t xml:space="preserve">prerequisite- 
  &gt; create user in keyclock with Arrtibutes 'individual_id" and roles " registered individual"
  &gt;get access token when logged in using same user. 
  1. Go to Resident swagger.                                                                                                                     2. unock the demo auth type for UIN/VID
3. search for auth-lock status API and then execute .
4. Api should return bio Auth types unlock details for the UIN/VID.                                               </t>
  </si>
  <si>
    <t xml:space="preserve">Retrive Audit Log details </t>
  </si>
  <si>
    <t>Verify we get response as 200k when request has complete event details and  execute audit log API.</t>
  </si>
  <si>
    <t>1. Go to Resident swagger.                                                                                                                     2. search for audit log API and then execute .</t>
  </si>
  <si>
    <t>we should get response as 200k when request has complete event details and  execute audit log API.</t>
  </si>
  <si>
    <t>1. Request for OTP in swagger
 2. Validate the OTP.</t>
  </si>
  <si>
    <t>1. Request for OTP in swagger
 2. Try validating the OTP with invalid OTP.</t>
  </si>
  <si>
    <t>1. Request for OTP in swagger
 2. Try validating the OTP with invalid individualid.</t>
  </si>
  <si>
    <t>1. Request for OTP in swagger
 2. Try validating the OTP with invalid transactionid.</t>
  </si>
  <si>
    <t>1. Authenticate in swagger.
 2. Navigate to getCoordinateSpecificRegistrationCenters and click on try it now.
 3. Enter langcode as "eng", actual coordinates for a valid center.
 4. Click on Execute</t>
  </si>
  <si>
    <t>1. Authenticate in swagger.
 2. Navigate to getCoordinateSpecificRegistrationCenters and click on try it now.
 3. Enter langcode as "eng", invalid coordinates for the center.
 4. Click on Execute</t>
  </si>
  <si>
    <t>1. Authenticate in swagger.
 2. Navigate to getLocationHierarchyLevelByLangCode and click on try it now.
 3. Enter langcode as "eng".
 4. Click on Execute</t>
  </si>
  <si>
    <t>TC_Resident_GetLocationHierarchy_01</t>
  </si>
  <si>
    <t>1. Authenticate in swagger.
 2. Navigate to getLocationHierarchyLevelByLangCode and click on try it now.
 3. Enter langcode as "gen".
 4. Click on Execute</t>
  </si>
  <si>
    <t>TC_Resident_GetLocationHierarchy_02</t>
  </si>
  <si>
    <t>1. Authenticate in swagger.
 2. Navigate to getImmediateChildrenByLocCodeAndLangCode and click on try it now.
 3. Enter langcode as "kan" and locationcode = 'MOR".
 4. Click on Execute</t>
  </si>
  <si>
    <t>TC_Resident_GetImmediateChildren_01</t>
  </si>
  <si>
    <t>1. Authenticate in swagger.
 2. Navigate to getImmediateChildrenByLocCodeAndLangCode and click on try it now.
 3. Enter langcode as "kan" and locationcode = 'AAA".
 4. Click on Execute</t>
  </si>
  <si>
    <t>TC_Resident_GetImmediateChildren_02</t>
  </si>
  <si>
    <t>1. Authenticate in swagger.
 2. Navigate to getLocationDetailsByLocCodeAndLangCode and click on try it now.
 3. Enter langcode as "kan" and locationcode = 'RSK".
 4. Click on Execute</t>
  </si>
  <si>
    <t>1. Authenticate in swagger.
 2. Navigate to getLocationDetailsByLocCodeAndLangCode and click on try it now.
 3. Enter langcode as "kan" and locationcode = 'AAA".
 4. Click on Execute</t>
  </si>
  <si>
    <t>getRegistrationCentersByHierarchyLevel
 NOTE : Hierarchy level and name can be taken from location table in master.</t>
  </si>
  <si>
    <t>1. Authenticate in swagger.
 2. Navigate to getRegistrationCentersByHierarchyLevel and click on try it now.
 3. Enter langcode as "kan" and heirarchylevel as "0" and name as "MyCountry".
 4. Click on Execute</t>
  </si>
  <si>
    <t>1. Authenticate in swagger.
 2. Navigate to getRegistrationCentersByHierarchyLevel and click on try it now.
 3. Enter langcode as "kan" and heirarchylevel as "0" and name as "14022".
 4. Click on Execute</t>
  </si>
  <si>
    <t>1. Authenticate in swagger.
 2. Navigate to getRegistrationCenterByHierarchyLevelAndTextPaginated and click on try it now.
 3. Enter langcode as "kan" and heirarchylevel as "0" and name as "MyCountry".
 4. Click on Execute</t>
  </si>
  <si>
    <t>TC_Resident_GetRegistrationcenter_01</t>
  </si>
  <si>
    <t>1. Authenticate in swagger.
 2. Navigate to getRegistrationCenterByHierarchyLevelAndTextPaginated and click on try it now.
 3. Enter langcode as "kan" and heirarchylevel as "0" and name as "MyCountry".
 4. Change the page size and page number accordingly as per the number of entries present
 5. Click on Execute</t>
  </si>
  <si>
    <t>1. Authenticate in swagger.
 2. Navigate to getRegistrationCenterByHierarchyLevelAndTextPaginated and click on try it now.
 3. Enter langcode as "kan" and heirarchylevel as "0" and name as "14022".
 4. Click on Execute</t>
  </si>
  <si>
    <t>TC_Resident_GetRegistrationcenter_03</t>
  </si>
  <si>
    <t>1. Authenticate in swagger.
 2. Navigate to getValidDocumentByLangCode and click on try it now.
 3. Enter langcode as "kan" .
 4. Click on Execute</t>
  </si>
  <si>
    <t>TC_Resident_GetvalidDocument_01
TC_Resident_GetvalidDocument_03</t>
  </si>
  <si>
    <t>1. Authenticate in swagger.
 2. Navigate to getValidDocumentByLangCode and click on try it now.
 3. Enter langcode as "asd" .
 4. Click on Execute</t>
  </si>
  <si>
    <t>TC_Resident_GetvalidDocument_02</t>
  </si>
  <si>
    <t>1. Authenticate in swagger.
 2. Navigate to getApplicantValidDocument and click on try it now.
 3. Enter applicantId as "444" and languages as "eng" .
 4. Click on Execute</t>
  </si>
  <si>
    <t>TC_Resident_GetValidDocumets_03</t>
  </si>
  <si>
    <t>Verify to generate vid with user 
 having individual id attribute</t>
  </si>
  <si>
    <t>Verify to generate vid with user 
 without individual id attribute</t>
  </si>
  <si>
    <t>TC_Resident_RevokeVidnew_01</t>
  </si>
  <si>
    <t>TC_Resident_RevokeVidnew_07</t>
  </si>
  <si>
    <t>Get working days for registration 
 centre</t>
  </si>
  <si>
    <t>1. Go to Resident swagger
 2. Search GET Registration centre working days
 3. Specify lang code and registration cnetre &amp; Exceute GET API</t>
  </si>
  <si>
    <t>TC_Resident_GetRegistrationCenterWorkingDays_01</t>
  </si>
  <si>
    <t>1. Go to Resident swagger
 2. Search GET Registration centre working days
 3. Specify registration cnetre &amp; donot give lang code &amp; Exceute GET API</t>
  </si>
  <si>
    <t>Resident should not be able to get working days for that particular resgistration centre, with error lang code is required
404 error</t>
  </si>
  <si>
    <t>TC_Resident_GetRegistrationCenterWorkingDays_06</t>
  </si>
  <si>
    <t>1. Go to Resident swagger
 2. Search GET Registration centre working days
 3. Donot specify registration cnetre &amp; lang code &amp; Exceute GET API</t>
  </si>
  <si>
    <t>Resident should not be able to get working days for that particular resgistration centre, with error registration centre &amp; lang code is required
404 error</t>
  </si>
  <si>
    <t>TC_Resident_GetRegistrationCenterWorkingDays_05
TC_Resident_GetRegistrationCenterWorkingDays_06</t>
  </si>
  <si>
    <t>API: Create API to get the Resident 
 UI Spec</t>
  </si>
  <si>
    <t>1. Go to resident swagger
 2. Search for GET resident Ui spec API
 3. Execute get API</t>
  </si>
  <si>
    <t>TC_Resident_GetUiProperties_01</t>
  </si>
  <si>
    <t>1. Go to resident swagger
 2. Search for GET get ientity mapping json
 3. Execute API</t>
  </si>
  <si>
    <t>TC_Resident_GetIdentityMapping_01</t>
  </si>
  <si>
    <t>1. Go to Resident swagger
 2. Navigate to validate token API
 3. Enter token in cookie
 4. Execute API</t>
  </si>
  <si>
    <t>TC_Resident_GetvalidateToken_01</t>
  </si>
  <si>
    <t>1. Go to Resident swagger
 2. Navigate to validate token API
 3. Donot enter token in cookie
 4. Execute API</t>
  </si>
  <si>
    <t>Response should get error 
 {
  "errorCode": "KER-ATH-401",
  "message": "Authentication Failed"
  }</t>
  </si>
  <si>
    <t>TC_Resident_GetvalidateToken_04</t>
  </si>
  <si>
    <t>1. Go to Resident swagger
 2. Navigate to validate token API
 3. enter invalid token in cookie
 4. Execute API</t>
  </si>
  <si>
    <t>1. Go to resident swagger
 2. Navigate to validate token API
 3. Execute API and check for audit logs in DB</t>
  </si>
  <si>
    <t>To get the list of partner as per 
 partner id</t>
  </si>
  <si>
    <t>1. Go to resident swagger
 2. Search for get partner by partner type API
 3. Give the token in cookie
 4. give partner type and execute API</t>
  </si>
  <si>
    <t>TC_Resident_GetPartnerbyPartnerType_01</t>
  </si>
  <si>
    <t>1. Go to resident swagger
 2. Search for get partner by partner type API
 3. Give the token in cookie
 4. do not give partner type and execute API</t>
  </si>
  <si>
    <t>TC_Resident_GetPartnerbyPartnerType_06
TC_Resident_GetPartnerbyPartnerType_02</t>
  </si>
  <si>
    <t>1. Go to resident swagger
 2. Search for get partner by partner type API
 3. Do not enter token in cookie
 4.give partner type and execute API</t>
  </si>
  <si>
    <t>TC_Resident_GetPartnerbyPartnerType_04</t>
  </si>
  <si>
    <t>1. Go to resident swagger
 2. Search for get partner by partner type API
 3.enter token in cookie
 4.give partner type and execute API
 5. check audit logs for entry in DB</t>
  </si>
  <si>
    <t>1. Login into resident and create a new application and book an appointment for a center.
 2. Click on https://api-internal.qa4.mosip.net/preregistration/v1/sync/datasync-service/swagger-ui/index.html?configUrl=/preregistration/v1/sync/datasync-service/v3/api-docs/swagger-config#/
 3. Select /syncV2 Fetch all Application Ids for all booking types &gt; click on "try it now".
 4. Enter the center code and the "fromdate" to "todate"(make sure that the appointment date is between the fromdate and todate).</t>
  </si>
  <si>
    <t>The response will show:
 "applicationId": &lt;AID of the booking&gt;,
 "appointmentDtTime": &lt;appointment dt &amp; time&gt;,
 "bookingType": "NEW_PREREGISTRATION"</t>
  </si>
  <si>
    <t>1. Login into resident and create a Lost Application and book an appointment for a center.
 2. Click on https://api-internal.qa4.mosip.net/preregistration/v1/sync/datasync-service/swagger-ui/index.html?configUrl=/preregistration/v1/sync/datasync-service/v3/api-docs/swagger-config#/
 3. Select /syncV2 Fetch all Application Ids for all booking types &gt; click on "try it now".
 4. Enter the center code and the "fromdate" to "todate"(make sure that the appointment date is between the fromdate and todate).</t>
  </si>
  <si>
    <t>The response will show:
 "applicationId": &lt;AID of the booking&gt;,
 "appointmentDtTime": &lt;appointment dt &amp; time&gt;,
 "bookingType": "LOST_FORGOTTEN_UIN"</t>
  </si>
  <si>
    <t>1. Login into resident and create an Update UIN and book an appointment for a center.
 2. Click on https://api-internal.qa4.mosip.net/preregistration/v1/sync/datasync-service/swagger-ui/index.html?configUrl=/preregistration/v1/sync/datasync-service/v3/api-docs/swagger-config#/
 3. Select /syncV2 Fetch all Application Ids for all booking types &gt; click on "try it now".
 4. Enter the center code and the "fromdate" to "todate"(make sure that the appointment date is between the fromdate and todate).</t>
  </si>
  <si>
    <t>The response will show:
 "applicationId": &lt;AID of the booking&gt;,
 "appointmentDtTime": &lt;appointment dt &amp; time&gt;,
 "bookingType": "UPDATE_REGISTRATION"</t>
  </si>
  <si>
    <t>1. Login into resident and create an Update UIN and book an appointment for a center.
 2. Click on https://api-internal.qa4.mosip.net/preregistration/v1/sync/datasync-service/swagger-ui/index.html?configUrl=/preregistration/v1/sync/datasync-service/v3/api-docs/swagger-config#/
 3. Select /syncV2 Fetch all Application Ids for all booking types &gt; click on "try it now".
 4. Enter the center code and the "fromdate" to "todate"(make sure that the appointment date is between the fromdate and todate) and an invalid request time.</t>
  </si>
  <si>
    <t>"errorCode": "PRG_CORE_REQ_013",
 "message": "Request date should be current date"
 Error message is displayed.</t>
  </si>
  <si>
    <t>Prerequisite
 &gt; remove individual id scope and get access token
 1. Go to swagger
 2. Search generate VID API
 3. Execute API using same access token</t>
  </si>
  <si>
    <t>Vid generation should get fail with error " Access is denied"
 Note - as per scope properties in config generation of vid requires individual id</t>
  </si>
  <si>
    <t>Prerequisite
 &gt; remove ida token scope and get access token
 1. Go to swagger
 2. Search revoke VID API
 3. Execute API using same access token</t>
  </si>
  <si>
    <t>vid revoke should get fail with error " Access is denied"
 Note - as per scope properties in config vid revoke requires ida token</t>
  </si>
  <si>
    <t>TC_Resident_RevokeVidnew_04</t>
  </si>
  <si>
    <t>1. Go to resident swagger
 2. Navigate to send otp request API &amp; execute
 3. Navigate to get verificationstatus API &amp; execute with channel value as EMAIL</t>
  </si>
  <si>
    <t>1. Go to resident swagger
 2. Navigate to send otp request API &amp; execute
 3. Navigate to get verificationstatus API &amp; execute with channel value as PHONE</t>
  </si>
  <si>
    <t>1. Go to resident swagger
 2. Navigate to send otp request API &amp; execute
 3. validate otp for the same individual id
 3. Navigate to get verificationstatus API &amp; execute with channel value as EMAIL</t>
  </si>
  <si>
    <t>1. Go to resident swagger
 2. Navigate to send otp request API &amp; execute
 3. validate otp for the same individual id
 3. Navigate to get verificationstatus API &amp; execute with channel value as PHONE</t>
  </si>
  <si>
    <t>1. Go to resident swagger
 2. Navigate to send otp request API &amp; execute
 3. validate otp for the same individual id
 3. Navigate to get verificationstatus API &amp; execute with channel value as random value</t>
  </si>
  <si>
    <t>Resident should get response as 
 {
  "errorCode": "RES-SER-410",
  "message": "Invalid Input Parameter- channel"
  }</t>
  </si>
  <si>
    <t>1. Go to resident swagger
 2. Navigate to getAllTemplateBylangCodeAndTemplateTypeCode API
 3. Enter the lang code and template code type &amp; execute</t>
  </si>
  <si>
    <t>1. Hit GET /rid/&lt;individual-id&gt; from idrepo swagger.
 2. Provide UIN in the base URL to get RID details</t>
  </si>
  <si>
    <t>Idrepo dependent</t>
  </si>
  <si>
    <t>1. Hit GET /rid/&lt;individual-id&gt; from idrepo swagger. 
 2. Provide perpertual VID in the base URL to get RID details</t>
  </si>
  <si>
    <t>1. Hit GET /rid/&lt;individual-id&gt; from idrepo swagger. 
 2. Provide Temporary VID in the base URL to get RID details</t>
  </si>
  <si>
    <t>1. Hit GET /rid/&lt;individual-id&gt; from idrepo swagger. 
 2. Provide one time VID in the base URL to get RID details</t>
  </si>
  <si>
    <t>1. Hit GET /rid/&lt;individual-id&gt; from idrepo swagger. 
 2. Provide UIN in the base URL to get RID details</t>
  </si>
  <si>
    <t>1. Hit GET /rid/&lt;individual-id&gt; from idrepo swagger.
 2. Provide Invalid UIN in the base URL to get RID details</t>
  </si>
  <si>
    <t>Resident should get the document in reposne as base64 encoded file
 {
  "id": "mosip.resident.document.get",
  "version": "v1",
  "responsetime": "2022-08-03T12:18:31.701Z",
  "metadata": null,
  "response": {
  "document" : "base64 encoded file"
  },
  "errors": null
 }</t>
  </si>
  <si>
    <t>1. Go to resident swagger
 2. Navigate to get document by document id
 3. Enter the valid document id and execute API</t>
  </si>
  <si>
    <t>1. Go to resident swagger
 2. Navigate to get order status API
 3. enter mandoatry details, &amp; execute
 Note- Transaction id to be ends between 0-5</t>
  </si>
  <si>
    <t>TC_Resident_GetOrderStatus_01</t>
  </si>
  <si>
    <t>1. Go to resident swagger
 2. Navigate to get order status API
 3. enter mandoatry details, &amp; execute
 Note- Transaction id to be ends between 6-9</t>
  </si>
  <si>
    <t>1. Go to resident swagger
 2. search for GET resident ui properties API
 3. execute get API</t>
  </si>
  <si>
    <t>1. Go to resident swagger
 2. search for GET resident ui properties API
 3. execute get API &amp; check audit logs</t>
  </si>
  <si>
    <t>1. Go to resident swagger
 2. Navigate to Auth lock/unlock API
 3. Check for individual id attribute in request body</t>
  </si>
  <si>
    <t>1. Go to resident swagger
 2. Navigate to auth lock status API
 3. Check for individual id attribute in request body</t>
  </si>
  <si>
    <t>1.Go to resident swagger
 2. Navigate to get input attributes values API
 3. Verify the end point</t>
  </si>
  <si>
    <t>1. Go to resident swagger
 2. Navigate to Post aid status API (check aid status)
 3. enter invalid aid and execute
 4. check the error message</t>
  </si>
  <si>
    <t>prerequisite- 
 &gt; create user in keyclock with Arrtibutes 'individual_id" 
 &gt;get access token when logged in using same user., use the same in cookie</t>
  </si>
  <si>
    <t>1. Go to resident swagger
 2. Navigate to Get auth/lock status API
 3. execute API</t>
  </si>
  <si>
    <t>1. Go to resident swagger
 2. Navigate to lock/unlock API and lock demo/bio auth type
 3. Navigate to Get auth/lock status API &amp; execute</t>
  </si>
  <si>
    <t>1. Go to resident swagger
 2. Navigate to lock/unlock API and unlock demo/bio auth type
 3. Navigate to Get auth/lock status API &amp; execute</t>
  </si>
  <si>
    <t>1. Go to resident swagger
 2. Navigate to lock/unlock API and lock/unlock demo/bio auth type for specifed time
 3. Navigate to Get auth/lock status API &amp; execute</t>
  </si>
  <si>
    <t>1. Go to resident swagger
 2. Hit auth lock status api
 3.Execute API</t>
  </si>
  <si>
    <t>TC_Resident_GetAuthLockStatus_02</t>
  </si>
  <si>
    <t>we should get all info with the 6 allowed authentication types for which we want the status are:
 bio-FACE
 bio-IRIS
 bio-FINGER
 demo
 otp-email
 otp-phone</t>
  </si>
  <si>
    <t>TC_Resident_GetAuthLockStatus_01
TC_Resident_GetAuthLockStatus_03</t>
  </si>
  <si>
    <t>1. Go to resident swagger
 2. Navigate to Post pinned status API
 3. pin any event
 4. navigate to get getServiceHistory API &amp; excute</t>
  </si>
  <si>
    <t>TC_Resident_PinStatus_01</t>
  </si>
  <si>
    <t>1. Go to resident swagger
 2. Navigate to Post unpinned status API
 3. unpin any event
 4. navigate to get getServiceHistory API &amp; excute</t>
  </si>
  <si>
    <t>1. Go to resident swagger
 2. Navigate to Post pinned status API
 3. pin invalid eventid</t>
  </si>
  <si>
    <t>Resident should not be able to pin eventid with error "errors": [
        {
            "errorCode": "RES-SER-459",
            "message": "EID not available in database"
        }</t>
  </si>
  <si>
    <t>TC_Resident_PinStatus_03</t>
  </si>
  <si>
    <t>1. Go to resident swagger
 2. Navigate to Post unpinned status API
 3. unpin invalid eventid</t>
  </si>
  <si>
    <t>Resident should not be able to unpin eventid with error "errors": [
        {
            "errorCode": "RES-SER-459",
            "message": "EID not available in database"
        }</t>
  </si>
  <si>
    <t>TC_Resident_UnpinStatus_03</t>
  </si>
  <si>
    <t>1. login into resident module
 2. Navigate to the End point: GET /bell/notification-click
 3. Click on execute</t>
  </si>
  <si>
    <t>TC_Resident_GetLastClickNotification_01</t>
  </si>
  <si>
    <t>1. Do not login into resident module
 2. Navigate to the End point: GET /bell/notification-click
 3. Click on execute</t>
  </si>
  <si>
    <t>TC_Resident_GetLastClickNotification_03</t>
  </si>
  <si>
    <t>1. Do Resident Auth(add authorization token in cookie)
 2. https://api-internal.{url}/resident/v1/swagger-ui/index.html?configUrl=/resident/v1/v3/api-docs/swagger-config#/document-controller/deleteDocument
 3. Enter Document ID and transaction ID</t>
  </si>
  <si>
    <t>Document should be deleted successfully with below Success response.
 {
  "id": "mosip.resident.document.delete",
  "version": "v1",
  "responsetime": "2022-11-17T05:16:21.245Z",
  "metadata": null,
  "response": {
  "status": "SUCCESS",
  "message": "Document deleted successfully"
  },
  "errors": []
 }</t>
  </si>
  <si>
    <t>Should display error message :
 {
  "id": null,
  "version": null,
  "responsetime": "2022-11-17T05:17:33.756Z",
  "metadata": null,
  "response": null,
  "errors": [
  {
  "errorCode": "RES-SER-461",
  "message": "No document found for transactionID: 6789012349 &amp; documentId: 83e533cb-2500-5cdc-9806-0387fe480b7h"
  }
  ]
 }</t>
  </si>
  <si>
    <t>should display error message:
 {
  "id": null,
  "version": null,
  "responsetime": "2022-11-17T05:25:31.644Z",
  "metadata": null,
  "response": null,
  "errors": [
  {
  "errorCode": "RES-SER-461",
  "message": "No document found for transactionID: 6789012345 &amp; documentId: 83e533cb-2500-5cdc-9806-0387fe480b7h"
  }
  ]
 }</t>
  </si>
  <si>
    <t>should display error message:
 {
  "id": null,
  "version": null,
  "responsetime": "2022-11-17T05:25:31.644Z",
  "metadata": null,
  "response": null,
  "errors": [
  {
  "errorCode": "RES-SER-461",
  "message": "No document found for transactionID: 67890123452 &amp; documentId: 83e533cb-2500-5cdc-9806-0387fe480b7h"
  }
  ]
 }</t>
  </si>
  <si>
    <t>1. https://api-internal.{url}/resident/v1/swagger-ui/index.html?configUrl=/resident/v1/v3/api-docs/swagger-config#/document-controller/deleteDocument
 2. Enter Document ID and transaction ID</t>
  </si>
  <si>
    <t>Should get failure response with error " authentication failed"
 {
  "id": null,
  "version": null,
  "responsetime": "2022-11-17T04:35:08.740Z",
  "metadata": null,
  "response": null,
  "errors": [
  {
  "errorCode": "KER-ATH-401",
  "message": "Authentication Failed"
  }
  ]
 }</t>
  </si>
  <si>
    <t>Should display error message: 
 {
  "id": null,
  "version": null,
  "responsetime": "2022-11-17T05:28:27.560Z",
  "metadata": null,
  "response": null,
  "errors": [
  {
  "errorCode": "RES-SER-410",
  "message": "Invalid Input Parameter- transactionId"
  }
  ]
 }</t>
  </si>
  <si>
    <t>Should display error message: 
 {
  "id": null,
  "version": null,
  "responsetime": "2022-11-17T05:36:29.611Z",
  "metadata": null,
  "response": null,
  "errors": [
  {
  "errorCode": "RES-SER-410",
  "message": "Invalid Input Parameter- documentId"
  }
  ]
 }</t>
  </si>
  <si>
    <t>Should display error message: 
 {
  "id": null,
  "version": null,
  "responsetime": "2022-11-17T05:37:57.228Z",
  "metadata": null,
  "response": null,
  "errors": [
  {
  "errorCode": "RES-SER-410",
  "message": "Invalid Input Parameter- documentId/transactionId"
  }
  ]
 }</t>
  </si>
  <si>
    <t>1. Do Resident Auth(add authorization token in cookie)
 2. https://api-internal.{url}/resident/v1/swagger-ui/index.html?configUrl=/resident/v1/v3/api-docs/swagger-config#/document-controller/deleteDocument
 3. Keep system idle
 3. Enter Document ID and transaction ID</t>
  </si>
  <si>
    <t>1. Do Resident Auth(add authorization token in cookie) // Remove ida token from Keycloak 
 2. https://api-internal.{url}/resident/v1/swagger-ui/index.html?configUrl=/resident/v1/v3/api-docs/swagger-config#/document-controller/deleteDocument
 3. Enter Document ID and transaction ID</t>
  </si>
  <si>
    <t>1. Do Resident Auth(add authorization token in cookie)
 2. Navigate to post document API
 3. Enter all the mandatory details &amp; execute</t>
  </si>
  <si>
    <t>Document to get uploaded for the given transaction id with response parameters includes
 transactionid, docid, doctypecode,doccatcode,docfileformat, docname</t>
  </si>
  <si>
    <t>1. Do Resident Auth(add authorization token in cookie)
 2. Navigate to post document API
 3. Do not enter mandatory fields &amp; execute</t>
  </si>
  <si>
    <t>1. Go to resident swagger
 2.Navigate to post document &amp; execute
 3. Navigate to get document using transcation id 
 4. use same transaction id used in upload document &amp; execute</t>
  </si>
  <si>
    <t>Resident should not be able to get document with error "authentication failed"
 Should get Response as below:
 {
  "id": null,
  "version": null,
  "responsetime": "2022-10-26T07:14:02.519Z",
  "metadata": null,
  "response": null,
  "errors": [
  {
  "errorCode": "KER-ATH-401",
  "message": "Authentication Failed"
  }
  ]
 }</t>
  </si>
  <si>
    <t>1. Get the login page from redirect URL : https://iam.qa-121.mosip.net/auth/realms/mosip/protocol/openid-connect/auth?client_id=mosip-resident-client&amp;redirect_uri=https://api-internal.qa-121.mosip.net/resident/v1/login&amp;scope=openid profile ida_token individual_id&amp;response_type=code&amp;response_mode=query&amp;nonce=7f9s648uheh
 2. Login using valid credentials
 3. Get the code from the login URL and replace the code value in token API
 4. Add the access token in browser cookie and access any API - API’s worked fine
 5. Set idle for 3 mins</t>
  </si>
  <si>
    <t>Should get Response as below:
 {
  "id": null,
  "version": null,
  "responsetime": "2022-10-26T07:14:02.519Z",
  "metadata": null,
  "response": null,
  "errors": [
  {
  "errorCode": "KER-ATH-401",
  "message": "Authentication Failed"
  }
  ]
 }</t>
  </si>
  <si>
    <t>1. Get the login page from redirect URL : https://iam.qa-121.mosip.net/auth/realms/mosip/protocol/openid-connect/auth?client_id=mosip-resident-client&amp;redirect_uri=https://api-internal.qa-121.mosip.net/resident/v1/login&amp;scope=openid profile ida_token individual_id&amp;response_type=code&amp;response_mode=query&amp;nonce=7f9s648uheh
 2. Login using valid credentials
 3. Get the code from the login URL and replace the code value in token API
 4. Add the access token in browser cookie and access any API - API’s worked fine
 5. Tamper the access data with some junk data and try to access the resident API’s</t>
  </si>
  <si>
    <t>pass the invalid language code in the request body and upload document
 ex: hinn</t>
  </si>
  <si>
    <t>Response should contain below attributes:
 &gt; transactionId
 &gt; docId
 &gt; docName
 &gt; docCatCode
 &gt; docTypCode
 &gt; docFileFormat</t>
  </si>
  <si>
    <t>1. Do Resident Auth(add authorization token in cookie)
 2. Navigate to post document API
 3. Enter all the mandatory details &amp; execute (upload virus injected file)</t>
  </si>
  <si>
    <t>Should get error message:
 {
 "id": "mosip.resident.document.upload",
 "version": "1.0",
 "responsetime": "2022-06-09T06:40:54.760Z",
 "metadata": {},
 "response": null,
 "errors": [
  {
  "errorCode": "RES-SER-437",
  "message": "Virus scanning failed for attached document"
  }
  ]
 }</t>
  </si>
  <si>
    <t>1. Do Resident Auth(add authorization token in cookie)
 2. Navigate to post document API
 3. Enter all the mandatory details &amp; execute
 4. Verify audit in DB</t>
  </si>
  <si>
    <t>Should get belows details in audit table
 Event ID: RES-SER-176
 Event Name: Request document upload
 Description: Requesting document upload api for transaction id %s</t>
  </si>
  <si>
    <t>Should get belows details in audit table
 Event ID: RES-SER-177
 Event Name: Document upload success
 Description: document upload success for transaction id %s</t>
  </si>
  <si>
    <t>Verify the Audit event for document upload failure
 --Pass "docTypCode": "",/virus scan/
 more file size/ in request</t>
  </si>
  <si>
    <t>Should get belows details in audit table
 Event ID: RES-SER-178
 Event Name: Document upload failed
 Description: document upload failed for transaction id %s</t>
  </si>
  <si>
    <t>{
  "id": null,
  "version": null,
  "responsetime": "2022-11-02T11:55:00.390Z",
  "metadata": null,
  "response": null,
  "errors": [
  {
  "errorCode": "RES-SER-418",
  "message": "Bad Request"
  }
  ]
 }</t>
  </si>
  <si>
    <t>{
  "id": null,
  "version": null,
  "responsetime": "2022-10-31T08:21:49.204Z",
  "metadata": null,
  "response": null,
  "errors": [
  {
  "errorCode": "RES-SER-418",
  "message": "Last unit does not have enough valid bits"
  }
  ]
 }</t>
  </si>
  <si>
    <t>1. login to resident portal
 2. Get access token cookie
 3. Add authorization token in browser cookie
 4. click on Post document with transaction ID API</t>
  </si>
  <si>
    <t>1. Login by providing credential 
 2. Take the Code from Url and replace same in Token API.
 3. Get the access token.
 4. Add the token in browser cookie.</t>
  </si>
  <si>
    <t>1. Go to https://api-internal.qa-121.mosip.net/resident/v1/service-history
 2. Execute</t>
  </si>
  <si>
    <t>TC_Resident_GetserviceHistory_01
TC_Resident_GetserviceHistory_04
TC_Resident_GetserviceHistory_05
TC_Resident_GetserviceHistory_06
TC_Resident_GetserviceHistory_07
TC_Resident_GetserviceHistory_08</t>
  </si>
  <si>
    <t>1. Perform auth in inji/ IDA using the UIN
 2. Go to https://api-internal.qa-121.mosip.net/resident/v1/service-history
 3. Execute</t>
  </si>
  <si>
    <t>TC_Resident_GetserviceHistory_04</t>
  </si>
  <si>
    <t>Get service history for SERVICE_REQUEST
 --DOWNLOAD_PERSONALIZED_CARD</t>
  </si>
  <si>
    <t>1. Execute Personalized card download controller
 2. Go to https://api-internal.qa-121.mosip.net/resident/v1/service-history
 3. Execute</t>
  </si>
  <si>
    <t>TC_Resident_GetserviceHistory_05</t>
  </si>
  <si>
    <t>Get service history for SERVICE_REQUEST
 --ORDER_PHYSICAL_CARD</t>
  </si>
  <si>
    <t>1. Execute Order Card Controller
 2. Go to https://api-internal.qa-121.mosip.net/resident/v1/service-history
 3. Execute</t>
  </si>
  <si>
    <t>Get service history for SERVICE_REQUEST
 --GET_MY_ID</t>
  </si>
  <si>
    <t>1. Execute GET_MY_ID Controller
 2. Go to https://api-internal.qa-121.mosip.net/resident/v1/service-history
 3. Execute</t>
  </si>
  <si>
    <t>Get service history for DATA_UPDATE_REQUEST
 --UPDATE_MY_UIN</t>
  </si>
  <si>
    <t>1. Execute updateUinDemographics Controller
 2. Go to https://api-internal.qa-121.mosip.net/resident/v1/service-history
 3. Execute</t>
  </si>
  <si>
    <t>TC_Resident_GetserviceHistory_06</t>
  </si>
  <si>
    <t>Get service history for ID_MANAGEMENT_REQUEST
 --GENERATE_VID</t>
  </si>
  <si>
    <t>1. Execute Generate VID Controller
 2. Go to https://api-internal.qa-121.mosip.net/resident/v1/service-history
 3. Execute</t>
  </si>
  <si>
    <t>TC_Resident_GetserviceHistory_07
TC_Resident_GetserviceHistory_64</t>
  </si>
  <si>
    <t>Get service history for ID_MANAGEMENT_REQUEST
 --REVOKE_VID</t>
  </si>
  <si>
    <t>1. Execute Revoke VID Controller
 2. Go to https://api-internal.qa-121.mosip.net/resident/v1/service-history
 3. Execute</t>
  </si>
  <si>
    <t>Get service history for ID_MANAGEMENT_REQUEST
 --VALIDATE_OTP</t>
  </si>
  <si>
    <t>1. Execute Request OTP &amp; Validate OTP Controller
 2. Go to https://api-internal.qa-121.mosip.net/resident/v1/service-history
 3. Execute</t>
  </si>
  <si>
    <t>Get service history for ID_MANAGEMENT_REQUEST
 --AUTH_TYPE_LOCK_UNLOCK</t>
  </si>
  <si>
    <t>1. Execute Lock &amp; unlock API Controller
 2. Go to https://api-internal.qa-121.mosip.net/resident/v1/service-history
 3. Execute</t>
  </si>
  <si>
    <t>Get service history for DATA_SHARE_REQUEST
 --SHARE_CRED_WITH_PARTNER</t>
  </si>
  <si>
    <t>1. Execute requestShareCredWithPartner API Controller
 2. Go to https://api-internal.qa-121.mosip.net/resident/v1/service-history
 3. Execute</t>
  </si>
  <si>
    <t>TC_Resident_GetserviceHistory_08</t>
  </si>
  <si>
    <t>1. Go to https://api-internal.qa-121.mosip.net/resident/v1/service-history
 2. Execute the API without passing language code</t>
  </si>
  <si>
    <t>API should prompt user to enter language code.
404 error</t>
  </si>
  <si>
    <t>TC_Resident_GetserviceHistory_03</t>
  </si>
  <si>
    <t>should display below error message:
 {
 "id": "mosip.resident.vid.get",
 "version": "1.0",
 "responsetime": "2022-07-22T15:27:10.605Z",
 "response": null,
 "errors": {
 "errorCode": "RES-SER-410",
 "message": "Invalid Input Parameter - lang code"
 }
 }</t>
  </si>
  <si>
    <t>TC_Resident_GetserviceHistory_02</t>
  </si>
  <si>
    <t>TC_Resident_GetserviceHistory_01</t>
  </si>
  <si>
    <t>TC_Resident_GetserviceHistory_09
TC_Resident_GetserviceHistory_38
TC_Resident_GetserviceHistory_66</t>
  </si>
  <si>
    <t>should display below error message if not ISO format:
 {
 "id": "mosip.resident.vid.get",
 "version": "1.0",
 "responsetime": "2022-07-22T15:27:10.605Z",
 "response": null,
 "errors": {
 "errorCode": "RES-SER-418",
 "message": "Invalid Input Parameter - fromDateTime"
 }
 }</t>
  </si>
  <si>
    <t xml:space="preserve">
TC_Resident_GetserviceHistory_10
TC_Resident_GetserviceHistory_39
TC_Resident_GetserviceHistory_67</t>
  </si>
  <si>
    <t>should display below error message if not ISO format:
 {
 "id": "mosip.resident.vid.get",
 "version": "1.0",
 "responsetime": "2022-07-22T15:27:10.605Z",
 "response": null,
 "errors": {
 "errorCode": "RES-SER-410",
 "message": "Invalid Input Parameter - toDateTime"
 }
 }</t>
  </si>
  <si>
    <t xml:space="preserve">
TC_Resident_GetserviceHistory_11
TC_Resident_GetserviceHistory_40
TC_Resident_GetserviceHistory_68</t>
  </si>
  <si>
    <t>1. Go to https://api-internal.qa-121.mosip.net/resident/v1/service-history---modify existing data in DB
 2. Execute</t>
  </si>
  <si>
    <t xml:space="preserve">
TC_Resident_GetserviceHistory_12
TC_Resident_GetserviceHistory_41
TC_Resident_GetserviceHistory_69</t>
  </si>
  <si>
    <t>TC_Resident_GetserviceHistory_13
TC_Resident_GetserviceHistory_42
TC_Resident_GetserviceHistory_70</t>
  </si>
  <si>
    <t>pageStart field should accept only integer should display error message for non integer value .
 {
  "id": null,
  "version": null,
  "responsetime": "2022-11-11T10:25:21.197Z",
  "metadata": null,
  "response": null,
  "errors": [
  {
  "errorCode": "RES-SER-446",
  "message": "Invalid page start value"
  }
  ]
 }</t>
  </si>
  <si>
    <t>TC_Resident_GetserviceHistory_43
TC_Resident_GetserviceHistory_71
TC_Resident_GetserviceHistory_14</t>
  </si>
  <si>
    <t>TC_Resident_GetserviceHistory_44
TC_Resident_GetserviceHistory_72
TC_Resident_GetserviceHistory_15</t>
  </si>
  <si>
    <t>TC_Resident_GetserviceHistory_16
TC_Resident_GetserviceHistory_45
TC_Resident_GetserviceHistory_73</t>
  </si>
  <si>
    <t>pageFetch field should accept only integer and should display error message for non integer value
 {
  "id": null,
  "version": null,
  "responsetime": "2022-11-11T10:34:13.357Z",
  "metadata": null,
  "response": null,
  "errors": [
  {
  "errorCode": "RES-SER-447",
  "message": "Invalid page fetch value"
  }
  ]
 }</t>
  </si>
  <si>
    <t>TC_Resident_GetserviceHistory_17
TC_Resident_GetserviceHistory_46
TC_Resident_GetserviceHistory_74</t>
  </si>
  <si>
    <t>Should accept only if number is greater than 0, should get appropriate error message if input of 0 and less than 0
 {
  "id": null,
  "version": null,
  "responsetime": "2022-11-11T10:34:52.941Z",
  "metadata": null,
  "response": null,
  "errors": [
  {
  "errorCode": "RES-SER-418",
  "message": "/ by zero"
  }
  ]
 }</t>
  </si>
  <si>
    <t>TC_Resident_GetserviceHistory_18
TC_Resident_GetserviceHistory_47
TC_Resident_GetserviceHistory_75</t>
  </si>
  <si>
    <t>TC_Resident_GetserviceHistory_19
TC_Resident_GetserviceHistory_48
TC_Resident_GetserviceHistory_76</t>
  </si>
  <si>
    <t>TC_Resident_GetserviceHistory_20
TC_Resident_GetserviceHistory_49
TC_Resident_GetserviceHistory_77</t>
  </si>
  <si>
    <t>TC_Resident_GetserviceHistory_21
TC_Resident_GetserviceHistory_50
TC_Resident_GetserviceHistory_78</t>
  </si>
  <si>
    <t>TC_Resident_GetserviceHistory_22
TC_Resident_GetserviceHistory_51
TC_Resident_GetserviceHistory_79</t>
  </si>
  <si>
    <t>Should display error message:
 {
  "id": null,
  "version": null,
  "responsetime": "2022-11-13T16:03:39.123Z",
  "metadata": null,
  "response": null,
  "errors": [
  {
  "errorCode": "RES-SER-410",
  "message": "Invalid Input Parameter- sortType"
  }
  ]
 }</t>
  </si>
  <si>
    <t>TC_Resident_GetserviceHistory_23
TC_Resident_GetserviceHistory_52
TC_Resident_GetserviceHistory_80</t>
  </si>
  <si>
    <t>TC_Resident_GetserviceHistory_24
TC_Resident_GetserviceHistory_53
TC_Resident_GetserviceHistory_81</t>
  </si>
  <si>
    <t>TC_Resident_GetserviceHistory_25
TC_Resident_GetserviceHistory_54
TC_Resident_GetserviceHistory_82</t>
  </si>
  <si>
    <t>TC_Resident_GetserviceHistory_26
TC_Resident_GetserviceHistory_55</t>
  </si>
  <si>
    <t xml:space="preserve">TC_Resident_GetserviceHistory_27
TC_Resident_GetserviceHistory_56
TC_Resident_GetserviceHistory_83
</t>
  </si>
  <si>
    <t>Should display error message:
 {
  "id": null,
  "version": null,
  "responsetime": "2022-11-13T16:12:18.732Z",
  "metadata": null,
  "response": null,
  "errors": [
  {
  "errorCode": "RES-SER-410",
  "message": "Invalid Input Parameter- statusFilter"
  }
  ]
 }</t>
  </si>
  <si>
    <t xml:space="preserve">TC_Resident_GetserviceHistory_28
TC_Resident_GetserviceHistory_57
TC_Resident_GetserviceHistory_84
</t>
  </si>
  <si>
    <t>Response should contain :
 "id": "mosip.service.history.get",
  "version": "1.0",
  "errors": null,
  "response": 
  "pageNo": 0,
  "pageSize": 10,
  "totalItems": 55,
  "totalPages": 6,
  "data": []
  "responseTime":</t>
  </si>
  <si>
    <t>Should display error message:
 {
  "id": null,
  "version": null,
  "responsetime": "2022-10-07T09:22:03.631Z",
  "metadata": null,
  "response": null,
  "errors": [
  {
  "errorCode": "KER-ATH-401",
  "message": "Authentication Failed"
  }
  ]
 }</t>
  </si>
  <si>
    <t xml:space="preserve">
TC_Resident_GetserviceHistory_85
TC_Resident_GetserviceHistory_29</t>
  </si>
  <si>
    <t>TC_Resident_GetserviceHistory_29</t>
  </si>
  <si>
    <t>1. Event ID: RES-SER-110
  Event Name: Validating input request
  Description: Validating input request of getServiceHistory
 2. Event ID: RES-SER-214
  Event Name: Get service history
  Description: Get service history</t>
  </si>
  <si>
    <t>TC_Resident_GetserviceHistory_29
TC_Resident_GetserviceHistory_85</t>
  </si>
  <si>
    <t>1.Go to partnermanager swagger. 2.Hit below api to register print partner https://{base_URL}/v1/partnermanager/partners/new
 3.For print partner add additional details along with other partner details like 1.Partner Logo(will be added like url)
 2.Partner check-status URL
 3.Redirect URL for ordering the card and the Data should be saved as meta data in json format.</t>
  </si>
  <si>
    <t>1.Go to partnermanager swagger. 2.Hit below api to register print partner https://{base_URL}/v1/partnermanager/partners/new
 3.For print partner required additional details along with other partner details like 1.Partner Logo(will be added like url)
 2.Partner check-status URL
 3.Redirect URL for ordering the card. 4. Dont provide manadtory field data and excecute the API.</t>
  </si>
  <si>
    <t>1. login to Database
 2. Serach for specific environment
 3.Upload ca certificate for partner
 4. Check for ca certificate for auth partner in IDA.ca_cert_store table in mosip_ida database</t>
  </si>
  <si>
    <t>1. login to Database
 2. Serach for specific environment
 3. upload subca certifictae for patner
 4. Check for Subca certificate for auth partner in IDA.ca_cert_store table in mosip_ida database</t>
  </si>
  <si>
    <t>1. login to Database
 2. Serach for specific environment
 3. upload partner certificate
 4. Check for partner certificate for auth partner in IDA.ca_cert_store table in mosip_ida database</t>
  </si>
  <si>
    <t xml:space="preserve">API in Partner Management Service to get print partner details such as partner Logo, print order URL and partner check-status URL
</t>
  </si>
  <si>
    <t>1.Go to partnermanager swagger. 2.Hit below api to register print partner https://domain/v1/partnermanager/partners/new?partnerType=Print_Partner
 3.For print partner we should get below details like 1.Partner Logo(will be added like url)
 2.Partner check-status URL
 3.Redirect URL for ordering the card</t>
  </si>
  <si>
    <t>we should get below details like 1.Partner Logo(will be added like url)
 2.Partner check-status URL
 3.Redirect URL for ordering the card</t>
  </si>
  <si>
    <t>1.Go to partnermanager swagger. 2.Hit below api to register print partner https://domain/v1/partnermanager/partners/new?partnerType=Print_Partner
 3.provide auth partner/credential partner/device partner/Ftm partner id in the new api to retrive the data below details should get in null value 1.Partner Logo(will be added like url)
 2.Partner check-status URL
 3.Redirect URL for ordering the card</t>
  </si>
  <si>
    <t xml:space="preserve">API: PMS: API in Partner Management Services to update a print partner
</t>
  </si>
  <si>
    <t>1.Go to partnermanager swagger. 2.Hit below api to register print partner https://{base_URL}//v1/partnermanager/partners/new
 3.For print partner try to update as an additionalInfo like Partner Logo.
 Partner check-status URL.
 Redirect URL for ordering the card.</t>
  </si>
  <si>
    <t>verify by updating following additional details along with other partner details: Partner Logo.
 Partner check-status URL.
 Redirect URL for ordering the card.</t>
  </si>
  <si>
    <t>MOSIP-24848</t>
  </si>
  <si>
    <t>TC_Resident_GetEventIdStatus_01</t>
  </si>
  <si>
    <t>API should give the below parameters as a part of the response body. eventId: It is the event-id.
 eventType: Authentication Requests
 description: Authentication was performed
 eventStatus: failed/success/in-progress
 individualId: Credentials used to perform the transaction: UIN/VID
 summary: E.g.: Authentication using fingerprint and UIN was successfully done.
 authenticationMode: OTP authentication/biometric authentication (mention which modality)/QR code scan
 partnerName: Name of authentication partner
 partnerLogo: Logo of authentication partner
 timestamp: Date and timestamp of creation/deletion of VID
 Definition of success: Status of the event in the db should be: AUTHENTICATION_SUCCESSFUL</t>
  </si>
  <si>
    <t>TC_Resident_GetEventIdStatus_02</t>
  </si>
  <si>
    <t>API should give the below parameters as a part of the response body.[GENERATE_VID, REVOKE_VID]:
 eventId: It is the event-id.
 eventType: Manage my VID
 description: VID was generated | VID was revoked
 API should give the below parameters as a part of the response body.
 eventStatus: failed/success/in-progress
 individualId: Credentials used to perform the transaction: UIN/VID
 summary: E.g.: perpetual VID 1234567890987654 has been successfully generated.
 authenticationMode: OTP authentication/biometric authentication (mention which modality)/QR code scan
 eventStatus: failed/success/in-progress
 "vidType": Type of VID that was created/deleted: Perpetual/One-time/Temporary (there should also be an “i” icon which tells about the expiry and number of transactions allowed in a particular VID type)
 vid: VID number that was created/deleted (this should be masked and there should be an “eye” icon on clicking of which, the VID should be unmasked)
 timestamp: Date and timestamp of creation/deletion of VID
 Definition of success: Status of the event in the db should be: VID_GENERATED or VID_REVOKED</t>
  </si>
  <si>
    <t>API should give the below parameters as a part of the response body.
 AUTH_TYPE_LOCK_UNLOCK]:
 eventId: It is the event-id.
 eventType: Secure my ID
 description: OTP authentication was locked/unlocked
 eventStatus: failed/success/in-progress
 individualId: Credentials used to perform the transaction: UIN/VID
 summary: $authenticationLocked has been successfully locked (New | Success | Failed); $authenticationUnlocked has been successfully unlocked
 authenticationMode: OTP authentication/biometric authentication (mention which modality)/QR code scan
 timestamp: Date and timestamp of locking/unlocking of the authentication type
 Definition of success: Status of the event in the db should be: AUTHENTICATION_TYPE_LOCKED | AUTHENTICATION_TYPE_UNLOCKED</t>
  </si>
  <si>
    <t>TC_Resident_GetEventIdStatus_02
TC_Resident_GetEventIdStatus_01</t>
  </si>
  <si>
    <t>API should give the below parameters as a part of the response body.
 [UPDATE_MY_UIN]:
 eventId: It is the event-id.
 eventType: Update my data
 description: Data was updated
 eventStatus: failed/success/in-progress
 individualId: Credentials used to perform the transaction: UIN/VID
 authenticationMode: OTP authentication/biometric authentication (mention which modality)/QR code scan
 summary: Data update was successful. 
 attributeList: List of attributes that were chosen to update: E.g.: Name and address (Give older Name and address and Name and address)
 timestamp: Date and timestamp of updating the data
 downloadCardLink: There should be a download button using which the resident can download the UIN card with new details
 Definition of success: Status of the event in the db should be: DATA_UPDATED</t>
  </si>
  <si>
    <t>API should give the below parameters as a part of the response body.
 [DOWNLOAD_PERSONALIZED_CARD]:
 eventId: It is the event-id.
 eventType: Download a personalized card
 description: Personalised card was downloaded
 eventStatus: failed/success/in-progress
 individualId: Credentials used to perform the transaction: UIN/VID
 authenticationMode: OTP authentication/biometric authentication (mention which modality)/QR code scan
 summary: Personalised card was generated successfully and sent to the registered email ID
 attributeList: List of attributes that were chosen to be a part of the card: Name, gender, etc.
 timestamp: Date and timestamp of card download
 downloadCardLink: There should be a download button using which the resident can download the UIN card with new data
 Definition of success: Status of the event in the db should be: CARD_DOWNLOADED</t>
  </si>
  <si>
    <t>API should give the below parameters as a part of the response body.
 [ORDER_PHYSICAL_CARD]:
 eventId: It is the event-id.
 eventType: Order my physical card
 description: Physical card was ordered
 eventStatus: failed/success/in-progress
 individualId: Credentials used to perform the transaction: UIN/VID
 authenticationMode: OTP authentication/biometric authentication (mention which modality)/QR code scan
 summary: Order has been placed successfully
 attributeList: List of attributes that were chosen to be a part of the card: Name, gender, etc.
 trackingId: Transaction ID from the partner’s end 
 orderTrackingLink: Link where the status against that transaction can be checked.
 partnerName: E.g.: India Post
 partnerLogo: in image format supported by html
 paymentStatus:Payment transaction status: success/failed/in-progress
 timestamp::Date and timestamp of placing the order
 downloadCardLink There should be a download button using which the resident can download the UIN card with new data (depends on partner policy)
 Definition of success: Status of the event in the db should be: CARD_DELIVERED</t>
  </si>
  <si>
    <t>API should give the below parameters as a part of the response body.
 [SHARE_CRED_WITH_PARTNER]:
 eventId: It is the event-id.
 eventType: Share my credential with a partner
 description: Data was shared with a partner
 purpose: purpose given by the user for sharing the credentials to the partner.
 eventStatus: failed/success/in-progress
 An event is a success if the acknowledgment from the partner’s end is success/received.
 individualId: Credentials used to perform the transaction: UIN/VID
 authenticationMode: OTP authentication/biometric authentication (mention which modality)/QR code scan
 summary: Data was successfully shared | Failed
 trackingId:Transaction ID of the data shared (from the partner’s end) (this will be coming as an acknowledgment from the partner’s end)
 orderTrackingLink: Link where the status against that transaction can be checked.
 partnerName: India Post
 partnerLogo: in image format supported by html
 attributeList: List of attributes that was shared with the partner: Name, gender, DOB
 timestamp: Date and timestamp of data share
 Definition of success: Status of the event in the db should be: DATA_SHARED_SUCCESSFULLY</t>
  </si>
  <si>
    <t>API should give the below parameters as a part of the response body.
 [GET_MY_ID]:
 eventId: It is the event-id.
 eventType: Get my UIN
 description: UIN card was downloaded/ status of the AID was displayed if UIN is still in progress
 eventStatus: failed/success/in-progress
 individualId: Credentials used to perform the transaction: UIN/VID/AID
 summary: UIN was successfully downloaded
 timestamp: Date and timestamp of getting the UIN
 Definition of success: Status of the event in the db should be: CARD_DOWNLOADED</t>
  </si>
  <si>
    <t>API should give the below parameters as a part of the response body.
 [VERIFY_PHONE_EMAIL]:
 eventId: It is the event-id.
 eventType: Verify email ID/phone number
 description: Action that was performed: Phone number was verified
 eventStatus: failed/success/in-progress
 individualId: Credentials used to perform the transaction: UIN/VID
 summary: Phone/email Verification was successful
 timestamp: Date and timestamp of verification of phone number
 Definition of success: Status of the event in the db should be: EMAIL_VERIFIED | PHONE_VERIFIED</t>
  </si>
  <si>
    <t>TC_Resident_GetEventIdStatus_03
TC_Resident_GetEventIdStatus_04</t>
  </si>
  <si>
    <t>TC_Resident_GetEventIdStatus_05
TC_Resident_GetEventIdStatus_06</t>
  </si>
  <si>
    <t>TC_Resident_GetEventIdStatus_05</t>
  </si>
  <si>
    <t>1.Login the resident portal.
 2.Go to Share my data and share the data.
 3.Take the event ID.
 4.Open resident_transaction table and paste the event Id and take the credential request id after excuteed the query .
 5. Select the topic in kafka UI and choose the CREDENTIAL_STATUS_UPDATE.
 6. Click the produce the message and remove the key and content then this {
  "publisher": "IDA",
  "topic": "CREDENTIAL_STATUS_UPDATE",
  "publishedOn": "2023-07-26T03:50:12.044Z",
  "event": {
  "id": "756b28f1-64a3-442d-b4e4-f1b34ce40b58",
  "requestId": "give the credential Id ",
  "status": "STORED",
  "timestamp": "2023-07-26T03:50:12.043Z",
  "data": null
  }
 }
 7.chosse the partition 9 the partition where the other topic where published earlier.
 8. Click the send button re-execute the resident_trancation table</t>
  </si>
  <si>
    <t>1.Login the resident portal.
 2.Go to Share my data and share the data.
 3.Take the event ID.
 4.Open resident_transaction table and paste the event Id and take the credential request id after excuteed the query .
 5. Select the topic in kafka UI and choose the CREDENTIAL_STATUS_UPDATE.
 6. Click the produce the message and remove the key and content then this {
  "publisher": "IDA",
  "topic": "CREDENTIAL_STATUS_UPDATE",
  "publishedOn": "2023-07-26T03:50:12.044Z",
  "event": {
  "id": "756b28f1-64a3-442d-b4e4-f1b34ce40b58",
  "requestId": "give the credential Id ",
  "status": "FAILED",
  "timestamp": "2023-07-26T03:50:12.043Z",
  "data": null
  }
 }
 7.chosse the partition 9 the partition where the other topic where published earlier.
 8. Click the send button re-execute the resident_trancation table</t>
  </si>
  <si>
    <t>1.Login the resident portal.
 2.Go to Share my data and share the data.
 3.Take the event ID.
 4.Open resident_transaction table and paste the event Id and take the credential request id after excuteed the query .
 5. Select the topic in kafka UI and choose the CREDENTIAL_STATUS_UPDATE.
 6. Click the produce the message and remove the key and content then this {
  "publisher": "IDA",
  "topic": "CREDENTIAL_STATUS_UPDATE",
  "publishedOn": "2023-07-26T03:50:12.044Z",
  "event": {
  "id": "756b28f1-64a3-442d-b4e4-f1b34ce40b58",
  "requestId": "give the credential Id ",
  "status": "NEW",
  "timestamp": "2023-07-26T03:50:12.043Z",
  "data": null
  }
 }
 7.chosse the partition 9 the partition where the other topic where published earlier.
 8. Click the send button re-execute the resident_trancation table</t>
  </si>
  <si>
    <t>1.Login the resident portal.
 2.Go to Manage My VID and Download the VID card.
 3.Take the event ID.
 4.Open resident_transaction table and paste the event Id and take the credential request id after excuteed the query .
 5. Select the topic in kafka UI and choose the CREDENTIAL_STATUS_UPDATE.
 6. Click the produce the message and remove the key and content then this {
  "publisher": "IDA",
  "topic": "CREDENTIAL_STATUS_UPDATE",
  "publishedOn": "2023-07-26T03:50:12.044Z",
  "event": {
  "id": "756b28f1-64a3-442d-b4e4-f1b34ce40b58",
  "requestId": "give the credential Id ",
  "status": "STORED",
  "timestamp": "2023-07-26T03:50:12.043Z",
  "data": null
  }
 }
 7.chosse the partition 9 the partition where the other topic where published earlier.
 8. Click the send button re-execute the resident_trancation table</t>
  </si>
  <si>
    <t>1.Login the resident portal.
 2.Go to Manage My VID and Download the VID card.
 3.Take the event ID.
 4.Open resident_transaction table and paste the event Id and take the credential request id after excuteed the query .
 5. Select the topic in kafka UI and choose the CREDENTIAL_STATUS_UPDATE.
 6. Click the produce the message and remove the key and content then this {
  "publisher": "IDA",
  "topic": "CREDENTIAL_STATUS_UPDATE",
  "publishedOn": "2023-07-26T03:50:12.044Z",
  "event": {
  "id": "756b28f1-64a3-442d-b4e4-f1b34ce40b58",
  "requestId": "give the credential Id ",
  "status": "FAILED",
  "timestamp": "2023-07-26T03:50:12.043Z",
  "data": null
  }
 }
 7.chosse the partition 9 the partition where the other topic where published earlier.
 8. Click the send button re-execute the resident_trancation table</t>
  </si>
  <si>
    <t>1.Login the resident portal.
 2.Go to Manage My VID and Download the VID card.
 3.Take the event ID.
 4.Open resident_transaction table and paste the event Id and take the credential request id after excuteed the query .
 5. Select the topic in kafka UI and choose the CREDENTIAL_STATUS_UPDATE.
 6. Click the produce the message and remove the key and content then this {
  "publisher": "IDA",
  "topic": "CREDENTIAL_STATUS_UPDATE",
  "publishedOn": "2023-07-26T03:50:12.044Z",
  "event": {
  "id": "756b28f1-64a3-442d-b4e4-f1b34ce40b58",
  "requestId": "give the credential Id ",
  "status": "NEW",
  "timestamp": "2023-07-26T03:50:12.043Z",
  "data": null
  }
 }
 7.chosse the partition 9 the partition where the other topic where published earlier.
 8. Click the send button re-execute the resident_trancation table</t>
  </si>
  <si>
    <t>TC_Resident_AuthLockNew_01</t>
  </si>
  <si>
    <t>Resident_AuthLockNew_uin_Empty_AuthType_Neg</t>
  </si>
  <si>
    <t>TC_Resident_AuthLockNew_16</t>
  </si>
  <si>
    <t>Resident_AuthLockNew_uin_Empty_Id_Neg</t>
  </si>
  <si>
    <t>An appropriate error message:"Invalid Input Parameter- ID" should be displayed.</t>
  </si>
  <si>
    <t>TC_Resident_AuthLockNew_14</t>
  </si>
  <si>
    <t>Resident_AuthLockNew_uin_Empty_Locked_Status_Pos</t>
  </si>
  <si>
    <t>TC_Resident_AuthLockNew_17</t>
  </si>
  <si>
    <t>Resident_AuthLockNew_uin_Empty_Requesttime_Neg</t>
  </si>
  <si>
    <t>An appropriate error message:"Invalid Input Parameter- Requesttime" should be displayed.</t>
  </si>
  <si>
    <t>TC_Resident_AuthLockNew_13</t>
  </si>
  <si>
    <t>Resident_AuthLockNew_uin_Empty_Secs_Pos</t>
  </si>
  <si>
    <t>TC_Resident_AuthLockNew_18</t>
  </si>
  <si>
    <t>Resident_AuthLockNew_uin_Empty_Version_Neg</t>
  </si>
  <si>
    <t>TC_Resident_AuthLockNew_15</t>
  </si>
  <si>
    <t>TC_Resident_AuthLockNew_04</t>
  </si>
  <si>
    <t>TC_Resident_AuthLockNew_06</t>
  </si>
  <si>
    <t>Resident_AuthLockNew_StatusCode_Invalid_Token_Neg</t>
  </si>
  <si>
    <t>An appropriate error message:"Invalid Input Parameter- Token" should be displayed.</t>
  </si>
  <si>
    <t>TC_Resident_AuthLockNew_25</t>
  </si>
  <si>
    <t>Resident_AuthLockNew_Iris_Valid_UIN_All</t>
  </si>
  <si>
    <t>TC_Resident_AuthLockNew_05</t>
  </si>
  <si>
    <t>Resident_AuthLockNew_Otp_Phone_Valid_UIN_All</t>
  </si>
  <si>
    <t>TC_Resident_AuthLockNew_02</t>
  </si>
  <si>
    <t>Resident_AuthLockNew_Otp_Email_Valid_UIN_All</t>
  </si>
  <si>
    <t>TC_Resident_AuthLockNew_03</t>
  </si>
  <si>
    <t>Resident_AuthLockNew_Finger_Valid_Vid_All</t>
  </si>
  <si>
    <t>TC_Resident_AuthLockNew_29</t>
  </si>
  <si>
    <t>Resident_AuthLockNew_Iris_Valid_Vid_All</t>
  </si>
  <si>
    <t>TC_Resident_AuthLockNew_28</t>
  </si>
  <si>
    <t>TC_21401_17</t>
  </si>
  <si>
    <t>Resident_AuthLockNew_Face_Valid_Vid_All</t>
  </si>
  <si>
    <t>TC_Resident_AuthLockNew_27</t>
  </si>
  <si>
    <t>TC_21401_18</t>
  </si>
  <si>
    <t>Resident_AuthLockNew_Demo_Valid_Vid_All</t>
  </si>
  <si>
    <t>TC_Resident_AuthLockNew_26</t>
  </si>
  <si>
    <t>Verify for existing credentail API to acccept the below as part of additional data: 
 sharable attributes
 masking attributes
 attribute format such as dateOfBirth format like YYYY</t>
  </si>
  <si>
    <t>1. Go to credential request swagger
2. Hit create credential issuance request 
3. Enter all the details with shareables attributes(fullname, Dateofbirth, VID, UIN,email etc.,)
4. Execute API</t>
  </si>
  <si>
    <t>Response should have requestid 
 abd to validate decrypt the request column data from credential transcation table (decryption data should have all the data which is given in shareable attributes)</t>
  </si>
  <si>
    <t>1. Go to credential request swagger
2.Hit create credential issuance request
3. Enter all the details with additional data("formatingAttributes":{
  "attributeName":"dateOfBirth",
  "format":"DD/MMM/YYYY"
4. Execute API</t>
  </si>
  <si>
    <t>Response should have requestid 
 abd to validate decrypt the request column data from credential transcation table (decryption data should have all the data which is specifed in formating attributes)</t>
  </si>
  <si>
    <t>1. Go to credential request swagger
2. Hit create credential issuance request
3. Execute API</t>
  </si>
  <si>
    <t>Response should have requestid 
 abd to validate decrypt the request column data from credential transcation table (decryption data should have only sharableAttributes which is requested(DOB data should not be there as part of shareable attribute) )</t>
  </si>
  <si>
    <t>verify creadential should get issue with old format request body (I,e without having sharable attributes , 
 masking attributes,
 attribute format such as dateOfBirth format like YYYY)</t>
  </si>
  <si>
    <t>1. Go to credential request swagger
2.Hit create credential issuance request
3. Enter all the details with shareables attributes(fullname, 
4. Execute API</t>
  </si>
  <si>
    <t>Response should have requestid 
 abd to validate decrypt the request column data from credential transcation table (decryption data should have all the data )</t>
  </si>
  <si>
    <t>1. Go to Resident swagger
2. Hit share credential API
3. Check if the mandatory input parameter not present 
4. Execute API .</t>
  </si>
  <si>
    <t>TC_Resident_ShareCredentialWithPartner_15</t>
  </si>
  <si>
    <t>1. go to credential request swagger
2. Navigate to create credential issuance request
3. Enter all the details with shareables attributes(fullname, Dateofbirth, VID, UIN,email etc.,)
4. Execute API and check in kafka.
5.Take credential and decrypt.
6.Now convert the decrypted value into Json format.
7.compare both Json value and original attributes.</t>
  </si>
  <si>
    <t>1. Go to Resident swagger
 2. Hit share credential API
 3. Check Purpose atttribute in the share credential request body and add the alphanumeric value . 
 4. Execute API. 5.Connect to DB and check entered details available in resident transaction table</t>
  </si>
  <si>
    <t>TC_Resident_ShareCredentialWithPartner_01</t>
  </si>
  <si>
    <t>1. Go to Resident swagger
 2. Hit share credential API
 3. provide spectial character like "??%54##4$" for purpose attribute value. 
 4. Execute API. 5.Connect to DB and check entered details available in resident transaction table</t>
  </si>
  <si>
    <t>TC_Resident_ShareCredentialWithPartner_13</t>
  </si>
  <si>
    <t>1. Go to Resident swagger
 2. Hit share credential API
 3. Provide space first and add the value for purpose attribute
 4. Execute API. 5.Connect to DB and check entered details available in resident transaction table</t>
  </si>
  <si>
    <t>TC_Resident_ShareCredentialWithPartner_04</t>
  </si>
  <si>
    <t>1. Go to Resident swagger
 2. Hit share credential API
 3. Check if the mandatory input parameter not present 
 4. Execute API .</t>
  </si>
  <si>
    <t>TC_Resident_ShareCredentialWithPartner_14</t>
  </si>
  <si>
    <t>1. create user in keycloak
 2. login with credentials
 3. Get access token using code in URL
 4. Add access token in cookie</t>
  </si>
  <si>
    <t>1. login 
 2. Endpoint: GET /user-details &gt; GET /profile</t>
  </si>
  <si>
    <t>API should return below details as part of response:
 {
 "id": "mosip.resident.profile",
 "version": "v1",
 "responsetime": "2022-08-05T06:49:19.570Z",
 "metadata": null,
 "response": {
 "fullName": "My Full Name",
 "lastLogin": "2022-08-05T06:49:19.570Z",
 "photo": {
 "mime": "image/jpeg",
 "data": "base64 encoded image bytes"
 }
 },
 "errors": null
 }</t>
  </si>
  <si>
    <t>TC_Resident_GetProfile_01</t>
  </si>
  <si>
    <t>TC_Resident_GetProfile_02</t>
  </si>
  <si>
    <t>1. login 
 2. Endpoint: GET /user-details &gt; GET /profile
 3. Get encode image data
 4. run partner demo service
 5. Decode the encoded data using html code.
 6. Add the decrypted data in html body and run the html code after saving.</t>
  </si>
  <si>
    <t>1. login 
 2. Endpoint: GET /user-details &gt; GET /profile
 3. check details in resident_session table</t>
  </si>
  <si>
    <t>TC_Resident_GetRegCentrebyLangCode_01</t>
  </si>
  <si>
    <t>TC_Resident_GetRegCentrebyLangCode_02
TC_Resident_GetRegCentrebyLangCode_03
TC_Resident_GetRegCentrebyLangCode_04</t>
  </si>
  <si>
    <t>Execute the below API
 /download/nearestregistrationcenters/{langcode}/{longitude}/{latitude}/{proximitydistance}</t>
  </si>
  <si>
    <t>TC_Resident_GetRegistrationCentreCoordinates_02
TC_Resident_GetRegistrationCentreCoordinates_08</t>
  </si>
  <si>
    <t>TC_Resident_GetRegistrationCentreCoordinates_08
TC_Resident_GetRegistrationCentreCoordinates_09
TC_Resident_GetRegistrationCentreCoordinates_10
TC_Resident_GetRegistrationCentreCoordinates_11</t>
  </si>
  <si>
    <t>1. login into residential portal.
 2. Go to end point : GET /download-card/event/{eventId}
 3. Enter valid eventId and execute</t>
  </si>
  <si>
    <t>1. login into residential portal.
 2. Go to end point : GET /download-card/event/{eventId}
 3. Enter an invalid eventId and execute</t>
  </si>
  <si>
    <t>1. Do not login into residential portal.
 2. Go to end point : GET /download-card/event/{eventId}
 3. Enter valid eventId and execute</t>
  </si>
  <si>
    <t>1. Do not login into residential portal with user A.
 2. Go to end point : GET /download-card/event/{eventId}
 3. Enter valid eventId of another user and execute</t>
  </si>
  <si>
    <t>The API should have 
 id
 requested
 statusCode
 cardUrl</t>
  </si>
  <si>
    <t>1.Login to resident UI and open the Manage my VID.
 2.Create One VID and click the download button.
 3.After you are getting the status of success.
 4.Take that Event ID and go to GET /download-card/event/{eventId}
 5.Pate that event id and change the two numbers of the event id and execute.</t>
  </si>
  <si>
    <t>1. Navigate to endpoint GET /pdf/supporting-documents?langCode={language-code}
 3. Enter a valid language code.
 4. Execute the API</t>
  </si>
  <si>
    <t>1. Navigate to endpoint GET /pdf/supporting-documents?langCode={language-code}
 3. Enter an invalid language code.
 4. Execute the API</t>
  </si>
  <si>
    <t>TC_Resident_SupportingDocument_02</t>
  </si>
  <si>
    <t>1. Navigate to endpoint GET /pdf/supporting-documents?langCode={language-code}
 3. Enter a valid language code.
 4. Execute the API and verify the naming format of the doc.</t>
  </si>
  <si>
    <t>1. login into resident module.
 2. Navigate to the end point : /request-card/vid/{VID}
  and give a valid VID
 3. Execute the request.</t>
  </si>
  <si>
    <t>TC_Resident_GetCardUsingVID_01</t>
  </si>
  <si>
    <t>1. Do not login into resident module.
 2. Navigate to the end point : /request-card/vid/{VID}
  and give a valid VID
 3. Execute the request.</t>
  </si>
  <si>
    <t>TC_Resident_GetCardUsingVID_02</t>
  </si>
  <si>
    <t>1. login into resident module.
 2. Navigate to the end point : /request-card/vid/{VID}
  and give an invalid valid VID
 3. Execute the request.</t>
  </si>
  <si>
    <t>TC_Resident_GetCardUsingVID_03</t>
  </si>
  <si>
    <t>1. login into resident module.
 2. Navigate to the end point : /request-card/vid/{VID}
  and give a valid valid VID of a different logged in user.
 3. Execute the request.</t>
  </si>
  <si>
    <t>An appropriate error message with code
 {
  "errorCode": "RES-SER-454",
  "message": "Provided VID does not belong to the logged in session."
  }</t>
  </si>
  <si>
    <t>TC_Resident_GetCardUsingVID_07</t>
  </si>
  <si>
    <t>1. login into resident module.
 2. Navigate to the end point : /request-card/vid/{VID}
  and give a valid VID
 3. Execute the request.
 4. Verify the details in DB</t>
  </si>
  <si>
    <t>API should store data in resident_transaction table
  cr_by 
 cr_dtimes
 upd_by
 upd_dtimes</t>
  </si>
  <si>
    <t>1. Navigate toend point POST​/req​/individualId/otp: This is to get the OTP.
 2. Click on try it now and Enter all valid details.
 3. Click on execute.</t>
  </si>
  <si>
    <t>TC_Resident_ReqAID_01</t>
  </si>
  <si>
    <t>1. Navigate toend point POST​/req​/individualId/otp: This is to get the OTP.
 2. Click on try it now and Enter invalid individual ID.
 3. Click on execute.</t>
  </si>
  <si>
    <t>TC_Resident_Sendotp_10</t>
  </si>
  <si>
    <t>1. Navigate toend point POST​/req​/individualId/otp: This is to get the OTP.
 2. Click on try it now and Enter invalid transaction ID.
 3. Click on execute.</t>
  </si>
  <si>
    <t>TC_Resident_Sendotp_13</t>
  </si>
  <si>
    <t>1. Navigate toend point POST​/req​/individualId/otp: This is to get the OTP.
 2. Click on try it now and Enter invalid OTP Channel.
 3. Click on execute.</t>
  </si>
  <si>
    <t>TC_Resident_Sendotp_09</t>
  </si>
  <si>
    <t>1. Navigate toend point POST​/req​/individualId/otp: This is to get the OTP.
 2. Click on try it now and Enter no data in individual ID.
 3. Click on execute.</t>
  </si>
  <si>
    <t>TC_Resident_Sendotp_11</t>
  </si>
  <si>
    <t>1. Navigate toend point POST​/req​/individualId/otp: This is to get the OTP.
 2. Click on try it now and Enter no data in transaction ID.
 3. Click on execute.</t>
  </si>
  <si>
    <t>TC_Resident_Sendotp_12</t>
  </si>
  <si>
    <t>1. Navigate toend point POST​/aid​/get-individual-id &gt; POST​/individual-id/status.
 2. Click on try it now and Enter all valid details.
 3. Click on execute.</t>
  </si>
  <si>
    <t>if RID is processed: UIN card should be downloaded immediately with the type as application/pdf and event Id should be generated and stored to the table.
 if RID is not processed: It should display the status of the RID-The response type will be application/json.</t>
  </si>
  <si>
    <t>TC_Resident_Ridstatus_01</t>
  </si>
  <si>
    <t>1. Navigate toend point POST​/aid​/get-individual-id &gt; POST​/individual-id/status.
 2. Click on try it now and Enter invalid individual ID.
 3. Click on execute.</t>
  </si>
  <si>
    <t>TC_Resident_Ridstatus_03</t>
  </si>
  <si>
    <t>1. Navigate toend point POST​/aid​/get-individual-id &gt; POST​/individual-id/status.
 2. Click on try it now and Enter invalid transaction ID.
 3. Click on execute.</t>
  </si>
  <si>
    <t>1. Navigate toend point POST​/aid​/get-individual-id &gt; POST​/individual-id/status.
 2. Click on try it now and Enter invalid OTP Channel.
 3. Click on execute.</t>
  </si>
  <si>
    <t>1. Navigate toend point POST​/aid​/get-individual-id &gt; POST​/individual-id/status.
 2. Click on try it now and Enter no data in individual ID.
 3. Click on execute.</t>
  </si>
  <si>
    <t>TC_Resident_Ridstatus_02</t>
  </si>
  <si>
    <t>1. Navigate toend point POST​/aid​/get-individual-id &gt; POST​/individual-id/status.
 2. Click on try it now and Enter no data in transaction ID.
 3. Click on execute.</t>
  </si>
  <si>
    <t>1. Navigate the endpoint POST /download-card
 2.Click on try it now and Enter all valid details.
 3. Click on execute.</t>
  </si>
  <si>
    <t>1. Navigate the endpoint POST /download-card
 2.Click on try it now and Enter all valid details.
 3. Click on execute.
 4.download the PDf and open with password First four letters of name and yyyy (configrable)</t>
  </si>
  <si>
    <t>1. Navigate the endpoint POST /aid-stage/{aid}
 2.Enter the success AID.
 3. Click on execute.</t>
  </si>
  <si>
    <t>it should get this response boby
 {
  "id": "mosip.resident.check-stage-status",
  "version": "1.0",
  "responsetime": "2023-06-01T05:03:46.439Z",
  "response": {
  "transactionStage": "CARD_READY_TO_DOWNLOAD",
  "aidStatus": "SUCCESS"
  },
  "errors": []
 }</t>
  </si>
  <si>
    <t>1. Navigate the endpoint POST /aid-stage/{aid}
 2.Enter the Failed AID.
 3. Click on execute.</t>
  </si>
  <si>
    <t>it should get this response body{
  "id": "mosip.resident.check-stage-status",
  "version": "1.0",
  "responsetime": "2023-06-01T05:56:21.719Z",
  "response": {
  "transactionStage": "UIN_GENERATION_STAGE",
  "aidStatus": "FAILURE"
  },
  "errors": []
 }</t>
  </si>
  <si>
    <t>{
  "id": "mosip.resident.check-stage-status",
  "version": "1.0",
  "responsetime": "2023-06-01T05:58:12.948Z",
  "response": {
  "transactionStage": "REQUEST_RECEIVED",
  "aidStatus": "IN-PROGRESS"
  },
  "errors": []
 }</t>
  </si>
  <si>
    <t>prerequisite- 
 &gt; create user in keyclock with Arrtibutes 'individual id" , "ida_token"(for particular individual id) 
 &gt;get access token when logged in using same user.</t>
  </si>
  <si>
    <t>Revoke vid using new revoke
 vid API</t>
  </si>
  <si>
    <t>1. Go to Resident swagger
 2. Search for PATCH revoke vid and mention VID
 3. Use the access token in revoke vid API which takes individual id(UIN)</t>
  </si>
  <si>
    <t>1. Go to Resident swagger
 2. Search for PATCH revoke vid and mention VID
 3. Use the access token in revoke vid API which takes individual id(VID)</t>
  </si>
  <si>
    <t>TC_Resident_RevokeVidnew_06</t>
  </si>
  <si>
    <t>1. Go to Resident swagger
 2. Search for PATCH revoke vid and mention 'X' UIN's VID
 3. Use the access token in revoke vid API which takes individual id(Y UIN)</t>
  </si>
  <si>
    <t>TC_Resident_RevokeVidnew_05</t>
  </si>
  <si>
    <t>prerequisite- 
 &gt; create user in keyclock with Arrtibutes 'individual id" (UIN)
 &gt;get access token when logged in using same user.</t>
  </si>
  <si>
    <t>1. Go to resident swagger
 2. Navigate to retrieve VIDs API
 3. Use the access token in cookie &amp; execute</t>
  </si>
  <si>
    <t>TC_Resident_RetrieveVid_01</t>
  </si>
  <si>
    <t>TC_Resident_RetrieveVid_02</t>
  </si>
  <si>
    <t>1. Go to resident swagger
 2. Navigate to retrieve VIDs API &amp; execute</t>
  </si>
  <si>
    <t>TC_Resident_RetrieveVid_03</t>
  </si>
  <si>
    <t>1. login to the resident UI and open swagger
 2. Go to endpoint: POST/individualId/otp
 3. 3. Navigate to endpoint:POST /download-card
 4. Enter the UIN in the request body. And execute.</t>
  </si>
  <si>
    <t>1. login to the resident UI and open swagger
 2. Go to endpoint: POST/individualId/otp
 3. Navigate to endpoint:POST /download-card 
 4. Enter the AID in the request body. And execute.</t>
  </si>
  <si>
    <t>1. login to the resident UI and open swagger 
 2. Go to endpoint: POST/individualId/otp
 3. Navigate to endpoint:POST /download-card
 4. Enter the VID request body. And execute.</t>
  </si>
  <si>
    <t>1.login to the resident UI and open swagger
 2. Go to endpoint: POST/individualId/otp
 3. Navigate to endpoint:POST /download-card
 4. Donot enter madatory fied and exceute.</t>
  </si>
  <si>
    <t>1. Open the resident UI and open swagger 
 2. Go to endpoint: POST/individualId/otp
 3. Navigate to endpoint:POST /download-card
 4. Enter the UIN request body. And execute.</t>
  </si>
  <si>
    <t>1.login to the resident UI with and open swagger
 2. Go to endpoint: POST/individualId/otp and OTP verified with one UIN
  3. Navigate to endpoint:POST /download-card
 4. Exceute with another UIN</t>
  </si>
  <si>
    <t>Resident Should not be able to download card with error
 {
 "id": "mosip.resident.download.uin.card",
 "version": "1.0",
 "responsetime": "2023-07-18T10:58:05.134Z",
 "metadata": null,
 "response": null,
 "errors": [
 {
 "errorCode": "RES-SER-422",
 "message": "Input transactionID does not match transactionID of OTP Request"
 }
 ]
 }</t>
  </si>
  <si>
    <t>login to the resident UI and open swagger 
 2. Go to endpoint: POST/individualId/otp
 3. Navigate to endpoint:POST /download-card
 4.check for audit logs in audit log table</t>
  </si>
  <si>
    <t>1. login to the resident UI and open swagger
 2. Go to endpoint: POST/individualId/otp
 3. Navigate to endpoint:POST /download-card
 4.check for audit logs in audit log table</t>
  </si>
  <si>
    <t>1. Request otp
 https://api-internal.qatriple.mosip.net/resident/v1/individualId/otp
 2. Send API request
 https://api-internal.qatriple.mosip.net/resident/v1/download-card
 Request:
 {
 "id": "mosip.resident.download.uin.card",
 "version": "1.0",
 "requesttime": "2023-05-02T06:28:16.939Z",
 "request": {
 "transactionId": "1234567890",
 "individualId": "2372935968952490",
 "otp": "568617"
 }
 }
 3. Download the PDF.</t>
  </si>
  <si>
    <t>Request otp
 https://api-internal.qatriple.mosip.net/resident/v1/individualId/otp
 Send API request
 https://api-internal.qatriple.mosip.net/resident/v1/download-card</t>
  </si>
  <si>
    <t>1. Get the login page from redirect URL : https://iam.qa-121.mosip.net/auth/realms/mosip/protocol/openid-connect/auth?client_id=mosip-resident-client&amp;redirect_uri=https://api-internal.qa-121.mosip.net/resident/v1/login&amp;scope=openid profile ida_token individual_id&amp;response_type=code&amp;response_mode=query&amp;nonce=7f9s648uheh
 2. Login using valid credentials
 3. Get the code from the login URL and replace the code value in token API
 4. Add the access token in browser cookie and access API</t>
  </si>
  <si>
    <t>1. Do Resident Auth(authorization token in cookie)
 2. Navigate to post document API
 3. Enter all the mandatory details &amp; execute (supporting formats)</t>
  </si>
  <si>
    <t>1. Do Resident Auth(authorization token in cookie)
 2. Navigate to post document API
 3. Enter all the mandatory details &amp; execute
 4. login to MinIO 
 5. Under resident serach for transaction id which is used while document upload</t>
  </si>
  <si>
    <t>1. Do Resident Auth(authorization token in cookie)
 2. Navigate to post document API
 3. Enter all the mandatory details &amp; execute
 4. login to MinIO 
 5. Under resident serach for transaction id which is used while document upload
 6. Download the encrypted data from minIO
 7. decrypt the data using keymanager 
 https://api-internal.qa-121.mosip.net/v1/keymanager/swagger-ui/index.html?configUrl=/v1/keymanager/v3/api-docs/swagger-config#/cryptomanager/decrypt
 8. Run partner demo service 
 9. Decode the data and download file by naming the file name. 
 http://localhost:8082/v1/identity/swagger-ui/index.html?configUrl=/v1/identity/v3/api-docs/swagger-config#/decode/decodeBase64UrlSafeToFile</t>
  </si>
  <si>
    <t>1. Go to https://api-internal.qa-121.mosip.net/resident/v1/ack/download/pdf/event/46f861cd-ba68-4427-ba5a-c9f3f3190461/language/eng
 2. Enter the EventID and language code.</t>
  </si>
  <si>
    <t>Download Acknowledgement as a PDF file for SERVICE_REQUEST
 --DOWNLOAD_PERSONALIZED_CARD</t>
  </si>
  <si>
    <t>Download Acknowledgement as a PDF file for SERVICE_REQUEST
 --ORDER_PHYSICAL_CARD</t>
  </si>
  <si>
    <t>Download Acknowledgement as a PDF file for SERVICE_REQUEST
 --GET_MY_ID</t>
  </si>
  <si>
    <t>Download Acknowledgement as a PDF file for SERVICE_REQUEST
 --BOOK_AN_APPOINTMENT</t>
  </si>
  <si>
    <t>Download Acknowledgement as a PDF file for DATA_UPDATE_REQUEST
 --UPDATE_MY_UIN</t>
  </si>
  <si>
    <t>Download Acknowledgement as a PDF file for ID_MANAGEMENT_REQUEST
 --GENERATE_VID</t>
  </si>
  <si>
    <t>Download Acknowledgement as a PDF file for ID_MANAGEMENT_REQUEST
 --REVOKE_VID</t>
  </si>
  <si>
    <t>Download Acknowledgement as a PDF file for ID_MANAGEMENT_REQUEST
 --VERIFY_PHONE_EMAIL</t>
  </si>
  <si>
    <t>Download Acknowledgement as a PDF file for ID_MANAGEMENT_REQUEST
 --AUTH_TYPE_LOCK_UNLOCK</t>
  </si>
  <si>
    <t>Download Acknowledgement as a PDF file for DATA_SHARE_REQUEST
 --SHARE_CRED_WITH_PARTNER</t>
  </si>
  <si>
    <t>Should return 401 in the response
 Response body
 Download
 {
  "id": null,
  "version": null,
  "responsetime": "2022-10-07T07:01:55.566Z",
  "metadata": null,
  "response": null,
  "errors": [
  {
  "errorCode": "KER-ATH-401",
  "message": "Authentication Failed"
  }
  ]
 }</t>
  </si>
  <si>
    <t>Error code RES-SER-459 EID not available in database
 ACK_PROPERTY_NOT_FOUND("RES-SER-460", "Ack Property not found" ); should be displayed.</t>
  </si>
  <si>
    <t>Should get the appropriate error message.
 {
  "errorCode": "RES-SER-410",
  "message": "Invalid Input Parameter- languageCode"
  }</t>
  </si>
  <si>
    <t>1. Login into resident module
 2. Navigate to API /download/service-history
 3. Enter lang code and execute.</t>
  </si>
  <si>
    <t>1. Do not Login into resident module
 2. Navigate to API /download/service-history
 3. Enter lang code and execute.</t>
  </si>
  <si>
    <t>1. Login into resident module
 2. Navigate to API /download/service-history
 3. Do not enter lang code and execute.</t>
  </si>
  <si>
    <t>1. Login into resident module
 2. Navigate to API /download/service-history
 3. Enter page start and execute.</t>
  </si>
  <si>
    <t>1. Authenticate and Navigate to : /resident/v1/transliteration/transliterate end point in resident swagger.
 2. Click on try it now and enter all valid data</t>
  </si>
  <si>
    <t>The API should work as expected, below is sameple response:
 {
 "id": "mosip.resident.transliteration.transliterate",
 "version": "1.0",
 "responsetime": "2022-09-07T14:02:41.227Z",
 "response": {
 "from_field_value": "j",
 "from_field_lang": "eng",
 "to_field_value": "ज्",
 "to_field_lang": "hin"
 },
 "errors": null
 }</t>
  </si>
  <si>
    <t>1. Do not Authenticate and Navigate to : /resident/v1/transliteration/transliterate end point in resident swagger.
 2. Click on try it now and enter all valid data</t>
  </si>
  <si>
    <t>"errorCode": "KER-ATH-401",
  "message": "Authentication Failed"
 Error message is displayed</t>
  </si>
  <si>
    <t>1. Authenticate and Navigate to : /resident/v1/transliteration/transliterate end point in resident swagger.
 2. Click on try it now and enter invalid lang code in the from language</t>
  </si>
  <si>
    <t>"errorCode": "RES-SER-418",
  "message": "PRG_TRL_APP_002 --&gt; Unsupported language"
 Error message should be displayed</t>
  </si>
  <si>
    <t>1. Authenticate and Navigate to : /resident/v1/transliteration/transliterate end point in resident swagger.
 2. Click on try it now and enter invalid lang code in the to language</t>
  </si>
  <si>
    <t>1. Authenticate and Navigate to : /resident/v1/transliteration/transliterate end point in resident swagger.
 2. Click on try it now and enter same lang code in the to language and from language field.</t>
  </si>
  <si>
    <t>1. Login into resident module.
 2. Navigate to end point - POST /grievance/ticket.
 3. Execute the API</t>
  </si>
  <si>
    <t>TC_Resident_GrievanceTicket_01</t>
  </si>
  <si>
    <t>1. Do not login into resident module.
 2. Navigate to end point - POST /grievance/ticket.
 3. Execute the API</t>
  </si>
  <si>
    <t>Failed message should be displayed as resident is not logged in.
401 error</t>
  </si>
  <si>
    <t>TC_Resident_GrievanceTicket_02</t>
  </si>
  <si>
    <t>1. Login into resident module.
 2. Navigate to end point - POST /grievance/ticket.
 3. Execute the API.
 4. Check the DB for ticket_id in resident_grievance_ticket table.</t>
  </si>
  <si>
    <t>1. Login into resident module.
 2. Navigate to end point - POST /grievance/ticket.
  Make sure that the details are enetered as per the logged in user
 3. Execute the API</t>
  </si>
  <si>
    <t>1. Login into resident module.
 2. Navigate to end point - POST /grievance/ticket.
  Make sure that the details are enetered of another person othen than the logged in user.
 3. Execute the API</t>
  </si>
  <si>
    <t>1. Login into resident module.
 2. Upload the required document.
 3. Update the UIN as per the document.</t>
  </si>
  <si>
    <t>TC_Resident_UpdateUINNew_01</t>
  </si>
  <si>
    <t>1. Do not login into resident module.
 2. Upload the required document.
 3. Update the UIN as per the document.</t>
  </si>
  <si>
    <t>TC_Resident_UpdateUINNew_05</t>
  </si>
  <si>
    <t>1. Login into resident module.
 2. Upload the required document with transaction id "1234567890".
 3. Update the UIN as per the document with transaction id "9876543210".</t>
  </si>
  <si>
    <t>TC_Resident_UpdateUINNew_06</t>
  </si>
  <si>
    <t>1. Login into resident module.
 2. Upload the required document.
 3. Update the UIN as per the document and do not give conscent.</t>
  </si>
  <si>
    <t>TC_Resident_UpdateUINNew_10</t>
  </si>
  <si>
    <t>The API should give the following as a part of the response:
 eventId, message and registrationId will be be stored in the db:</t>
  </si>
  <si>
    <t>1. Login into resident module.
 2. Upload the required document.
 3. Update the UIN as per the document.
 4. Verify the resident transaction table.</t>
  </si>
  <si>
    <t>cr_by as the username of the user who is accessing this API.
 cr_dtimes as the date-time of creation.
 upd_by as the username who is updating the API.
 upd_dtimes as the date-time of update</t>
  </si>
  <si>
    <t>"1. Login into resident module.
 2. Upload the required document.
 3. Update the UIN as per the document. 
 4.Invalid language code</t>
  </si>
  <si>
    <t>TC_Resident_UpdateUINNew_03</t>
  </si>
  <si>
    <t>1. Login into resident module.
 2. Navigate to the endpoint /resident/v1/sendCard.
 3. In the request, make sure "consent" : "Accepted".
 4. Execute the API</t>
  </si>
  <si>
    <t>1. Login into resident module.
 2. Navigate to the endpoint /resident/v1/sendCard.
 3. In the request, make sure "consent" : "".
 4. Execute the API</t>
  </si>
  <si>
    <t>"message": "Accepting the terms and conditions is a mandatory action to proceed further. Please accept the consent to proceed"
 Error message should be displayed.</t>
  </si>
  <si>
    <t>1. Login into resident module.
 2. Navigate to the endpoint /resident/v1/sendCard.
 3. In the request, make sure "consent" : "Denied/not accepted/abc/asdf".
 4. Execute the API</t>
  </si>
  <si>
    <t>1. Login into resident module.
 2. Navigate to the endpoint POST /share-credential.
 3. In the request, make sure "consent" : "Accepted".
 4. Execute the API</t>
  </si>
  <si>
    <t>1. Login into resident module.
 2. Navigate to the endpoint POST /share-credential.
 3. In the request, make sure "consent" : "".
 4. Execute the API</t>
  </si>
  <si>
    <t>TC_Resident_ShareCredentialWithPartner_07</t>
  </si>
  <si>
    <t>1. Login into resident module.
 2. Navigate to the endpoint POST /share-credential.
 3. In the request, make sure "consent" : "Denied/not accepted/abc/asdf".
 4. Execute the API</t>
  </si>
  <si>
    <t>TC_Resident_ShareCredentialWithPartner_08</t>
  </si>
  <si>
    <t>1. Login into resident module.
 2. Navigate to the endpoint PATCH​ /update-uin.
 3. In the request, make sure "consent" : "Accepted".
 4. Execute the API</t>
  </si>
  <si>
    <t>1. Login into resident module.
 2. Navigate to the endpoint PATCH​ /update-uin.
 3. In the request, make sure "consent" : "".
 4. Execute the API</t>
  </si>
  <si>
    <t>1. Login into resident module.
 2. Navigate to the endpoint PATCH​ /update-uin.
 3. In the request, make sure "consent" : "Denied/not accepted/abc/asdf".
 4. Execute the API</t>
  </si>
  <si>
    <t>TC_Resident_UpdateUINNew_09</t>
  </si>
  <si>
    <t>document category code
 positive flow</t>
  </si>
  <si>
    <t>1. enter the required document category code and langcode
 2.Click on run</t>
  </si>
  <si>
    <t>1. enter the required invalid document category code and langcode
 2.Click on run</t>
  </si>
  <si>
    <t>1. enter the required document category code and invalid langcode
 2.Click on run</t>
  </si>
  <si>
    <t>gender type code
 positive flow</t>
  </si>
  <si>
    <t>1. enter the required gender type code and langcode
 2.Click on run</t>
  </si>
  <si>
    <t>1. enter the required invalid gender type code and langcode
 2.Click on run</t>
  </si>
  <si>
    <t>1. enter the required gender type code and invalid langcode
 2.Click on run</t>
  </si>
  <si>
    <t>1. login to resident portal
2. Access Download personalized card API without access token</t>
  </si>
  <si>
    <t>TC_Resident_PersonalizesCard_04</t>
  </si>
  <si>
    <t>TC_Resident_PersonalizesCard_03</t>
  </si>
  <si>
    <t>1. login to resident portal
 2. Get access token in cookie
 3. Add authorization token in browser cookie
 4. tamper the id token value</t>
  </si>
  <si>
    <t>1. login to resident portal
 2. Login without enabling card.manage scope in resident portal</t>
  </si>
  <si>
    <t>1. login to resident portal
 2. Login by enabling card.manage scope in resident portal</t>
  </si>
  <si>
    <t>1. POST /download/personalized-card
 2. {
  "id": "mosip.resident.download.personalized.card",
  "version": "v1",
  "requesttime": "2021-09-14T12:32:49.483Z",
  "request": {
  "html": "base-64-url-encoded html content"
  }
 }</t>
  </si>
  <si>
    <t>TC_Resident_PersonalizesCard_01</t>
  </si>
  <si>
    <t>1. login to resident portal
  2. Get access token in cookie
  3. Add authorization token in browser cookie
  4. click on Download personalized card API
 5. View the file name of downloaded PDF</t>
  </si>
  <si>
    <t>Should be in the format:
 Ack_personalised_card_{eventId}_{timestamp}</t>
  </si>
  <si>
    <t>1. mosip github
 2. application-default.properties</t>
  </si>
  <si>
    <t>should have below property in config file
 # PDF Digital card is protected with password using below property based on define attribute it will encrypt by taking first 4 character.
 mosip.digitalcard.uincard.password=fullName|dateOfBirth
 mosip.digitalcard.pdf.password.enable.flag=true</t>
  </si>
  <si>
    <t>1. login to resident portal
  2. Get access token in cookie
  3. Add authorization token in browser cookie
  4. click on Download personalized card API
 5. Pass invalid html content</t>
  </si>
  <si>
    <t>should get :
 {
  "id": "mosip.resident.download.personalized.card",
  "version": "1.0",
  "responsetime": "2022-07-22T15:27:10.605Z",
  "response": null,
  "errors": {
  "errorCode": "RES-SER-410",
  "message": "Invalid Input Parameter- html"
  }
 }</t>
  </si>
  <si>
    <t>TC_Resident_PersonalizesCard_05</t>
  </si>
  <si>
    <t>1. login to resident portal
  2. Get access token in cookie
  3. Add authorization token in browser cookie
  4. click on Download personalized card API
 5. Pass the valid data and get the response</t>
  </si>
  <si>
    <t>1. Login into resident portal.
 2. Navigate to end point - https://api-internal.qa-1201-b2.mosip.net/resident/v1/notifications
 3. Execute the API with valid language code and check the response.</t>
  </si>
  <si>
    <t>TC_Resident_GetNotifications_01</t>
  </si>
  <si>
    <t>1. Witout login into resident portal.
 2. Navigate to end point - https://api-internal.qa-1201-b2.mosip.net/resident/v1/notifications
 3. Execute the API with valid language code and check the response.</t>
  </si>
  <si>
    <t>TC_Resident_GetNotifications_04</t>
  </si>
  <si>
    <t>1. Login into resident portal.
 2. Navigate to end point - https://api-internal.qa-1201-b2.mosip.net/resident/v1/notifications
 3. Execute the API with random language code and check the response.</t>
  </si>
  <si>
    <t>TC_Resident_GetNotifications_06</t>
  </si>
  <si>
    <t>1. Login into resident portal.
 2. Navigate to end point - https://api-internal.qa-1201-b2.mosip.net/resident/v1/notifications
 3. Enter valid language code with valid integer in pagestart and pagefetch. 4. Execute the API and check the response.</t>
  </si>
  <si>
    <t>TC_Resident_GetNotifications_08</t>
  </si>
  <si>
    <t>1. Login into resident portal.
 2. Navigate to end point - https://api-internal.qa-1201-b2.mosip.net/resident/v1/notifications
 3. Enter invalid language code with valid integer in pagestart and pagefetch. 4. Execute the API and check the response.</t>
  </si>
  <si>
    <t>1. Login into resident portal.
 2. Navigate to end point - https://api-internal.qa-1201-b2.mosip.net/resident/v1/notifications
 3. Enter valid language code with invalid integer in pagestart and pagefetch. 4. Execute the API and check the response.</t>
  </si>
  <si>
    <t>1. Login into resident portal.
 2. Navigate to end point - https://api-internal.qa-1201-b2.mosip.net/resident/v1/notifications
 3. Enter valid language code with invalid(-ve) integer in pagestart and pagefetch. 4. Execute the API and check the response.</t>
  </si>
  <si>
    <t>TC_Resident_GetNotifications_21</t>
  </si>
  <si>
    <t>1. Login into resident portal.
 2. Navigate to end point - https://api-internal.qa-1201-b2.mosip.net/resident/v1/notifications
 3. Enter valid language code with character in pagestart and pagefetch. 4. Execute the API and check the response.</t>
  </si>
  <si>
    <t>1. Login into resident portal.
 2. Navigate to end point - https://api-internal.qa-1201-b2.mosip.net/resident/v1/notifications
 3. Enter valid language code. 4. Enter valid integer in pagestart and empty pagefetch. 5. Execute the API and check the response.</t>
  </si>
  <si>
    <t>1. Login into resident portal.
 2. Navigate to end point - https://api-internal.qa-1201-b2.mosip.net/resident/v1/notifications
 3. Enter valid language code. 4. Enter invalid integer in pagestart and invalid empty pagefetch. 5. Execute the API and check the response.</t>
  </si>
  <si>
    <t>1. Login into resident portal.
 2. Navigate to end point - https://api-internal.qa-1201-b2.mosip.net/resident/v1/notifications
 3. Enter valid language code. 4. Enter invalid(-ve) integer in pagestart and empty pagefetch. 5. Execute the API and check the response.</t>
  </si>
  <si>
    <t>1. Login into resident portal.
 2. Navigate to end point - https://api-internal.qa-1201-b2.mosip.net/resident/v1/notifications
 3. Enter valid language code. 4. Enter valid integer in pagestart and invalid integer in pagefetch. 5. Execute the API and check the response.</t>
  </si>
  <si>
    <t>1. Login into resident portal.
 2. Navigate to end point - https://api-internal.qa-1201-b2.mosip.net/resident/v1/notifications
 3. Enter valid language code. 4. Enter valid integer in pagestart and invalid(-ve) integer in pagefetch. 5. Execute the API and check the response.</t>
  </si>
  <si>
    <t>1. Login into resident portal.
 2. Navigate to end point - https://api-internal.qa-1201-b2.mosip.net/resident/v1/notifications
 3. Enter valid language code. 4. Enter invalid integer in pagestart and valid integer in pagefetch. 5. Execute the API and check the response.</t>
  </si>
  <si>
    <t>1. Login into resident portal.
 2. Navigate to end point - https://api-internal.qa-1201-b2.mosip.net/resident/v1/notifications
 3. Enter valid language code. 4. Enter invalid(-ve) integer in pagestart and valid integer in pagefetch. 5. Execute the API and check the response.</t>
  </si>
  <si>
    <t>1. Login into resident portal.
 2. Navigate to end point - https://api-internal.qa-1201-b2.mosip.net/resident/v1/notifications
 3. Enter valid language code. 4. Enter character in pagestart and valid integer in pagefetch. 5. Execute the API and check the response.</t>
  </si>
  <si>
    <t>1. Login into resident portal.
 2. Navigate to end point - https://api-internal.qa-1201-b2.mosip.net/resident/v1/notifications
 3. Enter valid language code. 4. Enter character in pagestart and invalid integer in pagefetch. 5. Execute the API and check the response.</t>
  </si>
  <si>
    <t>1. Login into resident portal.
 2. Navigate to end point - https://api-internal.qa-1201-b2.mosip.net/resident/v1/notifications
 3. Enter valid language code. 4. Enter character in pagestart and invalid(-ve) integer in pagefetch. 5. Execute the API and check the response.</t>
  </si>
  <si>
    <t>1. Login into resident portal.
 2. Navigate to end point - https://api-internal.qa-1201-b2.mosip.net/resident/v1/notifications
 3. Enter valid language code. 4. Empty pagestart and valid integer in pagefetch. 5. Execute the API and check the response.</t>
  </si>
  <si>
    <t>1. Login into resident portal.
 2. Navigate to end point - https://api-internal.qa-1201-b2.mosip.net/resident/v1/notifications
 3. Enter valid language code. 4. Empty pagestart and invalid integer in pagefetch. 5. Execute the API and check the response.</t>
  </si>
  <si>
    <t>1. Login into resident portal.
 2. Navigate to end point - https://api-internal.qa-1201-b2.mosip.net/resident/v1/notifications
 3. Enter valid language code. 4. Empty pagestart and invalid(-ve) integer in pagefetch. 5. Execute the API and check the response.</t>
  </si>
  <si>
    <t>1. Login into resident portal.
 2. Navigate to end point - https://api-internal.qa-1201-b2.mosip.net/resident/v1/notifications
 3. Enter valid language code. 4. Enter valid integer in pagestart and character in pagefetch. 5. Execute the API and check the response.</t>
  </si>
  <si>
    <t>1. Login into resident portal.
 2. Navigate to end point - https://api-internal.qa-1201-b2.mosip.net/resident/v1/notifications
 3. Enter valid language code. 4. Enter invalid integer in pagestart and character in pagefetch. 5. Execute the API and check the response.</t>
  </si>
  <si>
    <t>1. Login in Resident module.
 2. Navigate to end point :/contact-details/update-data
 3. Fill the request with empty OTP and execute</t>
  </si>
  <si>
    <t>TC_Resident_UpdateContact_08</t>
  </si>
  <si>
    <t>1. Login in Resident module.
 2. Navigate to end point :/contact-details/update-data
 3. Fill the request with empty Transaction ID and execute</t>
  </si>
  <si>
    <t>TC_Resident_UpdateContact_05</t>
  </si>
  <si>
    <t>1. Login in Resident module.
 2. Navigate to end point :/contact-details/update-data
 3. Fill the request with empty User ID and execute</t>
  </si>
  <si>
    <t>TC_Resident_UpdateContact_02</t>
  </si>
  <si>
    <t>1. Login in Resident module.
 2. Navigate to end point :/contact-details/update-data
 3. Fill the request with invalid OTP and execute</t>
  </si>
  <si>
    <t>TC_Resident_UpdateContact_07</t>
  </si>
  <si>
    <t>1. Login in Resident module.
 2. Navigate to end point :/contact-details/update-data
 3. Fill the request with Invalid Transaction ID and execute</t>
  </si>
  <si>
    <t>TC_Resident_UpdateContact_14</t>
  </si>
  <si>
    <t>1. Login in Resident module.
 2. Navigate to end point :/contact-details/update-data
 3. Fill the request with Invalid User ID and execute</t>
  </si>
  <si>
    <t>TC_Resident_UpdateContact_01</t>
  </si>
  <si>
    <t>1. Login in Resident module.
2. Navigate to end point :/contact-details/update-data
3. Fill the request with empty Transaction ID and execute</t>
  </si>
  <si>
    <t>TC_Resident_SendotptoUserID_24</t>
  </si>
  <si>
    <t>TC_Resident_SendotptoUserID_19</t>
  </si>
  <si>
    <t>TC_Resident_SendotptoUserID_15</t>
  </si>
  <si>
    <t>TC_Resident_SendotptoUserID_23</t>
  </si>
  <si>
    <t>TC_Resident_SendotptoUserID_18</t>
  </si>
  <si>
    <t>TC_Resident_SendotptoUserID_16</t>
  </si>
  <si>
    <t>TC_Resident_SendotptoUserID_26</t>
  </si>
  <si>
    <t>TC_Resident_SendotptoUserID_21</t>
  </si>
  <si>
    <t>TC_Resident_SendotptoUserID_17</t>
  </si>
  <si>
    <t>TC_Resident_SendotptoUserID_22</t>
  </si>
  <si>
    <t>TC_Resident_SendotptoUserID_25</t>
  </si>
  <si>
    <t>TC_Resident_SendotptoUserID_20</t>
  </si>
  <si>
    <t>TC_Resident_SendotptoUserID_27</t>
  </si>
  <si>
    <t>TC_Resident_ValidateUserIdOtp_36</t>
  </si>
  <si>
    <t>1. Login in Resident module.
 2. Navigate to end point :/contact-details/update-data
 3. Fill the request with empty transaction ID and execute</t>
  </si>
  <si>
    <t>TC_Resident_ValidateUserIdOtp_28</t>
  </si>
  <si>
    <t>TC_Resident_ValidateUserIdOtp_23</t>
  </si>
  <si>
    <t>1. Login in Resident module.
 2. Navigate to end point :/contact-details/update-data
 3. Fill the request with feature request time and execute</t>
  </si>
  <si>
    <t>TC_Resident_ValidateUserIdOtp_21</t>
  </si>
  <si>
    <t>1. Login in Resident module.
 2. Navigate to end point :/contact-details/update-data
 3. Fill the request with Invalid OTP and execute</t>
  </si>
  <si>
    <t>TC_Resident_ValidateUserIdOtp_32</t>
  </si>
  <si>
    <t>1. Login in Resident module.
 2. Navigate to end point :/contact-details/update-data
 3. Fill the request with Invalid request time and execute</t>
  </si>
  <si>
    <t>TC_Resident_ValidateUserIdOtp_19</t>
  </si>
  <si>
    <t>TC_Resident_ValidateUserIdOtp_27</t>
  </si>
  <si>
    <t>TC_Resident_ValidateUserIdOtp_22</t>
  </si>
  <si>
    <t>1. Login in Resident module.
 2. Navigate to end point :/contact-details/update-data
 3. Fill the request with missing OTP and execute</t>
  </si>
  <si>
    <t>TC_Resident_ValidateUserIdOtp_33</t>
  </si>
  <si>
    <t>1. Login in Resident module.
 2. Navigate to end point :/contact-details/update-data
 3. Fill the request with missing transaction ID and execute</t>
  </si>
  <si>
    <t>TC_Resident_ValidateUserIdOtp_29</t>
  </si>
  <si>
    <t>1. Login in Resident module.
 2. Navigate to end point :/contact-details/update-data
 3. Fill the request with missing User ID and execute</t>
  </si>
  <si>
    <t>TC_Resident_ValidateUserIdOtp_25</t>
  </si>
  <si>
    <t>1. Login in Resident module.
 2. Navigate to end point :/contact-details/update-data
 3. Fill the request with Inull OTP and execute</t>
  </si>
  <si>
    <t>TC_Resident_ValidateUserIdOtp_34</t>
  </si>
  <si>
    <t>1. Login in Resident module.
 2. Navigate to end point :/contact-details/update-data
 3. Fill the request with Null transaction ID and execute</t>
  </si>
  <si>
    <t>TC_Resident_ValidateUserIdOtp_31</t>
  </si>
  <si>
    <t>1. Login in Resident module.
 2. Navigate to end point :/contact-details/update-data
 3. Fill the request with null User ID and execute</t>
  </si>
  <si>
    <t>TC_Resident_ValidateUserIdOtp_26</t>
  </si>
  <si>
    <t>1. Login in Resident module.
 2. Navigate to end point :/contact-details/update-data
 3. Fill the request with past request time and execute</t>
  </si>
  <si>
    <t>TC_Resident_ValidateUserIdOtp_20</t>
  </si>
  <si>
    <t>1. Login in Resident module.
 2. Navigate to end point :/contact-details/update-data
 3. Fill the request with space and OTP and then execute</t>
  </si>
  <si>
    <t>TC_Resident_ValidateUserIdOtp_35</t>
  </si>
  <si>
    <t>1. Login in Resident module.
 2. Navigate to end point :/contact-details/update-data
 3. Fill the request with space then User ID and execute</t>
  </si>
  <si>
    <t>TC_Resident_ValidateUserIdOtp_24</t>
  </si>
  <si>
    <t>1. Login in Resident module.
 2. Navigate to end point :/contact-details/update-data
 3. Fill the request with space then transaction ID and execute</t>
  </si>
  <si>
    <t>TC_Resident_ValidateUserIdOtp_30</t>
  </si>
  <si>
    <t>1. Login in Resident module.
 2. Navigate to end point :/contact-details/update-data
 3. Fill the request with all valid details and execute</t>
  </si>
  <si>
    <t>TC_Resident_ValidateUserIdOtp_38</t>
  </si>
  <si>
    <t>TC_Resident_GetInputAtributes_04</t>
  </si>
  <si>
    <t>TC_Resident_GetLastClickNotification_02</t>
  </si>
  <si>
    <t>TC_Resident_GetAllTemplateBylangCodeAndTemplateTypeCode_07</t>
  </si>
  <si>
    <t>TC_Resident_GetAllTemplateBylangCodeAndTemplateTypeCode_08</t>
  </si>
  <si>
    <t>TC_Resident_GetAllTemplateBylangCodeAndTemplateTypeCode_09</t>
  </si>
  <si>
    <t>TC_Resident_GetAllTemplateBylangCodeAndTemplateTypeCode_10</t>
  </si>
  <si>
    <t>TC_Resident_GetAllTemplateBylangCodeAndTemplateTypeCode_11</t>
  </si>
  <si>
    <t>TC_Resident_AuthLockNew_39</t>
  </si>
  <si>
    <t>TC_Resident_AuthLockNew_37</t>
  </si>
  <si>
    <t>TC_Resident_AuthLockNew_40</t>
  </si>
  <si>
    <t>TC_Resident_AuthLockNew_36</t>
  </si>
  <si>
    <t>TC_Resident_AuthLockNew_41</t>
  </si>
  <si>
    <t>TC_Resident_AuthLockNew_38</t>
  </si>
  <si>
    <t>TC_Resident_AuthLockNew_33</t>
  </si>
  <si>
    <t>TC_Resident_AuthLockNew_31</t>
  </si>
  <si>
    <t>TC_Resident_AuthLockNew_34</t>
  </si>
  <si>
    <t>TC_Resident_AuthLockNew_30</t>
  </si>
  <si>
    <t>TC_Resident_AuthLockNew_35</t>
  </si>
  <si>
    <t>TC_Resident_AuthLockNew_32</t>
  </si>
  <si>
    <t>TC_Resident_AuthLockNew_45</t>
  </si>
  <si>
    <t>TC_Resident_AuthLockNew_43</t>
  </si>
  <si>
    <t>TC_Resident_AuthLockNew_46</t>
  </si>
  <si>
    <t>TC_Resident_AuthLockNew_42</t>
  </si>
  <si>
    <t>TC_Resident_AuthLockNew_47</t>
  </si>
  <si>
    <t>TC_Resident_AuthLockNew_44</t>
  </si>
  <si>
    <t>1. Login with VID.
2. Try generating one time use VID</t>
  </si>
  <si>
    <t>TC_Resident_GenerateVID_10
TC_Resident_GenerateVID_111</t>
  </si>
  <si>
    <t>1. Login with VID.
2. Try generating temporary VID</t>
  </si>
  <si>
    <t>1. Login with VID.
2. Try generating Another temporary 2 VID</t>
  </si>
  <si>
    <t>1. Login with VID.
2. Try generating Perpetual VID with both the channels</t>
  </si>
  <si>
    <t>1. Login with VID.
2. Try generating Perpetual VID with Invalid Transaction ID</t>
  </si>
  <si>
    <t>1. Login with VID.
2. Try generating Perpetual VID with Email</t>
  </si>
  <si>
    <t>1. Login with VID.
2. Try generating Perpetual VID with Empty Channel.</t>
  </si>
  <si>
    <t>1. Login with VID.
2. Try generating Perpetual VID with empty ID</t>
  </si>
  <si>
    <t>1. Login with VID.
2. Try generating Perpetual VID with empty Transaction ID</t>
  </si>
  <si>
    <t>1. Login with VID.
2. Try generating Perpetual VID with empty request time</t>
  </si>
  <si>
    <t>1. Login with VID.
2. Try generating Perpetual VID with empry version</t>
  </si>
  <si>
    <t>1. Login with VID.
2. Try generating Perpetual VID with empty VID type</t>
  </si>
  <si>
    <t>1. Login with VID.
2. Try generating Perpetual VID with Invalid ID</t>
  </si>
  <si>
    <t>1. Login with VID.
2. Try generating Perpetual VID with Phone</t>
  </si>
  <si>
    <t>1. Login with VID.
2. Try generating Perpetual VID with Invalid request time</t>
  </si>
  <si>
    <t>1. Login with VID.
2. Try generating Perpetual VID with Invalid version</t>
  </si>
  <si>
    <t>1. Login with VID.
2. Try generating Perpetual VID with Invalid VID type</t>
  </si>
  <si>
    <t>1. Login into resident module.
2. Navigate to get request card.
3. Enter Invalid user VID and execute.</t>
  </si>
  <si>
    <t>1. Login into resident module.
2. Navigate to get request card.
3. Enter Invalid user and execute.</t>
  </si>
  <si>
    <t>1. Login into resident module.
2. Navigate to get request card.
3. Enter Invalid VID and execute.</t>
  </si>
  <si>
    <t>TC_Resident_GetCardUsingVID_06</t>
  </si>
  <si>
    <t>1. Login into resident module.
2. Navigate to get request card.
3. Enter all valid details and execute.</t>
  </si>
  <si>
    <t>TC_Resident_GetCardUsingVID_05</t>
  </si>
  <si>
    <t>1. Login into resident module.
2. Navigate to get RetrieveVID policy.
3. Enter all valid details and execute.</t>
  </si>
  <si>
    <t>TC_Resident_retrieveVIDpolicy_02</t>
  </si>
  <si>
    <t>1. Login into resident module.
2. Navigate to get partners by partners.
3. Do not enter VID and execute.</t>
  </si>
  <si>
    <t>1. Login into resident module.
2. Navigate to get partners by partners.
3. Enter all valid details and execute.</t>
  </si>
  <si>
    <t>1. Go to https://api-internal.qa-121.mosip.net/resident/v1/service-history
2. Execute</t>
  </si>
  <si>
    <t>TC_Resident_GetserviceHistory_82</t>
  </si>
  <si>
    <t>TC_Resident_GetserviceHistory_61</t>
  </si>
  <si>
    <t>TC_Resident_GetserviceHistory_62</t>
  </si>
  <si>
    <t>TC_Resident_GetserviceHistory_63</t>
  </si>
  <si>
    <t>TC_Resident_GetserviceHistory_64</t>
  </si>
  <si>
    <t>TC_Resident_GetserviceHistory_65</t>
  </si>
  <si>
    <t>1. Go to https://api-internal.qa-121.mosip.net/resident/v1/service-history
2. Give sort type as ASC and Execute</t>
  </si>
  <si>
    <t>TC_Resident_GetserviceHistory_77</t>
  </si>
  <si>
    <t>1. Go to https://api-internal.qa-121.mosip.net/resident/v1/service-history
2. Give sort type as DESC and Execute</t>
  </si>
  <si>
    <t>TC_Resident_GetserviceHistory_78</t>
  </si>
  <si>
    <t>1. Go to https://api-internal.qa-121.mosip.net/resident/v1/service-history
2. Give a valid specified date and Execute</t>
  </si>
  <si>
    <t>TC_Resident_GetserviceHistory_66</t>
  </si>
  <si>
    <t>1. Go to https://api-internal.qa-121.mosip.net/resident/v1/service-history
2. Give Empty from date and Execute</t>
  </si>
  <si>
    <t>TC_Resident_GetserviceHistory_69</t>
  </si>
  <si>
    <t>1. Go to https://api-internal.qa-121.mosip.net/resident/v1/service-history
2. Give Empty sort type and Execute</t>
  </si>
  <si>
    <t>TC_Resident_GetserviceHistory_79</t>
  </si>
  <si>
    <t>1. Go to https://api-internal.qa-121.mosip.net/resident/v1/service-history
2. Give Empty to date and Execute</t>
  </si>
  <si>
    <t>TC_Resident_GetserviceHistory_70</t>
  </si>
  <si>
    <t>1. Go to https://api-internal.qa-121.mosip.net/resident/v1/service-history
2. Give Invalid From date and Execute</t>
  </si>
  <si>
    <t>TC_Resident_GetserviceHistory_67</t>
  </si>
  <si>
    <t>1. Go to https://api-internal.qa-121.mosip.net/resident/v1/service-history
2. Give Invalid to date and Execute</t>
  </si>
  <si>
    <t>TC_Resident_GetserviceHistory_68</t>
  </si>
  <si>
    <t>1. Go to https://api-internal.qa-121.mosip.net/resident/v1/service-history
2. Give Invalid Lang code and Execute</t>
  </si>
  <si>
    <t>TC_Resident_GetserviceHistory_59</t>
  </si>
  <si>
    <t>1. Go to https://api-internal.qa-121.mosip.net/resident/v1/service-history
2. Give Invalid page fetch and Execute</t>
  </si>
  <si>
    <t>TC_Resident_GetserviceHistory_75</t>
  </si>
  <si>
    <t>1. Go to https://api-internal.qa-121.mosip.net/resident/v1/service-history
2. Give Invalid page start and Execute</t>
  </si>
  <si>
    <t>TC_Resident_GetserviceHistory_71</t>
  </si>
  <si>
    <t>1. Go to https://api-internal.qa-121.mosip.net/resident/v1/service-history
2. Give random page fetch and Execute</t>
  </si>
  <si>
    <t>TC_Resident_GetserviceHistory_74</t>
  </si>
  <si>
    <t>1. Go to https://api-internal.qa-121.mosip.net/resident/v1/service-history
2. Give Invalid sort type and Execute</t>
  </si>
  <si>
    <t>TC_Resident_GetserviceHistory_80</t>
  </si>
  <si>
    <t>1. Go to https://api-internal.qa-121.mosip.net/resident/v1/service-history
2. Give multiple search type valid data and Execute</t>
  </si>
  <si>
    <t>TC_Resident_GetserviceHistory_76</t>
  </si>
  <si>
    <t>1. Go to https://api-internal.qa-121.mosip.net/resident/v1/service-history
2. Give -ve value page fetch and Execute</t>
  </si>
  <si>
    <t>TC_Resident_GetserviceHistory_73</t>
  </si>
  <si>
    <t>1. Go to https://api-internal.qa-121.mosip.net/resident/v1/service-history
2. Give random search text and Execute</t>
  </si>
  <si>
    <t>TC_Resident_GetserviceHistory_81</t>
  </si>
  <si>
    <t>1. Go to https://api-internal.qa-121.mosip.net/resident/v1/service-history
2. Give search field text and Execute</t>
  </si>
  <si>
    <t>1. Go to https://api-internal.qa-121.mosip.net/resident/v1/service-history
2. Give ivalid status code and Execute</t>
  </si>
  <si>
    <t>TC_Resident_GetserviceHistory_60</t>
  </si>
  <si>
    <t>1. Go to https://api-internal.qa-121.mosip.net/resident/v1/service-history
2. Give Invalid status filter and Execute</t>
  </si>
  <si>
    <t>TC_Resident_GetserviceHistory_84</t>
  </si>
  <si>
    <t>1. Go to https://api-internal.qa-121.mosip.net/resident/v1/service-history
2. Give search status filters and Execute</t>
  </si>
  <si>
    <t>TC_Resident_GetserviceHistory_83</t>
  </si>
  <si>
    <t>1. Go to https://api-internal.qa-121.mosip.net/resident/v1/service-history
2. Give a valid page start and Execute</t>
  </si>
  <si>
    <t>TC_Resident_GetserviceHistory_72</t>
  </si>
  <si>
    <t>1. Go to https://api-internal.qa-121.mosip.net/resident/v1/service-history
2. Give all valid data and Execute</t>
  </si>
  <si>
    <t>TC_Resident_GetserviceHistory_58</t>
  </si>
  <si>
    <t>1. Login into resident module.
2. Navigate to end point - POST /grievance/ticket.
3. Give a different EID and Execute the API</t>
  </si>
  <si>
    <t>TC_Resident_GrievanceTicket_14</t>
  </si>
  <si>
    <t>1. Login into resident module.
2. Navigate to end point - POST /grievance/ticket.
3. Give a Empty EID and Execute the API</t>
  </si>
  <si>
    <t>TC_Resident_GrievanceTicket_16</t>
  </si>
  <si>
    <t>1. Login into resident module.
2. Navigate to end point - POST /grievance/ticket.
3. Give a Empty Message and Execute the API</t>
  </si>
  <si>
    <t>TC_Resident_GrievanceTicket_10</t>
  </si>
  <si>
    <t>1. Login into resident module.
2. Navigate to end point - POST /grievance/ticket.
3. Give a Invalid User token and Execute the API</t>
  </si>
  <si>
    <t>1. Login into resident module.
2. Navigate to end point - POST /grievance/ticket.
3. Give a Invalid EID and Execute the API</t>
  </si>
  <si>
    <t>TC_Resident_GrievanceTicket_05</t>
  </si>
  <si>
    <t>1. Login into resident module.
2. Navigate to end point - POST /grievance/ticket.
3. Give a Missing EID and Execute the API</t>
  </si>
  <si>
    <t>TC_Resident_GrievanceTicket_07</t>
  </si>
  <si>
    <t>1. Login into resident module.
2. Navigate to end point - POST /grievance/ticket.
3. Give a Missing Message and Execute the API</t>
  </si>
  <si>
    <t>1. Login into resident module.
2. Navigate to end point - POST /grievance/ticket.
3. Give a Overrange message and Execute the API</t>
  </si>
  <si>
    <t>TC_Resident_GrievanceTicket_11</t>
  </si>
  <si>
    <t>1. Login into resident module.
2. Navigate to end point - POST /grievance/ticket.
3. Give a Invalid token and4 Execute the API</t>
  </si>
  <si>
    <t>TC_Resident_GrievanceTicket_03</t>
  </si>
  <si>
    <t>1. Login into resident module.
2. Navigate to end point - POST /grievance/ticket.
3. Execute the API</t>
  </si>
  <si>
    <t>TC_Resident_GrievanceTicket_12</t>
  </si>
  <si>
    <t>1. Login into resident module
2. Navigate to API download UIN by event ID
3. Enter different user and execute.</t>
  </si>
  <si>
    <t>1. Login into resident module
2. Navigate to API download UIN by event ID
3. Enter Invalid lang code and execute.</t>
  </si>
  <si>
    <t>1. Login into resident module
2. Navigate to API download UIN by event ID
3. Enter Invalid event ID and execute.</t>
  </si>
  <si>
    <t>1. Login into resident module
2. Navigate to API download UIN by event ID
3. Enter valid details and execute.</t>
  </si>
  <si>
    <t>1. Login with VID in resident portal.
2. Navigate to service history to get the pinned status with invalid input.
3. Execute.</t>
  </si>
  <si>
    <t>TC_Resident_PinStatus_04</t>
  </si>
  <si>
    <t>1. Login with VID in resident portal.
2. Navigate to service history to get the pinned status with invalid token.
3. Execute.</t>
  </si>
  <si>
    <t>TC_Resident_PinStatus_05</t>
  </si>
  <si>
    <t>1. Login with VID in resident portal.
2. Navigate to service history to get the pinned status with all valid data.
3. Execute.</t>
  </si>
  <si>
    <t>TC_Resident_PinStatus_02</t>
  </si>
  <si>
    <t>1. Login with VID in resident portal.
2. Navigate to service history to get the unpinned status with invalid input.
3. Execute.</t>
  </si>
  <si>
    <t>TC_Resident_UnpinStatus_04</t>
  </si>
  <si>
    <t>1. Login with VID in resident portal.
2. Navigate to service history to get the unpinned status with invalid token.
3. Execute.</t>
  </si>
  <si>
    <t>TC_Resident_UnpinStatus_05</t>
  </si>
  <si>
    <t>1. Login with VID in resident portal.
2. Navigate to service history to get the Unpinned status with all valid data.
3. Execute.</t>
  </si>
  <si>
    <t>TC_Resident_UnpinStatus_01
TC_Resident_UnpinStatus_02</t>
  </si>
  <si>
    <t>1. Login into resident module with VID.
2. Revoke onetime use VID with API and execute.</t>
  </si>
  <si>
    <t>1. Login into resident module with VID.
2. Revoke perpetual use VID with API and execute.</t>
  </si>
  <si>
    <t>1. Login into resident module with VID.
2. Revoke temporaryuse VID with API and execute.</t>
  </si>
  <si>
    <t>TC_Resident_RevokeVidnew_02</t>
  </si>
  <si>
    <t>1. Login into resident module with VID.
2. Revoke onetime use VID of a different user with API and execute.</t>
  </si>
  <si>
    <t>1. Login into resident module with VID.
2. Try to upload a document with a larger file size.</t>
  </si>
  <si>
    <t>1. Login into resident portal with VID.
2. Navigate to update UIN.
3. Give Empty conscent and execute.</t>
  </si>
  <si>
    <t>1. Login into resident portal with VID.
2. Navigate to update UIN.
3. Give Empty transaction ID and execute.</t>
  </si>
  <si>
    <t>1. Login into resident portal with VID.
2. Navigate to update UIN.
3. Give Invalid conscent conscent and execute.</t>
  </si>
  <si>
    <t>1. Login into resident portal with VID.
2. Navigate to update UIN.
3. Give Invalid request time conscent and execute.</t>
  </si>
  <si>
    <t>1. Login into resident portal with VID.
2. Navigate to update UIN.
3. Give Invalid transaction ID conscent and execute.</t>
  </si>
  <si>
    <t>1. Login into resident portal with VID.
2. Navigate to update UIN.
3. Give Missing conscent and execute.</t>
  </si>
  <si>
    <t>1. Login into resident portal with VID.
2. Navigate to update UIN.
3. Give Missing request time and execute.</t>
  </si>
  <si>
    <t>1. Login into resident portal with VID.
2. Navigate to update UIN.
3. Give Missing transaction ID and execute.</t>
  </si>
  <si>
    <t>1. Login into resident portal with VID.
2. Navigate to update UIN.
3. Give valid input and execute.</t>
  </si>
  <si>
    <t>1. Authenticate and Navigate to : /resident/v1/transliteration/transliterate end point in resident swagger.
 2. Click on try it now and enter empty from lang code.</t>
  </si>
  <si>
    <t>1. Authenticate and Navigate to : /resident/v1/transliteration/transliterate end point in resident swagger.
 2. Click on try it now and enter empty to lang code.</t>
  </si>
  <si>
    <t>1. Authenticate and Navigate to : /resident/v1/transliteration/transliterate end point in resident swagger.
 2. Click on try it now and enter Invalid from lang code.</t>
  </si>
  <si>
    <t>1. Authenticate and Navigate to : /resident/v1/transliteration/transliterate end point in resident swagger.
 2. Click on try it now and enter Invalid to lang code.</t>
  </si>
  <si>
    <t>1. Authenticate and Navigate to : /resident/v1/transliteration/transliterate end point in resident swagger.
 2. Click on try it now and missing from lang code.</t>
  </si>
  <si>
    <t>1. Authenticate and Navigate to : /resident/v1/transliteration/transliterate end point in resident swagger.
 2. Click on try it now and enter missing to lang code.</t>
  </si>
  <si>
    <t>1. Authenticate and Navigate to : /resident/v1/transliteration/transliterate end point in resident swagger.
 2. Click on try it now and enter same lang code for to and from.</t>
  </si>
  <si>
    <t>1. Go to resident swagger
 2.Navigate to post document, use access token in cookie &amp; execute
 3. Navigate to get document using transcation id 
 4. use same transaction id used in upload document &amp; execute</t>
  </si>
  <si>
    <t>1. Go to resident swagger
 2.Navigate to post document, use access token in cookie &amp; execute
 3. Navigate to get document using transcation id 
 4. use different transaction id from id used in upload document &amp; execute</t>
  </si>
  <si>
    <t>Resident should not be able to get document data with error Transcation in not found
 {
 "id": "mosip.resident.document.list",
 "version": "1.0",
 "responsetime": "2022-06-09T06:34:35.775Z",
 "metadata": {},
 "response": null,
 "errors": [{
 "errorCode": "RES-SER-461",
  "message": "No document found for transactionID: 1234567890"
 }]
 }</t>
  </si>
  <si>
    <t>1. Go to resident swagger
 2.Navigate to post document, use access token in cookie &amp; execute
 3. Navigate to get document using transcation id 
 4. use some junk data in transaction id &amp; execute</t>
  </si>
  <si>
    <t>{
  "id": null,
  "version": null,
  "responsetime": "2022-10-28T13:25:44.833Z",
  "metadata": null,
  "response": null,
  "errors": [
  {
  "errorCode": "RES-SER-410",
  "message": "Invalid Input Parameter- transactionId"
  }
  ]
 }</t>
  </si>
  <si>
    <t>1. Go to resident swagger
 2.Navigate to post document, use access token in cookie &amp; execute
 3. Navigate to get document using transcation id 
 4. Enter large data set in transaction id field &amp; execute</t>
  </si>
  <si>
    <t>1. Go to resident swagger
 2.Navigate to post document, use access token in cookie &amp; execute
 3. Navigate to get document using transcation id 
 4. Enter special characters in transaction id field &amp; execute</t>
  </si>
  <si>
    <t>1. Go to resident swagger
 2.Navigate to post document, use access token in cookie &amp; execute
 3. Navigate to get document using transcation id 
 4. use same transaction id used in upload document &amp; execute
 5. Check the Audit</t>
  </si>
  <si>
    <t>Should get belows details in audit table
 Event ID: RES-SER-179
 Event Name: Request get documents
 Description: Requesting get documents api for transaction id %s</t>
  </si>
  <si>
    <t>Should get belows details in audit table
 Event ID: RES-SER-180
 Event Name: Get documents success
 Description: get documents success for transaction id 1234567889</t>
  </si>
  <si>
    <t>1. Go to resident swagger
 2.Navigate to post document, use access token in cookie &amp; execute
 3. Navigate to get document using transcation id 
 4. use invalid transaction id used in upload document &amp; execute
 5. Check the Audit</t>
  </si>
  <si>
    <t>Should get belows details in audit table
 Event ID: RES-SER-181
 Event Name: Get documents failed
 Description: Get documents failed for transaction id %s</t>
  </si>
  <si>
    <t>Download pdf version of credential 
 using RID</t>
  </si>
  <si>
    <t>1.Go to resident swagger
 2. Navigate to send rid otp &amp; execute
 3. Navigate to get digital card &amp; execute</t>
  </si>
  <si>
    <t>1.Go to resident swagger
 2. Navigate to send rid otp &amp; execute
 3. Navigate to get digital card &amp; execute
 4.Open pdf digital with invalid password format</t>
  </si>
  <si>
    <t>Prereqisite
 in config digital card mz paropeties make 
 mosip.digitalcard.pdf.password.enable.flag=false
 1.Go to resident swagger
 2. Navigate to send rid otp &amp; execute
 3. Navigate to get digital card &amp; execute</t>
  </si>
  <si>
    <t>Prereqisite
 in config digital card mz paropeties make 
 mosip.digitalcard.uincard.password=gender/fullname
 1.Go to resident swagger
 2. Navigate to send rid otp &amp; execute
 3. Navigate to get digital card &amp; execute</t>
  </si>
  <si>
    <t>Download pdf version of credential 
 using UIN</t>
  </si>
  <si>
    <t>1.Go to resident swagger
 2. Navigate to send otp &amp; execute
 3. Navigate to get digital card &amp; execute</t>
  </si>
  <si>
    <t>Download pdf version of credential 
 using VID</t>
  </si>
  <si>
    <t>1.Go to resident swagger
 2. Navigate to send rid otp &amp; execute
 3. Navigate to get digital card &amp; execute
 4. Check audit logs for the same</t>
  </si>
  <si>
    <t>1.Go to resident swagger
 2. Navigate to send rid otp &amp; execute
 3. Navigate to get digital card, enter invalid RID &amp; execute
 4. Check audit logs for the same</t>
  </si>
  <si>
    <t>1. go to credential request swagger
 2. Navigate to create credential issuance request
 3. Enter all the details with shareables attributes(fullname, Dateofbirth, VID, UIN,email etc.,)
 4. Execute API</t>
  </si>
  <si>
    <t>1. go to credential request swagger
 2. Navigate to create credential issuance request
 3. Enter all the details with additional data("formatingAttributes":{
  "attributeName":"dateOfBirth",
  "format":"DD/MMM/YYYY"
 4. Execute API</t>
  </si>
  <si>
    <t>1. go to credential request swagger
 2. Navigate to create credential issuance request
 3. Enter all the details with shareables attributes(fullname, Dateofbirth, VID, UIN,email etc.,)
 4. Execute API and check in kafka.
 5.Take credential and decrypt.
 6.Now convert the decrypted value into Json format.
 7.compare both Json value and original attributes.</t>
  </si>
  <si>
    <t>1. Go to Resident swagger
 2.Navigate to API "Reqauthtypestatus"
 3. Lock bio(face/finger/iris) authtype by giving locked ='true' and execute</t>
  </si>
  <si>
    <t>Bio(face/finger/iris) auth type should get locked with message "The chosen authentication types have been successfully locked/unlocked."
 And bio authentication should get fail with error bio auth type is locked</t>
  </si>
  <si>
    <t>1. Go to Resident swagger
 2.Navigate to API "Reqauthtypestatus"
 3. Lock otp-email authtype by giving locked ='true' and execute</t>
  </si>
  <si>
    <t>Otp-email auth type should get locked with message "The chosen authentication types have been successfully locked/unlocked."
 Authentication should get fail using email otp</t>
  </si>
  <si>
    <t>1. Go to Resident swagger
 2.Navigate to API "Reqauthtypestatus"
 3. Lock otp-phone authtype by giving locked ='true' and execute</t>
  </si>
  <si>
    <t>Otp-phone auth type should get locked with message "The chosen authentication types have been successfully locked/unlocked."
 Authentication should get fail using phone otp</t>
  </si>
  <si>
    <t>1. Go to Resident swagger
 2.Navigate to API "Reqauthtypestatus"
 3. unlock demo authtype by giving locked ='false' and execute</t>
  </si>
  <si>
    <t>1. Go to Resident swagger
 2.Navigate to API "Reqauthtypestatus"
 3. Unlock bio(face/finger/iris) authtype by giving locked ='false' and execute</t>
  </si>
  <si>
    <t>1. Go to Resident swagger
 2.Navigate to API "Reqauthtypestatus"
 3. Unlock otp-email authtype by giving locked ='false' and execute</t>
  </si>
  <si>
    <t>1. Go to Resident swagger
 2.Navigate to API "Reqauthtypestatus"
 3. Unlock otp-phone authtype by giving locked ='false' and execute</t>
  </si>
  <si>
    <t>1. Go to Resident swagger
 2.Navigate to API "Reqauthtypestatus"
 3. Unlock demo authtype by giving locked ='false' and unlockforseconds = '120', execute</t>
  </si>
  <si>
    <t>Demographic auth type should get unlocked with message "The chosen authentication types have been successfully locked/unlocked."
 Demo authentication should automatically get locked after specifed time and auth should get fail after specifed time</t>
  </si>
  <si>
    <t>1. Go to Resident swagger
 2.Navigate to API "Reqauthtypestatus"
 3. Unlock bio(face/finger/iris) authtype by giving locked ='false' and unlockforseconds = '200' ,execute</t>
  </si>
  <si>
    <t>Bio(face/finger/iris) auth type should get unlocked with message "The chosen authentication types have been successfully locked/unlocked."
 Bio authentication should automatically get locked after specifed time and auth should get fail after specified time</t>
  </si>
  <si>
    <t>1. Go to Resident swagger
 2.Navigate to API "Reqauthtypestatus"
 3. Unlock otp-email authtype by giving locked ='false' and unlockforseconds = '600' , execute</t>
  </si>
  <si>
    <t>Otp-email auth type should get unlocked with message "The chosen authentication types have been successfully locked/unlocked."
 OTP-email authentication should automatically get locked after specifed time and auth should get fail after specified time</t>
  </si>
  <si>
    <t>1. Go to Resident swagger
 2.Navigate to API "Reqauthtypestatus"
 3. Unlock otp-phone authtype by giving locked ='false' and unlockforseconds = '60', execute</t>
  </si>
  <si>
    <t>Otp-phone auth type should get locked with message "The chosen authentication types have been successfully locked/unlocked."
 OTP-phone authentication should automatically get locked after specifed time and auth should get fail after specified time</t>
  </si>
  <si>
    <t>1. Login to UI
 2.Navigate to view my history and check the login session eventid
 3. Copy the event id and download acknowledgment</t>
  </si>
  <si>
    <t>1. Login to UI
 2.Navigate Download personalised card and download card
 3. Copy the event id and download acknowledgment</t>
  </si>
  <si>
    <t>1. Go to portal
 2.Navigate to get my id and get card
 3. Copy the event id and download acknowledgment</t>
  </si>
  <si>
    <t>Download Acknowledgement as a PDF file for 
 --UPDATE_MY_UIN</t>
  </si>
  <si>
    <t>1. Login to UI
 2.Navigate to update my data and update 
 3. Copy the event id and download acknowledgment</t>
  </si>
  <si>
    <t>Download Acknowledgement as a PDF file for 
 --GENERATE_VID</t>
  </si>
  <si>
    <t>1. Login to UI
 2. Navigate to Manage my VID and generate VID
 3. Copy the event id and download acknowledgment</t>
  </si>
  <si>
    <t>Download Acknowledgement as a PDF file for 
 --REVOKE_VID</t>
  </si>
  <si>
    <t>1. Login to UI
 2. Navigate to Manage my VID and Revoke VID
 3. Copy the event id and download acknowledgment</t>
  </si>
  <si>
    <t>Download Acknowledgement as a PDF file for 
 --VERIFY_PHONE_EMAIL</t>
  </si>
  <si>
    <t>1. Go to portal
 2.Navigate to verify phone/email and verify
 3. Copy the event id and download acknowledgment</t>
  </si>
  <si>
    <t>Download Acknowledgement as a PDF file for 
 --AUTH_TYPE_LOCK_UNLOCK</t>
  </si>
  <si>
    <t>1. Login to UI
 2. Navigate to secure my id and locl/unlock the authentication type
 3. Copy the event id and download acknowledgment</t>
  </si>
  <si>
    <t>1. Login to UI
 2. Navigate to Share my data and share with partner
 3. Copy the event id and download acknowledgment</t>
  </si>
  <si>
    <t>1. Go to Resident swagger
 2.Search for generate VID API
 3. use the access token, Select type of vid to generate
 4. Give the channel as PHONE for notification</t>
  </si>
  <si>
    <t xml:space="preserve">Update Generate VID to accept channel for notification and return masked email/phone
</t>
  </si>
  <si>
    <t>1. Go to Resident swagger
 2.Search for generate VID API
 3. use the access token, Select type of vid to generate
 4. Give the channel as EMAIL for notification</t>
  </si>
  <si>
    <t>1. Go to Resident swagger
 2.Search for generate VID API
 3. use the access token, Select type of vid to generate
 4. Give the channel as EMAIL and pHONE for notification</t>
  </si>
  <si>
    <t>1. Go to Resident swagger
 2.Search for generate VID API
 3. use the access token, Select type of vid to generate
 4. Donot Give the channel</t>
  </si>
  <si>
    <t>Resident should get received vid to both registered phone &amp; email and phone &amp; EMAIL masked in response
 Note- channel specified in config</t>
  </si>
  <si>
    <t>1.Login to the resident service and open swagger.
 2.Navigate to Endpoints: POST​/auth-lock-unlock 
 3. Add the proper Request parameter in API and Exceute .</t>
  </si>
  <si>
    <t>1.Login to the resident service and open swagger.
 2. reqIndividualIdOtp 
 3.Navigate to Endpoints: ​POST /validate-otp .
 4. Add the proper Request parameter in API and Exceute .</t>
  </si>
  <si>
    <t>1.Login to the resident service and open swagger.
 2.reqIndividualIdOtp
 3.Navigate to Endpoints:POST /download-card 
 4. Add the proper Request parameter in API and Exceute .</t>
  </si>
  <si>
    <t>1.Login to the resident service and open swagger.
 3.Navigate to Endpoints: GET /request-card/vid/{VID}
 4. Add the proper Request parameter in API and Exceute .</t>
  </si>
  <si>
    <t>1.Login to the resident service and open swagger.
 3.Navigate to Endpoints: PATCH​/revoke-vid​/{vid}
 4. Add the proper Request parameter in API and Exceute .</t>
  </si>
  <si>
    <t>1.Login to the resident service and open swagger.
 3.Navigate to Endpoints: POST​/generate-vid
 4. Add the proper Request parameter in API and Exceute .</t>
  </si>
  <si>
    <t>1.Login to the resident service and open swagger.
 3.Navigate to Endpoints: POST /share-credential
 4. Add the proper Request parameter in API and Exceute .</t>
  </si>
  <si>
    <t>1.Login to the resident service 
 2.chosse Manage MY VID and download card and take the eventid .
 2.open swagger Navigate to Endpoints: GET /download-card/event/{eventId} 
 4. Add the valid event ID Request parameter in API and Exceute .</t>
  </si>
  <si>
    <t>request:
 {
 "auditEventId": "Event Id from google doc",
 "auditEventName": "Event name from google doc",
 "auditEventType": "Event type from google doc",
 "actionTimeStamp": "2023-02-03T07:25:30.461Z",
 "applicationId": "Resident_Portal",
 "applicationName": "Resident Portal",
 "sessionUserId": "Anonymous",
 "sessionUserName": "Anonymous",
 "createdBy": "string",
 "moduleName": "as per google docs",
 "moduleId": "as per google docs",
 "description": "string",
 "id": "string"
 }</t>
  </si>
  <si>
    <t>1. login into resident portal.
2. Navigate to end point - /resident/v1/ack/download/pdf/event/eventId/language/eng
3. Execute the API with appropriate data and check the pdf downloaded.</t>
  </si>
  <si>
    <t>1. login into resident portal.
2. Navigate to end point - /resident/v1/download/service-history?languageCode=eng
3. Execute the API with appropriate data and check the pdf downloaded.</t>
  </si>
  <si>
    <t>1. login into resident portal.
2. Navigate to end point - /resident/v1/download-card
3. Execute the API with appropriate data and check the pdf downloaded.</t>
  </si>
  <si>
    <t>1. login into resident portal.
2. Navigate to end point - /download-card/event/{eventId}
3. Execute the API with appropriate data and check the pdf downloaded.</t>
  </si>
  <si>
    <t>1. After the pdf is downloaded open it in adobe reader
2. Check for the signature.
 (Note : perform this for all the downloaded pdf's)</t>
  </si>
  <si>
    <t>1. Go to portal
 2. Login using VID
 3. Navigate to View history.
 4. Check the total number of event ID's
 5. Login with a corresponding UIN in a different browser and check number of Event ID's</t>
  </si>
  <si>
    <t>1. Go to portal
 2. Login using perpetual VID
 3. Navigate to View history.
 4. Check the total number of event ID's
 5. Login with a corresponding UIN in a different browser and check number of Event ID's</t>
  </si>
  <si>
    <t>1. Go to portal
 2. Login using Temporary VID
 3. Navigate to View history.
 4. Check the total number of event ID's
 5. Login with a corresponding UIN in a different browser and check number of Event ID's</t>
  </si>
  <si>
    <t>1. Go to portal
 2. Login using Onetime use VID
 3. Navigate to View history.
 4. Check the total number of event ID's
 5. Login with a corresponding UIN in a different browser and check number of Event ID's</t>
  </si>
  <si>
    <t>1. Login into resident with perpetual VID.
 2. Generate a temporary VID for test and login.
 3. Navigate to View history.
 4. Check the total number of event ID's
 5. Login with a corresponding perpetual VID in a different browser and check number of Event ID's.</t>
  </si>
  <si>
    <t>1. Login into resident with perpetual VID.
 2. Generate a onetime use VID for test and login.
 3. Navigate to View history.
 4. Check the total number of event ID's
 5. Login with a corresponding perpetual VID in a different browser and check number of Event ID's.</t>
  </si>
  <si>
    <t>1. Go to portal
 2. Login with a perpertual VID 
 3. Navigate to View history.
 4. Check the total number of event ID's
 5. Login with another persons VID in a different browser and check number of Event ID's</t>
  </si>
  <si>
    <t>1.Login to resident portal.
2.Now execute any feature and check in audit log.</t>
  </si>
  <si>
    <t>1.Login to resident portal.
2.Now execute any feature and check in auditlog.</t>
  </si>
  <si>
    <t>1.Login to resident portal.
2.Now execute any feature and go to auditlog. 
3.Check ref_ID type table.</t>
  </si>
  <si>
    <t>1.Login to resident portal.
2.Now execute any feature and go to auditlog. 
3.Check ref_ID table.</t>
  </si>
  <si>
    <t>1. Go to portal
 2.Navigate to get information
 3. Navigate to find registration centre
 4. Do not allow location access</t>
  </si>
  <si>
    <t>1. Go to portal
 2.Navigate to get information
 3. Navigate to find registration centre
 4. Do not allow location access
 5. Enter manually registration centre name using search</t>
  </si>
  <si>
    <t>1. Go to portal
 2.Navigate to get information
 3. Navigate to find registration centre
 4. Do not allow location access
 5. Enter manually registration centre ID using search</t>
  </si>
  <si>
    <t>1. Go to portal
 2.Navigate to get information
 3. Navigate to find registration centre
 4. Do not allow location access
 5. Enter manually Region using search</t>
  </si>
  <si>
    <t>1. Go to portal
 2.Navigate to get information
 3. Navigate to find registration centre
 4. Do not allow location access
 5. Enter manually Province using search</t>
  </si>
  <si>
    <t>1. Go to portal
 2.Navigate to get information
 3. Navigate to find registration centre
 4. Do not allow location access
 5. Enter manually city using search</t>
  </si>
  <si>
    <t>1. Go to portal
 2.Navigate to get information
 3. Navigate to find registration centre
 4. Do not allow location access
 5. Enter search data as case sensitive letter</t>
  </si>
  <si>
    <t>List of details according to data should get displayed. 
 Search should not be case sensitive</t>
  </si>
  <si>
    <t>1. Go to portal
 2.Navigate to get information
 3. Navigate to find registration centre
 4. Do not allow location access
 5. Enter search data as any letter from the word</t>
  </si>
  <si>
    <t>List of details according to data should get displayed. 
 Search should display data for any letter from the data</t>
  </si>
  <si>
    <t>1. Go to portal
 2.Navigate to get information
 3. Navigate to find registration centre
 4. Do not allow location access
 5. enter data in search use 2 words with space in between</t>
  </si>
  <si>
    <t>1. Go to portal
 2.Navigate to get information
 3. Navigate to find registration centre
 4. Do not allow location access
 5. Search without entering the data</t>
  </si>
  <si>
    <t>1. Go to portal
 2.Navigate to get information
 3. Navigate to find registration centre
 4. Do not allow location access
 5. Search using numeric value</t>
  </si>
  <si>
    <t>1. Go to portal
 2.Navigate to get information
 3. Navigate to find registration centre
 4. Do not allow location access
 5. Search using random value</t>
  </si>
  <si>
    <t>1. Go to portal
 2.Navigate to get information
 3. Navigate to find registration centres
 4. search centres manually 
 5. Download the list of registration centres</t>
  </si>
  <si>
    <t>1. Go to portal
 2.Navigate to get information
 3. Navigate to find registration centres
 4. search centres manually 
 5. Export the registration centres list to email</t>
  </si>
  <si>
    <t>1. Go to portal
 2.Navigate to get information
 3. Navigate to find registration centres
 4. search centres manually 
 5.Print the list of registration centres</t>
  </si>
  <si>
    <t>1. Go to portal
 2.Navigate to get information
 3. Navigate to find registration centres
 4. manual search option without location permissions</t>
  </si>
  <si>
    <t>1. Go to portal
 2.Navigate to get information
 3. Navigate to find registration centres
 4. Search centres manually</t>
  </si>
  <si>
    <t>1. Open the chrome browser and open the resident portal.
 2. Click the Get Information.
 3. Navigate to find a registration center.</t>
  </si>
  <si>
    <t>1. Open the chrome browser and open resident portal. 
 2. Click the Get Information. 
 3. Navigate to find a registration center.</t>
  </si>
  <si>
    <t>UI: As a resident, I want to be able to 
 get the list of supporting documents</t>
  </si>
  <si>
    <t>1. Go to portal
 2.Navigate to get information
 3. Navigate to list of supporting documents</t>
  </si>
  <si>
    <t>Page to get popup with the supporting
 documents list</t>
  </si>
  <si>
    <t>1. Go to portal
 2.Navigate to get information
 3. Navigate to list of supporting documents
 4. choose language from the language dropdown</t>
  </si>
  <si>
    <t>Page to get popup with the supporting
 documents list in selected language</t>
  </si>
  <si>
    <t>1. Go to portal
 2.Navigate to get information
 3. Navigate to list of supporting documents
 4. View document list as PDF</t>
  </si>
  <si>
    <t>1. Go to portal
 2.Navigate to get information
 3. Navigate to list of supporting documents
 4. Download the list of documents</t>
  </si>
  <si>
    <t>1. Go to portal
 2.Navigate to get information
 3. Navigate to list of supporting documents
 4. Export the lsit of documents to email</t>
  </si>
  <si>
    <t>1. Go to portal
 2.Navigate to get information
 3. Navigate to list of supporting documents
 4. Print the list of documents</t>
  </si>
  <si>
    <t>1. Go to portal
 2.Navigate to get information
 3. Navigate to list of suppoerting documents
 4. Search centres manually</t>
  </si>
  <si>
    <t>1. Select the required language.
 2. Enter an email address or a phone number.
 3. Click on the "I am not a robot" check box.
 4. Performing the requested action that pops up.
 5. Click on "request OTP".
 6. Enter the OTP that was received in the email address.
 7. Click on login.
 NOTE : Perform the same steps for all the languages available</t>
  </si>
  <si>
    <t>The login will be completed successfully after entering the OTP.
 NOTE : The selected language should be visible once the user is successfully logged in.</t>
  </si>
  <si>
    <t>1. Select the required language.
 2. Login into the account.
 3. Create a application.
 4. Logout.
 5. Select a different language and login.</t>
  </si>
  <si>
    <t>1. Select the required language.
 2. Enter a valid email address.
 3. Click on "I am not a robot" check box.
 4. Performing the requested action that pops up.
 5. Click on "request OTP".
 6. Enter the OTP that was received in the email address.
 7. Click on login.</t>
  </si>
  <si>
    <t>Once the user clicks request OTP, an OTP will be sent to the email address that was mentioned in login.
 A count down timer for 2 minutes will start indicating the OTP expiration time.
 Please enter the OTP received with in 3 minutes and the user should be successfully able to login.</t>
  </si>
  <si>
    <t>1. Select the required language.
 2. Enter a invalid email address.
 3. Click on "I am not a robot" check box.
 4. Performing the requested action that pops up.
 5. Click on "request OTP".
 6. Enter the OTP that was received in the email address.
 7. Click on login.</t>
  </si>
  <si>
    <t>1. Select the required language.
 2. Enter a phone number.
 3. Click on the "I am not a robot" check box.
 4. Performing the requested action that pops up.
 5. Click on "request OTP".
 6. Enter the OTP that was received to the mobile phone.
 7. Click on login.</t>
  </si>
  <si>
    <t>Once the user clicks request OTP, an OTP will be sent to the phone number that was mentioned in login.
 A count down timer for 2 minutes will start indicating the OTP expiration time.
 Please enter the OTP received with in 2 minutes and the user should be successfully able to login.</t>
  </si>
  <si>
    <t>1. Select the required language.
 2. Enter an invalid Phone Number.
 3. Click on the "I am not a robot" check box.
 4. Performing the requested action that pops up.
 5. Click on "request OTP".</t>
  </si>
  <si>
    <t>1. Login into Resident module.
 2. Verify the virtual keyboard in all the input fields.</t>
  </si>
  <si>
    <t>1. Select the required language.
 2. Click on the virtual keyboard to enter the input data.</t>
  </si>
  <si>
    <t>1. Select the required language.
 2. Enter an email address or a phone number.
 3. Click on the "I am not a robot" check box.
 4. Performing the requested action that pops up.
 5. Click on "request OTP".
 6. Enter an invalid OTP.
 7. Click on login.</t>
  </si>
  <si>
    <t>Once the user clicks request OTP, an OTP will be sent to the email address that was mentioned in login.
 A count down timer for 2 minutes will start indicating the OTP expiration time.
 Enter login after entering an invalid OTP, "The OTP you have entered is wrong" message is displayed.</t>
  </si>
  <si>
    <t>1. Select the required language.
 2. Enter a phone number.
 3. Click on the "I am not a robot" check box.
 4. Performing the requested action that pops up.
 5. Click on "request OTP".
 6. Enter an invalid OTP.
 7. Click on login.</t>
  </si>
  <si>
    <t>Once the user clicks request OTP, an OTP will be sent to the phone number that was mentioned in login.
 A count down timer for 2 minutes will start indicating the OTP expiration time.
 Enter login after entering an invalid OTP, "The OTP you have entered is wrong" message is displayed.</t>
  </si>
  <si>
    <t>1. Select the required language.
 2. Enter an email address.
 3. Click on the "I am not a robot" check box.
 4. Performing the requested action that pops up.
 5. Click on "request OTP".
 6. After receiving OTP change the language.
 7. Enter the OTP and click on login.</t>
  </si>
  <si>
    <t>Once the user clicks request OTP, an OTP will be sent to the email address that was mentioned in login.
 After the language is changed and the OTP is entered the user should be able to login into the Language selected..</t>
  </si>
  <si>
    <t>1. Select the required language.
 2. Enter an invalid email address.
 3. Click on the "I am not a robot" check box.
 4. Performing the requested action that pops up.
 5. Click on "request OTP".</t>
  </si>
  <si>
    <t>Once the user clicks request OTP, an OTP will be sent to the email address that was mentioned in login.
 A count down timer for 2 minutes will start indicating the OTP expiration time. After the 2 minutes timeout, the user will be asked to request another OTP.</t>
  </si>
  <si>
    <t>1. Select the required language.
 2. Entert an invalid email address.
 3. Click on the "I am not a robot" check box.
 4. Performing the requested action that pops up.
 5. Click on "request OTP" and wait for time out.</t>
  </si>
  <si>
    <t>Once the user clicks request OTP, an OTP will be sent to the email address that was mentioned in login.
 A count down timer for 2 minutes will start indicating the OTP expiration time. After the 2 minutes timeout, the OTP should expire.</t>
  </si>
  <si>
    <t>1. Login into Resident (single) with details.
 2. Click on "Create new application".
 3. Accept the terms and conditions.</t>
  </si>
  <si>
    <t>1. Select the required language.
 2. Enter a phone number.
 3. Click on the "I am not a robot" check box.
 4. Performing the requested action that pops up.
 5. Click on "request OTP".
 6. Enter the OTP that was received to the mobile phone.
 7. Click on login 
 8. Wait for some time in the home page with out performing any action.</t>
  </si>
  <si>
    <t>1. Select the required language.
 2. Enter a phone number/ Email address.
 3. Click on the "I am not a robot" check box.
 4. Performing the requested action that pops up.
 5. Click on "request OTP".</t>
  </si>
  <si>
    <t>1. Select a different language.
 2. Enter a Email address.
 3. Click on the "I am not a robot" check box.
 4. Performing the requested action that pops up.
 5. Click on "request OTP".</t>
  </si>
  <si>
    <t>1. Select a language.
 2. Enter a Email address.
 3. Click on the "I am not a robot" check box.
 4. Performing the requested action that pops up.
 5. Click on "request OTP".</t>
  </si>
  <si>
    <t>1. Click on "I am not a robot" check box.
 2. Do not click on send otp</t>
  </si>
  <si>
    <t>1. In the mosip config - &gt; resident-mz.properties:
 Set the mosip.*********.captcha.enable=true
 2. Restart the resident services.
 3. Open the Login page.</t>
  </si>
  <si>
    <t>1. In the mosip config - &gt; resident-mz.properties:
 Set the mosip.**********.captcha.enable=false
 2. Restart the residentn services.
 3. Open the Login page.</t>
  </si>
  <si>
    <t>1. Select a language.
 2. Enter a Email address.
 3. Click on the "I am not a robot" check box.
 4. Perform an invalid requested action that pops up.</t>
  </si>
  <si>
    <t>1. Login into Resident.
 2. Close the browser.
 3. Open the browser with in time out.
 4. Try to open Resident</t>
  </si>
  <si>
    <t>1. Login into Resident.
 2. Close the browser and wait for the session to timeout.
 3. Open the browser.
 4. Try to open Resident</t>
  </si>
  <si>
    <t>1. Login into Resident with one browser.
 2. Open a different browser.
 3. Try to login with the same user details.</t>
  </si>
  <si>
    <t>1. Login into Resident.
 2. Close the browser and clear cache.
 3. Open the browser.
 4. Try to open Resident</t>
  </si>
  <si>
    <t>1. Make sure the Machine is on-line.
 2. Try to login into Resident UI.</t>
  </si>
  <si>
    <t>1. Make sure the Machine is off-line.
 2. Try to login into Resident UI.</t>
  </si>
  <si>
    <t>1. Login into resident UI.
 2. After login, select the language drop down option, The Language option essentially will be a drop-down containing the list of all the supported languages.
 3. Select a different language.</t>
  </si>
  <si>
    <t>1. Login into resident UI
 2. After login, select &gt; get information &gt; "Find a registartion Center"
 3. Select "Always allow" option.</t>
  </si>
  <si>
    <t>1. Login into resident UI.
 2. After login, select &gt; get information &gt; "Find a registartion Center"
 3. Select "Always allow" option.
 4. Select another center.</t>
  </si>
  <si>
    <t>1. Login into resident UI.
 2. After login, select &gt; get information &gt; "Find a registartion Center"
 3. Select "Always allow" option.
 4. Select location type as "postal code".</t>
  </si>
  <si>
    <t>1. Login into resident UI.
 2. After login, select &gt; get information &gt; "Find a registartion Center"
 3. Select "Always allow" option.
 4. Select location type as "Country".</t>
  </si>
  <si>
    <t>UI: As a resident, I want to be able to
get the list of registration centers at every level of the location hierarchy</t>
  </si>
  <si>
    <t>1. Login to portal
 2.Navigate to get information
 3. Navigate to find registration centre
 4. Do not allow location access</t>
  </si>
  <si>
    <t>1. Login to portal
 2.Navigate to get information
 3. Navigate to find registration centre
 4. Do not allow location access 
 5. select country from location type dropdown</t>
  </si>
  <si>
    <t>1. Login to portal
 2.Navigate to get information
 3. Navigate to find registration centre
 4. Do not allow location access 
 5. select Region from location type dropdown</t>
  </si>
  <si>
    <t>1. Login to portal
 2.Navigate to get information
 3. Navigate to find registration centre
 4. Do not allow location access 
 5. select province from location type dropdown</t>
  </si>
  <si>
    <t>1. Login to portal
 2.Navigate to get information
 3. Navigate to find registration centre
 4. Do not allow location access 
 5. select city from location type dropdown</t>
  </si>
  <si>
    <t>1. Login to portal
 2.Navigate to get information
 3. Navigate to find registration centre
 4. Do not allow location access 
 5. select zone from location type dropdown</t>
  </si>
  <si>
    <t>1. Login to portal
 2.Navigate to get information
 3. Navigate to find registration centre
 4. Do not allow location access 
 5. select postal code from location type dropdown</t>
  </si>
  <si>
    <t>1. Navigate to resident portal.
2. Click on Get Information.
3. In Find a Registration Center tab, try to download pdfs for different location hierarchies and view the downloaded pdf files.</t>
  </si>
  <si>
    <t>1. Login to portal
 2.Navigate to get information
 3. Navigate to find registration centre
 4. Do not allow location access 
 5. select all locations from location type dropdown</t>
  </si>
  <si>
    <t>UI:As a resident, I should be able to verify my 
 phone number and email ID</t>
  </si>
  <si>
    <t>1. Enter valid UIN/VID
 2. Enter captcha
 3. Send otp
 4. Enter otp and submit</t>
  </si>
  <si>
    <t>Verification should get success with message your mobile number is now been verified. 
 Notification to be received on the same to registered mobile number/email</t>
  </si>
  <si>
    <t>Verify mobile number using invalid
 UIN/VID</t>
  </si>
  <si>
    <t>1. Enter random UIN/VID
 2. Enter captchaa 
 3. click on send otp</t>
  </si>
  <si>
    <t>1. Enter UIN/VID
 2.Enter wrong captcha
 3. click on send otp
 4. Enter otp and submit</t>
  </si>
  <si>
    <t>1. Enter UIN/VID
 2.Refresh captcha multiple times 
 3. Enter captcha
 4. click on send otp
 5. Enter otp and submit</t>
  </si>
  <si>
    <t>Captcha refresh of multiple times should be allowed. 
 Verification should get success with message your mobile number is now verifed</t>
  </si>
  <si>
    <t>1. Enter UIN/VID
 2.Enter captcha
 3. click on send otp
 4. Enter invalid otp and submit</t>
  </si>
  <si>
    <t>1. Enter UIN/VID
 2.Enter captcha
 3. click on send otp
 4. Enter expired OTP and submit</t>
  </si>
  <si>
    <t>1. Enter UIN/VID
 2.Enter captcha
 3. click on send otp
 4. Enter expired OTP
 5. resend otp enter valid otp and submit</t>
  </si>
  <si>
    <t>1. Enter UIN/VID
 2.Enter captcha
 3. click on send otp
 4. wait for 3minutes to get otp expired
 5. try to resent otp</t>
  </si>
  <si>
    <t>Resident should not be allowed to resent otp until otp is expired,
 Resent otp should not be allowed</t>
  </si>
  <si>
    <t>Verification should get fail with message your mobile number is already verified. 
 Notification to be received on the same to registered mobile number/email</t>
  </si>
  <si>
    <t>Verify email ID using invalid
 UIN/VID</t>
  </si>
  <si>
    <t>Captcha refresh of multiple times should be allowed. 
 Verification should get success with message your email ID number is now verifed</t>
  </si>
  <si>
    <t>Verification should get success with message your email ID is now been verified. 
 Notification to be received on the same to registered mobile number/email</t>
  </si>
  <si>
    <t>Verification should get fail with message your email ID is already verified. 
 Notification to be received on the same to registered mobile number/email</t>
  </si>
  <si>
    <t>1. Enter valid UIN/VID
 2. Enter captcha 
 3. Send otp</t>
  </si>
  <si>
    <t>Login to portal and download 
 card</t>
  </si>
  <si>
    <t>1. Login to Resident portal
 2. Navigate to Get personalized card
 3. Choose the data to include the credential
 4. click on download</t>
  </si>
  <si>
    <t>1. Login to Resident portal
 2. Navigate to Get personalized card
 3. Choose the data to include the credential and select mask option for UIN
 4. click on download</t>
  </si>
  <si>
    <t>1. Login to Resident portal
 2. Navigate to Get personalized card
 3. Choose the data to include the credential and select mask option for VID
 4. click on download</t>
  </si>
  <si>
    <t>Download card without 
 selecting any data</t>
  </si>
  <si>
    <t>1. Login to Resident portal
 2. Navigate to Get personalized card
 3. Donot select any data and try to download
 4. click on download</t>
  </si>
  <si>
    <t>1. Login to Resident portal
 2. Navigate to Get personalized card
 3. Choose the data to include the credential and select the format for DOB from dropdown
 4. click on download</t>
  </si>
  <si>
    <t>1. Login to Resident portal
 2. Navigate to Get personalized card
 3. Choose the data to include the credential and select the format for name from dropdown
 4. click on download</t>
  </si>
  <si>
    <t>1. Login to Resident portal
 2. Navigate to Get personalized card
 3. Choose the data to include the credential 
 4. click on download</t>
  </si>
  <si>
    <t>Card should get downloaded and Resident should receive popup Dear resident,
 Your request to download a personalized card has been placed against the application ID: xxxxxxxxxxxxxxxx. You can view the transaction on “track my service request” or on “view history”.</t>
  </si>
  <si>
    <t>1. Enter UIN.
2. Enter Capatcha as requested.
3. Click on "Request OTP"
4. Enter OTP send to registered phone or email address.</t>
  </si>
  <si>
    <t>1. Enter UIN.
2. Enter a Valid Capatcha as requested.</t>
  </si>
  <si>
    <t>1. Enter UIN.
2. Enter an invalid Capatcha as requested.</t>
  </si>
  <si>
    <t>1. Enter UIN.
2. Enter Capatcha as requested.
3. Click on "Request OTP"
4. Enter a valid OTP .</t>
  </si>
  <si>
    <t>1. Enter UIN.
2. Enter Capatcha as requested.
3. Click on "Request OTP"
4. Enter an invalid OTP .</t>
  </si>
  <si>
    <t>1. Enter UIN.
2. Enter Capatcha as requested.
3. Click on "Request OTP"
4. Do not OTP.</t>
  </si>
  <si>
    <t>1. Enter UIN/VID.
2. Enter Capatcha as requested.
3. Click on "Request OTP"
4. Enter OTP send to registered phone or email address.</t>
  </si>
  <si>
    <t>1. Enter UIN/VID.
2. Enter Capatcha as requested.
3. Click on "Request OTP"
4. Enter OTP send to registered phone or email address.
5. Click on logout</t>
  </si>
  <si>
    <t>1. Select a language
2. Enter UIN/VID.
3. Enter Capatcha as requested.
4. Click on "Request OTP"
5. Enter OTP send to registered phone or email address.</t>
  </si>
  <si>
    <t>1. Login into UIN Services.
2. Click on the mosip UI.</t>
  </si>
  <si>
    <t>1. Login into UIN Services.
2. Click on the mosip UI.
3. Click on Cancel.</t>
  </si>
  <si>
    <t>1. Login into UIN Services.
2. Click on the mosip UI.
3. Click on OK.</t>
  </si>
  <si>
    <t>1. Login in to UIN service.
2. Access an option fron the UIN Service.
3. Again try to access another service from the UIN Service.</t>
  </si>
  <si>
    <t>1. Enter UIN/VID.
2. Enter Capatcha as requested.
3. Click on "Request OTP"
4. Enter OTP send to registered phone or email address.
5. Choose the "Language" option and select a different language.</t>
  </si>
  <si>
    <t>1.Go to Resident portal.
2.Go to login page</t>
  </si>
  <si>
    <t>1.Go to Resident portal. 
2.Go to login page</t>
  </si>
  <si>
    <t>1.Go to Resident portal. 
2.Go to login page 
3.After successfully login get consent page.</t>
  </si>
  <si>
    <t>1. Go to Resident UI
 2. Navigate to Get My UIN
 3.Enter valid UIN/VID/AID and submit</t>
  </si>
  <si>
    <t>1. Go to Resident UI
 2. Navigate to Get My UIN
 3.Enter invalid UIN/VID/AID and submit</t>
  </si>
  <si>
    <t>1. Go to Resident UI
 2. Navigate to Get My UIN
 3. Enter all details with Invalid OTP and submit</t>
  </si>
  <si>
    <t>1. Go to Resident UI
 2. Navigate to Get My UIN
 3. Enter failed AID and submit</t>
  </si>
  <si>
    <t>Card should get downlaoded successfully with naming conventions as
 Get_My_UIN_{ID}.pdf</t>
  </si>
  <si>
    <t>1. Go to Resident UI
 2. Navigate to Get My UIN
 3.Enter valid UIN/VID/AID and submit
 4. Check status using event id</t>
  </si>
  <si>
    <t>1. Go to Resident UI
 2. Navigate to Get My UIN
 3. Enter expired VID and submit</t>
  </si>
  <si>
    <t>1. Enter UIN.
 2. Enter Capatcha as requested.
 3. Click on "Request OTP"
 4. Enter OTP send to registered phone or email address.</t>
  </si>
  <si>
    <t>1. Login into UIN Service
 2. Check for "Share with Partner".</t>
  </si>
  <si>
    <t>1. Login into UIN Service
 2. Click on "Share with Partner" option.</t>
  </si>
  <si>
    <t>1. Login into UIN Service
 2. Click on "Share with Partner" option.
 3. Select the options available.
 4. Choose the partner to share the credentials.
 5. Enter purpose and accept terms and conditions.
 6. Click on Share.</t>
  </si>
  <si>
    <t>1. Login into UIN Service
 2. Click on "Share with Partner" option.
 3. Select the options available.
 4. Do not Choose the partner to share the credentials.
 5. Enter purpose and accept terms and conditions.
 6. Click on Share.</t>
  </si>
  <si>
    <t>1. Login into UIN Service
 2. Click on "Share with Partner" option.
 3. Select the options available.
 4. Choose the partner to share the credentials.
 5. Do not enter purpose and accept terms and conditions.
 6. Click on Share.</t>
  </si>
  <si>
    <t>1. Login into UIN Service
 2. Click on "Share with Partner" option.
 3. Select the options available.
 4. Choose the partner to share the credentials.
 5. Enter purpose and do not accept terms and conditions.</t>
  </si>
  <si>
    <t>1. Login into UIN Service
 2. Click on "Share with Partner" option.
 3. Select the options available.
 4. Choose to only share First or only last name.</t>
  </si>
  <si>
    <t>1. Login into UIN Service
 2. Click on "Share with Partner" option.
 3. Select the options available.
 4. Try to see if have an option to choose DD/MM/YYYY format or only YYYY format</t>
  </si>
  <si>
    <t>1. Login into UIN Service
 2. Click on "Share with Partner" option.
 3. Select the options available.
 4. Try to see if have an option to choose Only region, only province, full address.</t>
  </si>
  <si>
    <t>1. Login into UIN Service
 2. Click on "Share with Partner" option.
 3. Select the options available.
 4. Try to see if have an option to choose masked UIN or complete UIN.</t>
  </si>
  <si>
    <t>1. Login into UIN Service
 2. Click on "Share with Partner" option.
 3. Select the options available.
 4. Try to see if have an option to choose masked VID or complete VID.</t>
  </si>
  <si>
    <t>1. Login into UIN Service
 2. Click on "Share with Partner" option.
 3. Select the options available.
 4. Try to see if have an option to choose masked Phone number or unmasked.</t>
  </si>
  <si>
    <t>1. Login into UIN Service
 2. Click on "Share with Partner" option.
 3. Select the options available.
 4. Try to see if have an option to choose masked email address or unmasked.</t>
  </si>
  <si>
    <t>1. Login into UIN Service
 2. Click on "Share with Partner" option.
 3. Select the options available, mask the email address, phone number, UIN and VID, select different format for DOB and address.
 4. Choose the partner to share the credentials.
 5. Enter purpose and accept terms and conditions.
 6. Click on Share.</t>
  </si>
  <si>
    <t>1. Login into UIN Service
 2. Click on "Order a physical card option".
 3. Wait for more than 3 miutes.</t>
  </si>
  <si>
    <t>1.Login into Resident module. 
 2.Navigate to "Share credentials with partner" 
 3.Only select name. 
 4.Try to share it to partner.</t>
  </si>
  <si>
    <t>1. Login into UIN Service
 2. Click on "Share with Partner" option.
 3. Select the attributes available.
 4. Try to see if have an option to choose masked or unmasked attributes.</t>
  </si>
  <si>
    <t>1. Login into UIN Service
 2. Click on "Share with Partner" option.
 3. Select the attributes available.
 4. Try to see if have an option to choose masked or unmasked attributes.
 5.Check the color of Enabled/ Disabled check boxes.</t>
  </si>
  <si>
    <t>1. Login into UIN Service
 2. Click on "Share with Partner" option.
 3. Select the attributes available.
 4. Try to see if have an option to choose masked or unmasked attributes.
 5.Check the space between all things.</t>
  </si>
  <si>
    <t>1. Login into UIN Service
 2. Click on "Share with Partner" option.
 3. Select the attributes available.
 4. Try to see if have an option to choose masked or unmasked attributes.
 5.Check alignment of check box with respective line.</t>
  </si>
  <si>
    <t>1. Login into UIN Service
 2. Click on "Share with Partner" option.
 3. Select the attributes available.
 4. Check the attributes retrived in preview.</t>
  </si>
  <si>
    <t>1. Login into UIN Service
 2. Check for "Track Service Request".</t>
  </si>
  <si>
    <t>1. Login into UIN Service
 2. Click on "Track Service Request" option.</t>
  </si>
  <si>
    <t>1. Login into UIN Service
 2. Click on "Track Service Request" option.
 3. Enter EID and click on submit.</t>
  </si>
  <si>
    <t>1. Login into UIN Service
 2. Click on "Track Service Request" option.
 3. Enter Inavlid EID and click on submit.</t>
  </si>
  <si>
    <t>1. Login into UIN Service
 2. Click on "Track Service Request" option.
 3. Do not enter EID and try to click on track.</t>
  </si>
  <si>
    <t>1. Login into UIN Service
 2. Click on "Track Service Request" option.
 3. Click on Cancel..</t>
  </si>
  <si>
    <t>1. Login into UIN service.
 2. Request a VID, and take the Event ID
 3. Try to track the new event ID.</t>
  </si>
  <si>
    <t>1. Go to Resident UI
 2.Navigate to UIN service 
 3. Login using UIN
 4. Navigate to generate/revoke vid
 5. Select generate VID
 6. Select type of vid(perpetual)</t>
  </si>
  <si>
    <t>1. Go to Resident UI
 2.Navigate to UIN service 
 3. Login using UIN
 4. Navigate to generate/revoke vid
 5. Select generate VID
 6. Select type of vid(temporary)</t>
  </si>
  <si>
    <t>1. Go to Resident UI
 2.Navigate to UIN service 
 3. Login using UIN
 4. Navigate to generate/revoke vid
 5. Select generate VID
 6. Select type of vid(onetimeuse)</t>
  </si>
  <si>
    <t>1. Go to Resident UI
 2.Navigate to UIN service 
 3. Login using perpetual VID
 4. Navigate to generate/revoke vid
 5. Select generate VID
 6. Select type of vid(perpetual)</t>
  </si>
  <si>
    <t>1. Go to Resident UI
 2.Navigate to UIN service 
 3. Login using perpetual VID
 4. Navigate to generate/revoke vid
 5. Select generate VID
 6. Select type of vid(temporary)</t>
  </si>
  <si>
    <t>1. Go to Resident UI
 2.Navigate to UIN service 
 3. Login using perpetual VID
 4. Navigate to generate/revoke vid
 5. Select generate VID
 6. Select type of vid(onetimeuse)</t>
  </si>
  <si>
    <t>1. Go to Resident UI
 2.Navigate to UIN service 
 3. Login using temporary VID
 4. Navigate to generate/revoke vid
 5. Select generate VID
 6. Select type of vid(perpetual)</t>
  </si>
  <si>
    <t>1. Go to Resident UI
 2.Navigate to UIN service 
 3. Login using temporary VID
 4. Navigate to generate/revoke vid
 5. Select generate VID
 6. Select type of vid(temporary)</t>
  </si>
  <si>
    <t>1. Go to Resident UI
 2.Navigate to UIN service 
 3. Login using temporary VID
 4. Navigate to generate/revoke vid
 5. Select generate VID
 6. Select type of vid(onetimeuse)</t>
  </si>
  <si>
    <t>1. Go to Resident UI
 2.Navigate to UIN service 
 3. Login using invalid UIN
 4. Navigate to generate/revoke vid
 5. Select generate VID
 6. Select type of vid</t>
  </si>
  <si>
    <t>1. Go to Resident UI
 2.Navigate to UIN service 
 3. Login using UIN
 4. Navigate to generate/revoke vid
 5. Select revoke VID
 6. Select perpetual vid from the list to revoke</t>
  </si>
  <si>
    <t>1. Go to Resident UI
 2.Navigate to UIN service 
 3. Login using UIN
 4. Navigate to generate/revoke vid
 5. Select revoke VID
 6. Select temporary vid from the list to revoke</t>
  </si>
  <si>
    <t>1. Go to Resident UI
 2.Navigate to UIN service 
 3. Login using UIN
 4. Navigate to generate/revoke vid
 5. Select revoke VID
 6. Select onetimeuse vid from the list to revoke</t>
  </si>
  <si>
    <t>1. Go to Resident UI
 2.Navigate to UIN service 
 3. Login using perpetual vid
 4. Navigate to generate/revoke vid
 5. Select revoke VID
 6. Select perpetual vid from the list to revoke</t>
  </si>
  <si>
    <t>Able to revoke perpetual vid apart from loggged in perpetual VID(on condition instancesallowed &gt;1) 
 else resident should not be able to revoke perpetual vid when logged in as perpetual vid</t>
  </si>
  <si>
    <t>1. Go to Resident UI
 2.Navigate to UIN service 
 3. Login using perpetual vid
 4. Navigate to generate/revoke vid
 5. Select revoke VID
 6. Select temporary vid from the list to revoke</t>
  </si>
  <si>
    <t>1. Go to Resident UI
 2.Navigate to UIN service 
 3. Login using temporary vid
 4. Navigate to generate/revoke vid
 5. Select revoke VID
 6. Select perpetual vid from the list to revoke</t>
  </si>
  <si>
    <t>1. Go to Resident UI
 2.Navigate to UIN service 
 3. Login using temporary vid
 4. Navigate to generate/revoke vid
 5. Select revoke VID
 6. Select temporary vid from the list to revoke</t>
  </si>
  <si>
    <t>1. Go to Resident UI
 2.Navigate to UIN service 
 3. Login using Onetimeuse vid
 4. Navigate to generate/revoke vid
 5. Select revoke VID
 6. Select perpetual vid from the list to revoke</t>
  </si>
  <si>
    <t>1. Go to Resident UI
 2.Navigate to UIN service 
 3. Login using Onetimeuse vid
 4. Navigate to generate/revoke vid
 5. Select revoke VID
 6. Select temporary vid from the list to revoke</t>
  </si>
  <si>
    <t>1. Go to Resident UI
 2.Navigate to UIN service 
 3. Login using Onetimeuse vid
 4. Navigate to generate/revoke vid
 5. Select revoke VID
 6. Select Onetimeuse vid from the list to revoke</t>
  </si>
  <si>
    <t>1. Go to Resident UI
 2.Navigate to UIN service 
 3. Login using UIN
 4. Navigate to generate/revoke vid
 5. Select generate VID
 6. Select type of vid to generate
 7. select the mode as registerd phone for notification</t>
  </si>
  <si>
    <t>1. Go to Resident UI
 2.Navigate to UIN service 
 3. Login using UIN
 4. Navigate to generate/revoke vid
 5. Select generate VID
 6. Select type of vid to generate
 7. select the mode as registerd emailid for notification</t>
  </si>
  <si>
    <t>1. Go to Resident UI
 2.Navigate to UIN service 
 3. Login using UIN
 4. Navigate to generate/revoke vid
 5. Select generate VID
 6. Select type of vid to generate
 7. select the mode as registerd phone &amp; emailid for notification</t>
  </si>
  <si>
    <t>1. Go to Resident UI
 2.Navigate to UIN service 
 3. Login using UIN
 4. Navigate to generate/revoke vid
 5. Select generate VID
 6. Select type of vid to generate</t>
  </si>
  <si>
    <t>1. Go to Resident UI
 2.Navigate to UIN service 
 3. Login using Revoked perpectual VID</t>
  </si>
  <si>
    <t>Login should fail with a error message.
 Message displayed: Failed to Send OTP: User data not available</t>
  </si>
  <si>
    <t>1. Go to Resident UI
 2.Navigate to UIN service 
 3. Login using Revoked temporary VID</t>
  </si>
  <si>
    <t>1. Go to Resident UI
 2.Navigate to UIN service 
 3. Login using Revoked Onetimeuse VID</t>
  </si>
  <si>
    <t>1. Go to Resident UI
 2.Navigate to UIN service 
 3. Login using UIN
 4. Navigate to generate/revoke vid
 5. click on download option availble in perpectual VID Card</t>
  </si>
  <si>
    <t>1. Should display success message pop with tracking link.
 2. User should be taken to the tracking page upon clicking on link in the message pop up.
 3. Should have dowload VID button if status is successful.
 4. PDF downloaded should be password protected.</t>
  </si>
  <si>
    <t>1. Go to Resident UI
 2.Navigate to UIN service 
 3. Login using UIN
 4. Navigate to generate/revoke vid
 5. click on download option available in temporary VID Card</t>
  </si>
  <si>
    <t>1. Go to Resident UI
 2.Navigate to UIN service 
 3. Login using UIN
 4. Navigate to generate/revoke vid
 5. click on download option available in Onetimeuse VID Card</t>
  </si>
  <si>
    <t>1. Go to Resident UI
 2.Navigate to UIN service 
 3. Login using UIN
 4. Navigate to view history
 5. select authentication request</t>
  </si>
  <si>
    <t>1. Go to Resident UI
 2.Navigate to UIN service 
 3. Login using perpetual VID
 4. Navigate to view history
 5. select authentication request</t>
  </si>
  <si>
    <t>1. Go to Resident UI
 2.Navigate to UIN service 
 3. Login using temporary VID
 4. Navigate to view history
 5. select authentication request</t>
  </si>
  <si>
    <t>1. Go to Resident UI
 2.Navigate to UIN service 
 3. Login using onetimeuse VID
 4. Navigate to view history
 5. select authentication request</t>
  </si>
  <si>
    <t>1. Go to Resident UI
 2.Navigate to UIN service 
 3. Login using temporary VID
 4. Navigate to view history
 5. select authentication request
 6. select from and to date and submit</t>
  </si>
  <si>
    <t>1. Go to Resident UI
 2.Navigate to UIN service 
 3. Login using temporary VID
 4. Navigate to view history
 5. select authentication request
 6. Sort the data asc/des</t>
  </si>
  <si>
    <t>1. Go to Resident UI
 2.Navigate to UIN service 
 3. Login using temporary VID
 4. Navigate to view history
 5. select authentication request
 6. search auth history using text</t>
  </si>
  <si>
    <t>1. Go to Resident UI
 2.Navigate to Uin service 
 3. Login using UIN
 4. Navigate to view history
 5. select other request</t>
  </si>
  <si>
    <t>1. Go to Resident UI
 2.Navigate to Uin service 
 3. Login using perpetual VID
 4. Navigate to view history
 5. select other request</t>
  </si>
  <si>
    <t>1. Go to Resident UI
 2.Navigate to Uin service 
 3. Login using temporary VID
 4. Navigate to view history
 5. select other request</t>
  </si>
  <si>
    <t>1. Go to Resident UI
 2.Navigate to Uin service 
 3. Login using onetimeuse VID
 4. Navigate to view history
 5. select other request</t>
  </si>
  <si>
    <t>1. Go to Resident UI
 2.Navigate to Uin service 
 3. Login using temporary VID
 4. Navigate to view history
 5. select authentication request
 6. select from and to date and submit</t>
  </si>
  <si>
    <t>1. Go to Resident UI
 2.Navigate to UIN service 
 3. Login using temporary VID
 4. Navigate to view history
 5. select other request
 6. Sort the data asc/des</t>
  </si>
  <si>
    <t>1. Go to Resident UI
 2.Navigate to UIN service 
 3. Login using temporary VID
 4. Navigate to view history
 5. select other request
 6. search other history using text</t>
  </si>
  <si>
    <t>1.Login to Resident UI
 2.Navigate to View history
 3.Enter Event ID and search data
 4.Now download the data fetched using download icon.
 5.Check search inputs.</t>
  </si>
  <si>
    <t>1.Login to Resident UI
 2.Navigate to View history
 3.Enter Event ID and search data
 4.Now download the document.
 5.Check attributes in downloaded document.</t>
  </si>
  <si>
    <t>1.Login to Resident UI
 2.Navigate to View history
 3.Enter Event ID and search data
 4.Now download the document.
 5.Check downloaded document.</t>
  </si>
  <si>
    <t>1. Login into resident module.
 2. Click on Lost UIN, select the hierarchy and enter the appropriate value.
 3. Choose the center near by and book an appointment.</t>
  </si>
  <si>
    <t>1. Login into resident module.
 2. Click on Update UIN, select the hierarchy and enter the appropriate value.
 3. Choose the center near by and book an appointment.</t>
  </si>
  <si>
    <t>1. Login into resident module.
 2. Click on Lost UIN, select the hierarchy and enter the appropriate value.
 3. Choose the center near by and book an appointment.
 4. Cancel the appointment.</t>
  </si>
  <si>
    <t>1. Login into resident module.
 2. Click on Update UIN, select the hierarchy and enter the appropriate value.
 3. Choose the center near by and book an appointment.
 4. Cancel the appointment</t>
  </si>
  <si>
    <t>1. Login into resident module.
 2. Click on Lost UIN, select the hierarchy and enter the appropriate value.
 3. Choose the center near by and book an appointment.
 4. At the on-screen acknowledgement page, select on the "Send email" and enter an email address.</t>
  </si>
  <si>
    <t>1. Login into resident module.
 2. Click on Update UIN, select the hierarchy and enter the appropriate value.
 3. Choose the center near by and book an appointment.
 4. At the on-screen acknowledgement page, select on the "Send email" and enter an email address.</t>
  </si>
  <si>
    <t>1. Login into resident module with phone number.
 2. Click on Lost UIN, select the hierarchy and enter the appropriate value.
 3. Choose the center near by and book an appointment.</t>
  </si>
  <si>
    <t>1. Login into resident module with phone number.
 2. Click on Update UIN, select the hierarchy and enter the appropriate value.
 3. Choose the center near by and book an appointment.</t>
  </si>
  <si>
    <t>1. Login into resident module with phone number.
 2. Click on Lost UIN, select the hierarchy and enter the appropriate value.
 3. Choose the center near by and book an appointment.
 4. Cancel the appointment.</t>
  </si>
  <si>
    <t>1. Login into resident module with phone number.
 2. Click on Update UIN, select the hierarchy and enter the appropriate value.
 3. Choose the center near by and book an appointment.
 4. Cancel the appointment</t>
  </si>
  <si>
    <t>1. Login into resident module with phone number.
 2. Click on Lost UIN, select the hierarchy and enter the appropriate value.
 3. Choose the center near by and book an appointment.
 4. At the on-screen acknowledgement page, select on the "Send email" and enter an email address.</t>
  </si>
  <si>
    <t>1. Login into resident module with phone number.
 2. Click on Update UIN, select the hierarchy and enter the appropriate value.
 3. Choose the center near by and book an appointment.
 4. At the on-screen acknowledgement page, select on the "Send email" and enter an email address.</t>
  </si>
  <si>
    <t>1. login into resident module
 2. Navigate to the End point: GET /bell/notification-click
 3. Click on execute.
 4. Wait for 3 miutes to timeout, authentication should fail at authorization.
 5. Navigate to the End point:GET /bell/notification-click
 6. Click on execute.</t>
  </si>
  <si>
    <t>1. login into resident module
 2. Navigate to the End point: PUT/bell/updatedttime
 3. Click on execute</t>
  </si>
  <si>
    <t>TC_Resident_BellUpdatedTime_01</t>
  </si>
  <si>
    <t>1. Do not login into resident module
 2. Navigate to the End point: PUT/bell/updatedttime
 3. Click on execute</t>
  </si>
  <si>
    <t>TC_Resident_BellUpdatedTime_03</t>
  </si>
  <si>
    <t>1. login into resident module
 2. Navigate to the End point: PUT/bell/updatedttime
 3. Click on execute.
 4. Wait for 3 miutes to timeout, authentication should fail at authorization.
 5. Navigate to the End point: PUT/bell/updatedttime
 6. Click on execute.</t>
  </si>
  <si>
    <t xml:space="preserve">1.Open resident portal home page </t>
  </si>
  <si>
    <t xml:space="preserve">should able open the page with any errors and should able to open any time </t>
  </si>
  <si>
    <t xml:space="preserve">portal Options </t>
  </si>
  <si>
    <t>1.Open resident portal home page 
2.Click on UIN services</t>
  </si>
  <si>
    <t xml:space="preserve">the resident portal should contain the following options 
1.UIN services
2.Book an appointment
3.Get my UIN
4.Verify phone number and email Id
5.Get information
all this options should be clickable </t>
  </si>
  <si>
    <t>1.Open resident portal home page 
2.Click on Book an appointment</t>
  </si>
  <si>
    <t>1.Open resident portal home page 
2.Click on Verify Get my UIN</t>
  </si>
  <si>
    <t>1.Open resident portal home page 
2.Click on Verify phone number and email Id</t>
  </si>
  <si>
    <t>1.Open resident portal home page 
2.Click on Get information</t>
  </si>
  <si>
    <t xml:space="preserve">1.Open resident portal home page 
2.Click on any of the options as required </t>
  </si>
  <si>
    <t>Once the options is clicked, each option should react accordingly and should ask for authentication as bellow
1.UIN services: Log in is required with any authentication mode
2Book an appointment: Log in is required with a new/existing email Id or phone number
3.Get my UIN: Need validation
4,Verify phone number and email Id: Need validation
5,Get information: No validation is required5.</t>
  </si>
  <si>
    <t xml:space="preserve">portal components </t>
  </si>
  <si>
    <t>The resident portal should contain the following componenets :
1.Language selector
2.Font size regulator
3.Footer section that contains the following:
  I.Terms and conditions
  ii.About us
  iii.Glossary
  Iv.Sitemap etc.
4.Statistics</t>
  </si>
  <si>
    <t xml:space="preserve">1.Open resident portal home page 
2. select the font drop down from the top right cornor
3. selec the reuired font size </t>
  </si>
  <si>
    <t xml:space="preserve">relaunching to resident portal to default font size </t>
  </si>
  <si>
    <t>1.Open resident portal home page 
2. select the font drop down from the top right cornor
3. selec the reuired font size 
4. Close the site and relaunch it</t>
  </si>
  <si>
    <t xml:space="preserve">once the resident portal relaunched the font size should move back to the default settings </t>
  </si>
  <si>
    <t xml:space="preserve">1.Open resident portal home page 
2.Click on terms and conditions </t>
  </si>
  <si>
    <t>the resident portal should contain the statics of :
1.number of females enrolled 
2.number males enrolled 
3.number of children enrolled 
the values should be updated real time or when the page gets reloaded</t>
  </si>
  <si>
    <t xml:space="preserve">Statistics values </t>
  </si>
  <si>
    <t>1.Open resident portal home page 
2.Compare the statistics values with database</t>
  </si>
  <si>
    <t>1.Open resident portal home page 
2. scroll to statistics feature</t>
  </si>
  <si>
    <t xml:space="preserve">the statistics feature should contain two features :
1. UIN saturation report 
2. view on dashboard </t>
  </si>
  <si>
    <t xml:space="preserve">1.Open resident portal home page 
2. scroll to statistics feature
3.click on  UIN saturation report </t>
  </si>
  <si>
    <t xml:space="preserve">this should show the  UIN saturation report </t>
  </si>
  <si>
    <t xml:space="preserve">1.Open resident portal home page 
2. scroll to statistics feature
3.click on view on dashboard </t>
  </si>
  <si>
    <t xml:space="preserve">this should show the statistics values on dashboard </t>
  </si>
  <si>
    <t>1. Open the Chrome browser Resident portal.
 2. Click on UIN Services and log in.
 3. Click Multiple times back button then click the forward button.</t>
  </si>
  <si>
    <t>1.Open the Resident portal
 2.Move the cursor over the tabs / features</t>
  </si>
  <si>
    <t>1.Open the chrome browser and open the resident portal.
 2.Click the font size dropdown.</t>
  </si>
  <si>
    <t>1.Login to resident portal.
 2.Go to UIN services&gt;View History page. 
 3.Selcet the Event ID which one you will raise an issue. 4.Click on Report an issue. 
 5.You will get 'Grievance redressal form. 
 6.Enter Email ID with minimum chararcter. 
 7.Click on 'Submit' button.</t>
  </si>
  <si>
    <t>1. Go to resident Swagger
 2. Search for get login redirect API
 3. Enter redirect url in base encoded format &amp; execute API
 4. Take the request url and use the url in browser</t>
  </si>
  <si>
    <t>1. Go to resident Swagger
 2. Search for get login redirect API
 3. Enter redirect url in base encoded format &amp; execute API
 4. Take the request url and use the url in browser 
 5. Take the authorization token from response &amp; verify validate token API</t>
  </si>
  <si>
    <t>1. Login to UI
 2. Navigate to Generate VID and generate VID
 3. Verify individual id in Resident transaction table</t>
  </si>
  <si>
    <t>1. Login to UI
 2. Navigate to secure my id and lock/unlock authentication type
 3. Verify individual id in Resident transaction table</t>
  </si>
  <si>
    <t>1. Login to UI
 2. Perform any action in UIN services
 3. Verify individual id in Resident transaction table</t>
  </si>
  <si>
    <t>1. Open the resident portal
 2. click on manage VID
 3. Click on download option in VID card
 4. Click on the tracking link and navigate to Track status page</t>
  </si>
  <si>
    <t>1. Open the resident portal
 2. click on manage VID
 3. Click on download option in VID card
 4. Click on the tracking link and navigate to Track status page
 5. Click on "Download VID " button</t>
  </si>
  <si>
    <t>1. Open the resident portal
 2. click on manage VID
 3. Click on download option in VID card
 4. Click on the tracking link and navigate to Track status page
 5. Click on "Download VID " button
 6. VID card is downloaded</t>
  </si>
  <si>
    <t>1. Login to Resident portal
 2. Navigate to Update UIN
 3. Update any field and submit
 4. download Updated UIN after success</t>
  </si>
  <si>
    <t>1. Login to Resident portal
 2. Navigate to Update UIN
 3. Update any field and submit
 4. download multiple times Updated UIN after success</t>
  </si>
  <si>
    <t>1.Open Reg-client portal.
2.Navigate to 'New Registration' and create packet.
3.Upload packet after create.</t>
  </si>
  <si>
    <t>1.Go to DB.
2. Navigate to 'registration_transaction' table.
3.Check the packet status.</t>
  </si>
  <si>
    <t>1.Go to DB.
2. Navigate to 'credential_transaction' table.
3.Check the packet status.</t>
  </si>
  <si>
    <t>1.After generating OTP 
2.Go to Resident Swagger.
3.Navigate to end point: POST/Download-Card. 
4.Enter valid request body and execute the API.</t>
  </si>
  <si>
    <t>1.Without generating OTP 
2.Go to Resident Swagger.
3.Navigate to end point: POST/Download-Card. 
4.Enter valid request body and execute the API.</t>
  </si>
  <si>
    <t>1.Go to Resident Swagger.
2.Navigate to end point: POST/Download-Card. 
3.Login into resident portal.
4.Enter invalid AID/Transation ID/OTP request body and execute the API.</t>
  </si>
  <si>
    <t>1. Click on UIN service
 2. Enter the UIN or the VID
 3. Click on the "I am not a robot" check box.
 4. Performe the authentication methods required to login</t>
  </si>
  <si>
    <t>1. Click on UIN service
 2. Enter the UIN or the VID
 3. Click on the "I am not a robot" check box.
 4. Performe the authentication methods required to login
 5. Click on the "bell icon" button</t>
  </si>
  <si>
    <t>1. Click on UIN service
 2. Enter the UIN or the VID
 3. Click on the "I am not a robot" check box.
 4. Performe the authentication methods required to login
 5. Click on the "bell icon" button
 6. Click on any one of the transaction entries</t>
  </si>
  <si>
    <t>1. Click on UIN service
 2. Enter the UIN or the VID
 3. Click on the "I am not a robot" check box.
 4. Performe the authentication methods required to login
 5. Click on the "bell icon" button
 6. Click on any one of the actionable entries</t>
  </si>
  <si>
    <t>1. Login into resident module. 
 2.Navigate to end point - GET:/identity/info/type/{schema-type}.
 3.Try it out and Enter the schemaType
 4. Execute the API"</t>
  </si>
  <si>
    <t>1. Do Not Login into resident module.
  2. Navigate to end point - GET:/identity/info/type/{schema-type}.
 3.Try it out and Enter the schemaType
 4. Execute the API"</t>
  </si>
  <si>
    <t>Failed message should be displayed error code
 Code Details
 401 "Authentication Failed".</t>
  </si>
  <si>
    <t>1.Open the resident portal in browser.
 2.Click on the UIN Services and login.
 3.Navigate to Download Your Personalised .
 4.choose UIN and masked and unmased</t>
  </si>
  <si>
    <t>1.Open the resident portal in browser.
 2.Click on the UIN Services and login.
 3.Navigate to Download Your Personalised .
 4.choose Perpetual VID and masked and unmased</t>
  </si>
  <si>
    <t>1.Open the resident portal in browser.
 2.Click on the UIN Services and login.
 3.Navigate to Download Your Personalised .
 4.choose Phone Number and masked and unmased</t>
  </si>
  <si>
    <t>1.Open the resident portal in browser.
 2.Click on the UIN Services and login.
 3.Navigate to Download Your Personalised .
 4.choose Email ID and masked and unmased</t>
  </si>
  <si>
    <t>1.Open the resident portal in browser.
 2.Click on the UIN Services and login.
 3.Navigate to Share With Partner.
 4.choose UIN checkbox and masked unmased</t>
  </si>
  <si>
    <t>1.Open the resident portal in browser.
 2.Click on the UIN Services and login.
 3.Navigate to Share With Partner .
 4.choose Perpetual VIDcheckbox and masked unmased</t>
  </si>
  <si>
    <t>1.Open the resident portal in browser.
 2.Click on the UIN Services and login.
 3.Navigate to Share With Partner.
 4.choose Phone Number checkbox and masked unmased</t>
  </si>
  <si>
    <t>1.Open the resident portal in browser.
 2.Click on the UIN Services and login.
 3.Navigate to Share With Partner
 4.choose Email ID checkbox and masked unmased</t>
  </si>
  <si>
    <t>1. Login into resident module. 
 2.Navigate to end point - GET:/identity/info/type/{schema-type}.
 3.Try it out and without Enter the schemaType.
 4. Execute the API"</t>
  </si>
  <si>
    <t>1. Login into resident module. 
 2.Navigate to end point - GET:/identity/info/type/{schema-type}.
 3.Try it out and Enter the schemaType:personalized-card
 4. Execute the API"</t>
  </si>
  <si>
    <t>1. Login into resident module. 
 2.Navigate to end point - GET:/identity/info/type/{schema-type}.
 3.Try it out and Enter the schemaType:
 4. Execute the API"</t>
  </si>
  <si>
    <t>1. Login into resident module. 
 2.Navigate to end point - GET:/identity/info/type/{schema-type}.
 3.Try it out and Enter the schemaType:update-demographics.
 4. Execute the API"</t>
  </si>
  <si>
    <t>1. Login into resident module. 
 2.Navigate to end point - GET:/identity/info/type/{schema-type}.
 3.Try it out and Enter the invalid schemaType: abc
 4. Execute the API"</t>
  </si>
  <si>
    <t>we get this responce in API {
  "id": "mosip.resident.identity.info",
  "version": "1.0",
  "responsetime": "2023-03-15T08:20:09.243Z",
  "metadata": null,
  "response": null,
  "errors": [
  {
  "errorCode": "RES-SER-410",
  "message": "Invalid Input Parameter- schemaType. Valid values are update-demographics, personalized-card, share-credential"
  }
  ]
 }</t>
  </si>
  <si>
    <t>1.Open the resident portal in browser.
 2.Click on the UIN Services and login.
 3.Navigate to Download Your Personalised Card
 4.without choosing this attributes UIN. Perpetual VID, Phone Number, email ID ,</t>
  </si>
  <si>
    <t>1. Login to access UIN services
 2. Enter Valid UIN
 3. Enter Otp
 4. Click on View history
 5. Click on any one of the transaction ID
 6. click on Report an issue</t>
  </si>
  <si>
    <t>1. Login to access UIN services
 2. Enter Valid UIN
 3. Enter Otp
 4. Click on View history
 5. Click on any one of the transaction ID
 6. click on Report an issue
 7. click on navigation link which is at top of the page to navigate back to history page</t>
  </si>
  <si>
    <t>1. Login to access UIN services
 2. Enter Valid UIN
 3. Enter Otp
 4. Click on View history
 5. Click on any one of the transaction ID
 6. click on Report an issue
 7. Add comments and click on submit</t>
  </si>
  <si>
    <t>Should get success confirmation message as below :
 Message once the form is submitted: Dear resident, your grievance redressal form has been submitted successfully against the eventId: XXXXXXXXXXXXXXXX. In order to track the status of the event, you can click here insert link to track service request with pre-filled EID.</t>
  </si>
  <si>
    <t>1.Login to access UIN services
 2. Enter Valid UIN
 3. Enter Otp
 4. Click on View history
 5. Click on any one of the transaction ID
 6. click on Report an issue</t>
  </si>
  <si>
    <t>1. Go to resident portal
 2. Login using VID
 3. Navigate to Get personalized card/share with partner.
 4. Choose the UIN checkbox and perpetual VID.</t>
  </si>
  <si>
    <t>1. Go to resident portal
 2. Login using Temporary VID
 3. Navigate to Get personalized card/share with partner.
 4. choose the UIN checkbox and perpetual VID.</t>
  </si>
  <si>
    <t>1. Go to resident portal
 2. Login using onetime VID
 3. Navigate to Get personalized card/share with partner.
 4. choose the UIN checkbox and perpetual VID.</t>
  </si>
  <si>
    <t>1. Go to portal and create some new VID's
 2. Login using the generated temporary VID
 3. Navigate to Get personalized card/share with partner.
 4. choose the UIN checkbox and perpetual VID.</t>
  </si>
  <si>
    <t>1. Go to portal
 2. Login using the generated temporary VID
 3. Navigate to Get personalized card/share with partner.
 4. choose the UIN checkbox and perpetual VID.</t>
  </si>
  <si>
    <t>1.Open the resident portal.
 2.Click on the UIN service and Login.
 3.Be idle for more than 1 mins.</t>
  </si>
  <si>
    <t>1.Open the resident portal.
 2.Click on the UIN service and Login.
 3.Be idle for more than 1mins.
 4.After getting the popup and moving the cursor.</t>
  </si>
  <si>
    <t>1.Open the resident portal.
 2.Click on the UIN service and Login.
 3.Be idle for more than 3mins.</t>
  </si>
  <si>
    <t>1. Click on UIN service
2. Enter the UIN or the VID
3. Click on the "I am not a robot" check box.
4. Performe the authentication methods required to login</t>
  </si>
  <si>
    <t>1. Click on UIN service
2. Enter the UIN or the VID
3. Click on the "I am not a robot" check box.
4. Performe the authentication methods required to login
5. Click on the "bell icon" button</t>
  </si>
  <si>
    <t>1. Click on UIN service
2. Enter the UIN or the VID
3. Click on the "I am not a robot" check box.
4. Performe the authentication methods required to login
5. Click on the "bell icon" button.
6. Click the unread notification.</t>
  </si>
  <si>
    <t>1. Click on UIN service
2. Enter the UIN or the VID
3. Click on the "I am not a robot" check box.
4. Performe the authentication methods required to login
5. Click on the "bell icon" button.</t>
  </si>
  <si>
    <t>1. Login to Resident ui
 2. After successful login try to change the url from https://resident.qatriple.mosip.net/#/uinservices/dashboard to
 https://resident.qatriple.mosip.net/#/dashboard</t>
  </si>
  <si>
    <t>1. Login to Resident ui
 2. After successful login click on the back button to go to dashboard</t>
  </si>
  <si>
    <t>Resident should not be able to go to dashboard without logout,
 should get a pop-up message asking for confirmation. Are you sure you want to logout?
 If t “yes”, resident should be logged out and then taken to the dashboard page and if "cancel”, resident should remain on the same screen.</t>
  </si>
  <si>
    <t>1. Login to Resident ui
 2. After successful login click on the perform random actions to go to dashboard</t>
  </si>
  <si>
    <t xml:space="preserve">Create a proxy API from masterdata to fill the gender value for a given language
</t>
  </si>
  <si>
    <t>1. Login to Resident services
 2. Navigate to API Service to fetch dynamic field based on langcode and field name
 3. Enter filedname as gender and langcode as eng and execute</t>
  </si>
  <si>
    <t>1. Login to Resident services
 2. Navigate to API Service to fetch dynamic field based on langcode and field name
 3. Enter filedname as gender and langcode as ara and execute</t>
  </si>
  <si>
    <t>1. Login to Resident services
 2. Navigate to API Service to fetch dynamic field based on langcode and field name
 3. Enter filedname as gender and langcode as invalid</t>
  </si>
  <si>
    <t>1.Open resident swagger and authenticate.
 2.Go to Endpoints: GET /request-card/vid/{VID}
 3.Enter valid VID but different user VID and execute the API.
 4.Getting valid error message with error code.
 5.Check proper error code we get as per the story.</t>
  </si>
  <si>
    <t>TC_Resident_GetCardUsingVID_04</t>
  </si>
  <si>
    <t>1.Open resident swagger and authenticate.
 2.Go to Endpoints: GET /request-card/vid/{VID}
 3.Enter valid VID and execute the API.
 4.Getting success message in response.
 5.Check success message we get same as per the story.</t>
  </si>
  <si>
    <t>1.Login to resident portal.
 2.Perform any activity and check the notification.</t>
  </si>
  <si>
    <t>1.Login to resident portal.
 2.Perform any activity and check the notification.
 3.Getting appropriate message after any activity executed.
 4.Track the event ID which one mentioned In message.
 5. Now check the notification.</t>
  </si>
  <si>
    <t>1.Login to resident portal.
 2.Perform any valid activity.
 3.Getting Success message after any activity executed.
 4.Check the popup message.</t>
  </si>
  <si>
    <t>1.Login to resident portal.
 2.Perform any invalid activity.
 3.Getting failure message after any activity executed.
 4.Check the popup message.</t>
  </si>
  <si>
    <t>1.Login to resident portal.
 2.Go to UIN Services&gt; 'Update my Data' page.
 3.Go to Identity/Address page.
 4.Select any document type and upload a document.</t>
  </si>
  <si>
    <t>1.Login to resident portal.
 2.Go to UIN Services&gt; 'Update my Data' page.
 3.Go to Identity/Address page.
 4.Select any document type and upload a document.
 5.Now delete uploaded document.
 6.Try to upload another document.</t>
  </si>
  <si>
    <t>1.Login to resident portal.
 2.Go to UIN Services&gt; 'Update my Data' page.
 3.Go to Identity/Address page.
 4.Select any document type and upload a document.
 5.Now delete uploaded document.
 6.Try to upload same document.</t>
  </si>
  <si>
    <t>1.Login to resident portal.
 2.Go to UIN Services&gt; 'Update my Data' page.
 3.Go to Identity page and click gender dropdown.</t>
  </si>
  <si>
    <t>1.Go through master data and add another gender type.
 2.Restart the services and login to resident portal.
 3.Go to Identity page and click gender dropdown.</t>
  </si>
  <si>
    <t>1.Login to resident portal.
 2.Go to UIN Services&gt;Manage My VID Page.
 3.Try to generate perpetual VID or Temporary/OneTime VID (more than the maximum allowed VID).
 4.We get error message, now go to ‘View History’ page.
 5.Track the VID generate failure Event ID and download the document.</t>
  </si>
  <si>
    <t>1.Login to resident portal.
 2.Go to UIN Services&gt;Manage My VID Page.
 3.Try to generate perpetual VID or Temporary/OneTime VID.
 4.We get success message, now go to ‘View History’ page.
 5.Track the VID generated Event ID and download the document.</t>
  </si>
  <si>
    <t>1.Login to resident portal.
 2.Go to UIN Services page and execute any service request.
 3.Track the generated success event ID.
 4.In ‘Track Service Request’ page ‘Authentication Mode’ showing ‘OTP’.
 5.Now download and open the document.</t>
  </si>
  <si>
    <t>1.Login to resident portal.
 2.Go to UIN Services page and execute any service request.
 3.Track the generated failure event ID.
 4.In ‘Track Service Request’ page ‘Authentication Mode’ showing ‘OTP’.
 5.Now download and open the document.</t>
  </si>
  <si>
    <t>1. Go to Resident UI
 2.Navigate to UIN service 
 3. Login using perpetual VID
 4. Navigate to generate/revoke vid
 5. Select generate VID
 6. Select type of vid(perpetual)"</t>
  </si>
  <si>
    <t>1. Go to Resident UI
 2.Navigate to UIN service 
 3. Login using Temporary VID
 4. Navigate to revoke vid
 5. Try to revoke logging VID</t>
  </si>
  <si>
    <t>1. Go to Resident UI
 2.Navigate to UIN service 
 3. Login using OneTimeUse VID
 4. Navigate to revoke vid
 5. Try to revoke logging VID</t>
  </si>
  <si>
    <t>1.Login to resident portal.
 2.Go to ‘Get My UIN’ page.
 3.Enter valid UIN/VID/AID.
 4.Verify captcha and click 'Send OTP' button.
 5.Enter invalid OTP and click ‘Submit’ button.</t>
  </si>
  <si>
    <t>1.Login to resident portal.
 2.Go to ‘Get My UIN’ page.
 3.Enter valid UIN/VID/AID.
 4.Verify captcha and click 'Send OTP' button.
 5.Enter valid OTP and click ‘Submit’ button.</t>
  </si>
  <si>
    <t>1.Login to resident portal and open resident swagger.
 2.Go to Endpoint: GET​/auth-lock-status.
 3.Execute the API.</t>
  </si>
  <si>
    <t>1.Open chrome browser with screen scale size 150(Recommended).
 2.Login to resident portal.
 3.Go to UIN services&gt;Secure my ID page.
 4.Change the font size ‘Huge’ and point the cursor on 'i' icon.</t>
  </si>
  <si>
    <t>1.Login to resident portal and open resident swagger.
 2. Go to Endpoint: GET /vids
 3.Execute the API.</t>
  </si>
  <si>
    <t>1.Login to resident portal.
 2.Go to UIN services&gt;Update Demographic data page.</t>
  </si>
  <si>
    <t>1.Login to resident portal.
 2.Go to UIN services&gt;Share with partner page.
 3.Select ‘Name’ and ‘Date’ format without select ‘Name’ and ‘Date’ checkboxes.</t>
  </si>
  <si>
    <t>1.Login to resident portal.
 2.Go to UIN services&gt;Update demographic data page.
 3.Fill all the demographic details of both identity and address.
 4.Click on preview button and it goes to preview page.
 5.Check the preview page.</t>
  </si>
  <si>
    <t>1.Login to resident portal.
 2.Go to UIN services&gt;Update demographic page.
 3.Go to ‘Address’ demographic data.</t>
  </si>
  <si>
    <t>1.Login to resident portal.
 2.Go to UIN services&gt;View history page.
 3.Select any generated event ID’s.</t>
  </si>
  <si>
    <t>1.Login to resident portal.
 2.Go to UIN services&gt;Update demographic page.
 3.Select any demographic data.</t>
  </si>
  <si>
    <t>1.Login to resident portal.
 2.Go to UIN services&gt; Update demographic data page.
 3.Click on ‘Document Type’ dropdown.</t>
  </si>
  <si>
    <t>1.Login to resident portal.
 2.Go to UIN services&gt;'Update Demographic Data' page.
 3.Go to Identity&gt;DOB and added date in ‘New DOB’.
 4.Compare the format of both DOB.</t>
  </si>
  <si>
    <t>1.Login to resident portal.
 2.Go to UIN services&gt;'Update Demographic Data' page.
 3.Go to Identity&gt;DOB and added character in ‘New DOB’.</t>
  </si>
  <si>
    <t>1.Login to resident portal.
 2.Go to UIN services&gt;'Update Demographic Data' page.
 3.Go to Identity&gt;DOB.
 4.Try to add future date in ‘New DOB’.</t>
  </si>
  <si>
    <t>1.Login to resident portal.
 2.Go to UIN services&gt; ‘Update demographic data’ page.</t>
  </si>
  <si>
    <t>1.Login to resident portal.
 2.Go to UIN services&gt;view history page.
 3.Now download the ‘View history’ document.</t>
  </si>
  <si>
    <t>1.Login to resident portal.
 2.Go to UIN services&gt;view history page.
 3.Select 'ALL' filter of history type and Status filter.</t>
  </si>
  <si>
    <t>1.Login to resident portal.
 2.Go to UIN services&gt;View history page.
 3. Go to Status filter and select ‘ALL’ filter.
 4.Now click on download button.</t>
  </si>
  <si>
    <t>1.Go to resident portal and login. 
 2.Go to the UIN service&gt;View history page.
 3.Change the date into previous date Manually.</t>
  </si>
  <si>
    <t>1.Login to resident portal.
 2.Go to UIN services&gt;Share with partner page.
 3.Select the attribute checkboxes which you share.
 4.Check the attributes in priview.</t>
  </si>
  <si>
    <t>1.Login to resident portal.
 2.Go to ‘Share with partner’ page.
 3.Share credential to any partner, it’s generated Event ID.
 4.Go to view history page for check Event ID.</t>
  </si>
  <si>
    <t>1.Login to resident portal.
 2.Go to UIN services&gt;Manage my VID page.
 3.Generate Perpetual/OneTimeUse VID.</t>
  </si>
  <si>
    <t>1.Open resident swagger and execute valid ‘Share credential’ Event ID/ Language code.
 End Point:GET /events/{event-id}?langCode={language-Code}
 2.Verify the details of Event Id.</t>
  </si>
  <si>
    <t>1.Open resident swagger and execute valid ‘authentication type’ Event ID/ Language code.
 End Point:GET /events/{event-id}?langCode={language-Code}
 2. Verify details of Event ID.</t>
  </si>
  <si>
    <t>1.Go to resident portal.
 2.Without logging in open “Get my UIN” page.
 3. After input UIN/VID, click on CAPTCHA.
 4.After successfully CAPTCHA verified, click on “Send OTP” button.</t>
  </si>
  <si>
    <t>1.Go to resident portal.
 2.Without logging in open “Email ID or Mobile verification” page.
 3. After input UIN/VID, click on CAPTCHA.
 4.After successfully CAPTCHA verified, click on “Send OTP” button.</t>
  </si>
  <si>
    <t>1.Login to resident portal.
 2.Go to Share with partner page.
 3.Select only ‘mask it’ checkboxes.</t>
  </si>
  <si>
    <t>1.Login to resident portal.
 2.Go to UIN services&gt;Manage my VID page.
 3.Download any VID card. 
 4.Getting popup message for successfully downloaded VID card.
 5.Check the popup message.</t>
  </si>
  <si>
    <t>1.Login to resident portal.
 2.Go to UIN services&gt;Manage my VID page.
 3.Download any VID card. 
 4.Getting popup message for successfully downloaded VID card.
 5.Track the generated event ID.</t>
  </si>
  <si>
    <t>1.Login to resident portal.
 2.Go to ‘Secure my Id’ page.
 3.Lock/unlock any two authentication types.
 4.Again lock/unlock same two authentication types.</t>
  </si>
  <si>
    <t>1.Login to resident portal.
 2.Go to secure my id page, lock/unlock any authentication type.
 3. Go to UIN services&gt;view history page.
 4. Check the details of generated EID and download the document.
 5.Open the downloaded document.</t>
  </si>
  <si>
    <t>1.Login to the resident portal.
 2.Go to the UIN service&gt;View history page.
 3.Check the items per page in view history page.</t>
  </si>
  <si>
    <t>1.Login to Resident portal
 2.Go to UIN services&gt;Secure my VID page
 3.Lock both Email OTP and Mobile OTP
 4.Click on submit option and getting success message.
 5.Now refresh the page.</t>
  </si>
  <si>
    <t>1.Open resident portal and login.
 2.Go to UIN services&gt;view history page.</t>
  </si>
  <si>
    <t>1.Login to resident portal by UIN/VID.
 2. Generate a VID.
 3.Check ref_id_type in audit log.</t>
  </si>
  <si>
    <t>1.Login to resident portal.
 2. Generate a VID.
 3.Check ref_id in audit log.</t>
  </si>
  <si>
    <t>1. Go to https://github.com/mosip/mosip-config/blob/qatriple/registration-default.properties
 2. Check the count on the resident.registration-centers.download.max.count.
 3. go to resident and open the find a registration center and downloaded the pdf .</t>
  </si>
  <si>
    <t>1. Go to https://github.com/mosip/mosip-config/blob/qatriple/registration-default.properties
 2. change the count lesser on the resident.registration-centers.download.max.count.
 3. go to resident and open the find a registration center and downloaded the pdf .</t>
  </si>
  <si>
    <t>1. login with UIN and open the view history.
 2. Check the event id count.</t>
  </si>
  <si>
    <t>1. login with VID and open the view history.
 2. Check the event id count.</t>
  </si>
  <si>
    <t>1.logging with UIN and VID with two different browsers. 
 2.Open the view history and check the UIN and VID count are same.</t>
  </si>
  <si>
    <t>1. Open the resident portal and login in with VID/UIN.
 2. Click on the view history.
 3. Choose a combination Request in the dropdown which has no data to display.</t>
  </si>
  <si>
    <t>1. the resident portal and log in.
 2. Click the profile icon.
 3. Click on the logout button</t>
  </si>
  <si>
    <t>1. Open the resident portal and log in.
 2. Click the profile icon.
 3. Click on the logout button
 4. the resident gets a popup message the resident click yes</t>
  </si>
  <si>
    <t>1. Open the resident portal.
 2. Click on UIN services and login.
 3. Select Update Demographic Data.
 4. Click the Contact.
 5. Enter the new email ID or phone number.
 6. Re-enter a different email ID or different number to confirm.</t>
  </si>
  <si>
    <t>1. Open the resident portal.
 2. Click the Get Information.
 3. Navigate to find a registration center.
 4. Select the location Dropdown and choose country and search the textbox invalid name.
 5. Click the search button.</t>
  </si>
  <si>
    <t>1. Open the resident portal.
 2. Click on the UIN services and log in.
 3. choose to share my Data.
 4. Select the attributes to checkbox a fast.</t>
  </si>
  <si>
    <t>1. Open the Resident portal,
 2. Click on UIN Services,
 3. Select Share my data,
 4. choose the specific data and partner to share.
 5. Click on the share button.
 6. Accept the terms and conditions.
 7. download the PDF.</t>
  </si>
  <si>
    <t>1. Open the Resident portal in Chrome browser.
 2. Click on UIN Services.</t>
  </si>
  <si>
    <t>1. Open Chrome browser.
 2. Go to the resident portal and Login and enable all the consent.
 3. Go to the UIN service&gt; Manage my VID.
 4. Create temporary VID / one-time use VID.
 5. Click on the track status link.</t>
  </si>
  <si>
    <t>1. Open the resident portal.
 2. Click on UIN services, login
 3. Select the download your personalized card.
 4. Choose the data you want to include in the credential.</t>
  </si>
  <si>
    <t>1. Open the Resident portal.
 2. Click on Verify phone number/ Email ID or Get Information or Get My UIN.
 3. click on back.</t>
  </si>
  <si>
    <t>1. Open the resident portal.
 2. Click on UIN services and log in.
 3. Select View My History.
 4. Click the History type dropdown.</t>
  </si>
  <si>
    <t>1. Open t the resident portal.
 2. Click on UIN services and log in.
 3. Select View My History.
 4. Click the status dropdown.</t>
  </si>
  <si>
    <t>1.Open the Microsoft Edge browser and open the resident portal.
 2. Click on UIN services and login.
 3. Click on the Track My Requests.</t>
  </si>
  <si>
    <t>1. Open the Microsoft Edge browser and open the resident portal.
 2. Click on UIN services and login.
 3. Chose the Manage My VID.
 4. Click to create the Temporary VID.</t>
  </si>
  <si>
    <t>1. Open the Microsoft Edge browser and open the resident portal.
 2. Click on UIN services and login.
 3. Select the share with a partner.
 4. Choose the data you want to include in the credential.
 5. Do not give the Authorization Partner Name and Purpose of sharing and click the share button.</t>
  </si>
  <si>
    <t>1.Log into the Resident portal.
 2. Choose the UIN Services.
 3. check all the feature in the dashboard.</t>
  </si>
  <si>
    <t>1. Open the chrome browser Resident portal.
 2. Click on UIN Services and try to login.
 3. Check the logo.</t>
  </si>
  <si>
    <t>1. Open the Resident portal.
 2. Click on UIN Services and login.
 3. Choose to Update Demographic data.
 4. Click the Address.
 5. Type the address data you want to change and upload the image.
 6. Click submit.</t>
  </si>
  <si>
    <t>1. Open the Resident portal.
 2. Click on UIN Services and log in.
 3. choose the Update Demographic data.
 4. Click the Address.
 5. Type the address data you want to change and upload the image.
 6. Click submit.
 7. Accept the terms and conditions and click submit.</t>
  </si>
  <si>
    <t>1. Open resident portal.
 2. Click the Get Information.
 3. Navigate to find a registration center.
 4. Select the location Dropdown and choose country.
 5. Click the search button.</t>
  </si>
  <si>
    <t>1. Open the resident portal.
 2. Click on UIN services and login.
 3. Select Update Demographic Data.
 4. Click the Contact.
 5. Enter the existing email ID and phone number.
 6. Re-enter the existing email ID and number to confirm.
 7. click on Sent OTP</t>
  </si>
  <si>
    <t>it should show an error message 
 please enter a different phone number form the already existing</t>
  </si>
  <si>
    <t>1. Open the Resident portal,
 2. Click on UIN Services,
 3. Select the share with a partner,
 4. choose the specific data and partner to share.
 5. Click on the share button.
 6. Accept the terms and conditions.
 7.Transaction Details click Download the pdf.</t>
  </si>
  <si>
    <t>1.Log into the Resident portal.
 2. Check to Get Information And update demographics in the UIN service</t>
  </si>
  <si>
    <t>1. Open the resident portal.
 2. Click on UIN services login.
 3. Select the download your personalized card.
 4. Choose the data you want to include in the credential.
 5. click the download button.
 6. Message popups display to track the status of the event.
 7. click on to track the status of the event and download.</t>
  </si>
  <si>
    <t>1. Open the resident portal.
 2. Click on UIN services and login.
 3. Select the download your personalized card.
 4. Choose the data you want to include in the credential.</t>
  </si>
  <si>
    <t>1. Open the Chrome browser and open the resident portal.
 2. Click the Get Information.
 3. Navigate to find a registration center.</t>
  </si>
  <si>
    <t>1.Open the chrome browser and open resident portal.
 2. Click the Get Information.
 3. Navigate to find a registration center.</t>
  </si>
  <si>
    <t>1.Open the resident portal.
 2.Click on UIN services.
 3.Select the share with partner credential.
 4.Choose the data you want to include the credential.</t>
  </si>
  <si>
    <t>1.Select UIN Service
 Generate a VID, copy the Event id
 To track the new Event Id, click on "Click here" link to track the service request.</t>
  </si>
  <si>
    <t>1. Open the Resident portal.
 2. Click the UIN services.
 3. Select the track service request.
 4. Pick a random Event ID.
 5. Try to track the Event ID.</t>
  </si>
  <si>
    <t>1. Click on validate email/phone number
 2.Enter "3043720529" as the UIN number
 3. Select email/phone number and click on submit.</t>
  </si>
  <si>
    <t>1. Open the resident portal.
 2. Click on UIN services.
 3. Select the download your personalized card.
 4. Choose the data you want to include the credential.</t>
  </si>
  <si>
    <t>1. Check mosip.iam.module.login_flow.claims in resident-default.properties. 
 2. From resident portal try to login.
 3. Compare the "Essential Claims" in the login page after entering the otp</t>
  </si>
  <si>
    <t>1. Modify mosip.iam.module.login_flow.claims property in resident-default.properties and restart resident service.
 2. From resident portal try to login.
 3. Compare the "Essential Claims" in the login page after entering the otp</t>
  </si>
  <si>
    <t>1. In resident-default.properties, please check for the below configs:
 mosip.resident.oidc.userinfo.encryption.enabled=true
 mosip.resident.oidc.keymanager.reference.id=IDP_USER_INFO</t>
  </si>
  <si>
    <t>1. Login into resident UI
 2. Take the Authorization token and Id token.
 3. Decode them in jwt.io</t>
  </si>
  <si>
    <t>1. Try using a different uses Id token with a different users Authorization token.
 2. Add then in the browser and try to authenticate.</t>
  </si>
  <si>
    <t>1. Check in resident-default.properties for mosip.iam.module.login_flow.scope.
 2. Try to login into resident with idp and compare the scopes to enable in the login page.</t>
  </si>
  <si>
    <t>1. Check in resident-default.properties and update mosip.iam.module.login_flow.scope with new scopes.
 2. Restart idp service.
 3. Try to login into resident with idp and compare the scopes to enable in the login page.</t>
  </si>
  <si>
    <t>1. Try to login into resident portal with not selecting anything for Authorization scope.
 2. After login, we are shown a proper message that the consent was not accepted.
 3. Now log out and try to login again.</t>
  </si>
  <si>
    <t>1. While loggin into resident moule, enter the UIN number and continue login.
 2. At the scope selection page do not select notification scope.
 3. Generate a VID and check for notifications.</t>
  </si>
  <si>
    <t>1. While loggin into resident moule, enter the UIN number and continue login.
 2. At the scope selection page do not select service history scope.
 3. After login try to Generate a VID.</t>
  </si>
  <si>
    <t>1. While loggin into resident moule, enter the UIN number and continue login.
 2. At the scope selection page do not select VID scope.
 3. After login try to Generate a VID.</t>
  </si>
  <si>
    <t>1. Check for "mosip.iam.module.token.endpoint.private-key-jwt.auth.enabled=true" in resident-default.properties.
 2. Perform any login and authentication API.</t>
  </si>
  <si>
    <t>1. Add Authorization key
 2. Navigate to Endpoint: GET /service-history/unread from 
 https://api-internal.qa-121.mosip.net/resident/v1/swagger-ui/index.html?configUrl=/resident/v1/v3/api-docs/swagger-config#/resident-controller/bellupdateClickdttimes.
 3. Click on try it now and then execute</t>
  </si>
  <si>
    <t>{
  "id": "mosip.resident.service.history.unread",
  "version": "v1",
  "responsetime": "2022-08-12T08:12:20.236Z",
  "response": {
  "eventId": "3809537023624698",
  "summary": "Physical Card discpatched.",
  "eventStatus": "DISPATCHED",
  "timeStamp": "2022-08-07T09:41:26.554655",
  "requestType": "ORDER_PHYSICAL_CARD"
  },
  "errors": []
 }</t>
  </si>
  <si>
    <t>1. Add Authorization key, do not perform any operations.
 2. Navigate to Endpoint: GET /service-history/unread from 
 https://api-internal.qa-121.mosip.net/resident/v1/swagger-ui/index.html?configUrl=/resident/v1/v3/api-docs/swagger-config#/resident-controller/bellupdateClickdttimes.
 3. Click on try it now and then execute</t>
  </si>
  <si>
    <t>1. Take a valid event ID and make it true in the resident.resident_transacation table.
 2. Navigate to Endpoint: GET /service-history/unread from 
 https://api-internal.qa-121.mosip.net/resident/v1/swagger-ui/index.html?configUrl=/resident/v1/v3/api-docs/swagger-config#/resident-controller/bellupdateClickdttimes.
 3. Click on try it now and then execute</t>
  </si>
  <si>
    <t>1. Add Authorization key
 2. Navigate to Endpoint: GET /unread/notification-count from 
 https://api-internal.qa-121.mosip.net/resident/v1/swagger-ui/index.html?configUrl=/resident/v1/v3/api-docs/swagger-config#/resident-controller/bellupdateClickdttimes.
 3. Click on try it now and then execute</t>
  </si>
  <si>
    <t>{
  "id": "mosip.resident.event.status",
  "version": "1.0",
  "responsetime": "2022-09-19T09:31:25.206Z",
  "metadata": null,
  "response": {
  "unreadCount": 383
  },
  "errors": null
 }</t>
  </si>
  <si>
    <t>1. Add Authorization key, do not perform any operations.
 2. Navigate to Endpoint: GET /unread/notification-count from 
 https://api-internal.qa-121.mosip.net/resident/v1/swagger-ui/index.html?configUrl=/resident/v1/v3/api-docs/swagger-config#/resident-controller/bellupdateClickdttimes.
 3. Click on try it now and then execute</t>
  </si>
  <si>
    <t>1. Take a valid event ID and make it true in the resident.resident_transacation table.
 2. Navigate to Endpoint: GET /unread/notification-count from 
 https://api-internal.qa-121.mosip.net/resident/v1/swagger-ui/index.html?configUrl=/resident/v1/v3/api-docs/swagger-config#/resident-controller/bellupdateClickdttimes.
 3. Click on try it now and then execute</t>
  </si>
  <si>
    <t>1. Open resident module.
 2. Click on "Pre-registration".</t>
  </si>
  <si>
    <t>1. Go to pre registartion from resident dashboard.
 2. Enter email address/phone number.</t>
  </si>
  <si>
    <t>1. Go to pre registartion from resident dashboard.
 2. Enter email address/phone number.
 3. Click on submit. 
 4. Enter the OTP.</t>
  </si>
  <si>
    <t>1. Go to pre registartion from resident dashboard.
 2. Enter invalid email address.</t>
  </si>
  <si>
    <t>1. Go to pre registartion from resident dashboard.
 2. Enter email address/phone number.
 3. Click on submit. 
 4. Enter an invalid OTP.</t>
  </si>
  <si>
    <t>1. Go to pre registartion from resident dashboard.
 2. Enter email address/phone number.
 3. Click on submit, wait for 3 minutes.</t>
  </si>
  <si>
    <t>1. Go to pre registartion from resident dashboard.
 2. Enter invalid Phone number.</t>
  </si>
  <si>
    <t>1. Login with email address
 2. Navigate to Book appointment
 4. enter all details and upload required docs.
 5. Navigate to the date selection page and book an appointment.</t>
  </si>
  <si>
    <t>1. Login with email address
 2. Login with OTP.
 3. Click on the check-box next to the application and then click on "Modify and book an appointment"
 4. Continue the booking process and book the same application with a different slot.</t>
  </si>
  <si>
    <t>1. Login with email address
 2. Click on the "delete" icon on the top right corner of the application.
 3. Select keep application and click on submit.</t>
  </si>
  <si>
    <t>1. Resident logged into the Resident Portal.
 2. Resident opted to download a VID card from “manage my VID” in resident services.</t>
  </si>
  <si>
    <t>1. Go to Resident UI
 2.Navigare to Uin service 
 3. Login using UIN
 4. Navigate to lock/unlock authentication type
 5. Perform lock for demographic authentication 
 6. Enter UIN to lock demo auth type and submit</t>
  </si>
  <si>
    <t>1. Go to Resident UI
 2.Navigare to Uin service 
 3. Login using UIN
 4. Navigate to lock/unlock authentication type
 5. Perform lock for bio(finger/face/iris) authentication 
 6. Enter UIN to lock bio auth type and submit</t>
  </si>
  <si>
    <t>1. Go to Resident UI
 2.Navigare to Uin service 
 3. Login using UIN
 4. Navigate to lock/unlock authentication type
 5. Perform lock for all auth types authentication 
 6. Enter UIN to lock all auth type and submit</t>
  </si>
  <si>
    <t>1. Go to Resident UI
 2.Navigare to Uin service 
 3. Login using UIN
 4. Navigate to lock/unlock authentication type
 5. Perform lock for all auth types authentication and click on reset
 6. Enter UIN and submit</t>
  </si>
  <si>
    <t>1. Go to Resident UI
 2.Navigare to Uin service 
 3. Login using UIN 'X'
 4. Navigate to lock/unlock authentication type
 5. Perform lock for any auth type
 6. Enter UIN 'Y' and submit</t>
  </si>
  <si>
    <t>1. Go to Resident UI
 2.Navigare to Uin service 
 3. Login using UIN
 4. Navigate to lock/unlock authentication type
 5. Perform lock for all auth types authentication 
 6. Donot enter UIN and submit</t>
  </si>
  <si>
    <t>1. Go to Resident UI
 2.Navigare to Uin service 
 3. Login using VID
 4. Navigate to lock/unlock authentication type
 5. Perform lock for demographic authentication 
 6. Enter UIN(in case UIN/VID both allowed in config else enter vid only vid is allowed in config) to lock demo auth type and submit</t>
  </si>
  <si>
    <t>1. Go to Resident UI
 2.Navigare to Uin service 
 3. Login using VID
 4. Navigate to lock/unlock authentication type
 5. Perform lock for bio(finger/face/iris) authentication 
 6. Enter UIN(in case UIN/VID both allowed in config else enter vid only vid is allowed in config) to lock bio auth type and submit</t>
  </si>
  <si>
    <t>1. Go to Resident UI
 2.Navigare to Uin service 
 3. Login using VID
 4. Navigate to lock/unlock authentication type
 5. Perform lock for all auth types authentication 
 6. Enter UIN(in case UIN/VID both allowed in config else enter vid only vid is allowed in config) to lock all auth type and submit</t>
  </si>
  <si>
    <t>1. Go to Resident UI
 2.Navigare to Uin service 
 3. Login using VID
 4. Navigate to lock/unlock authentication type
 5. Perform lock for all auth types authentication 
 6. Enter UIN to lock auth type and submit</t>
  </si>
  <si>
    <t>1. Go to Resident UI
 2.Navigare to Uin service 
 3. Login using UIN/VID
 4. Navigate to lock/unlock authentication type
 5. Perform lock for authentication types
 6. Enter UIN/VID to lock auth type and submit without consent</t>
  </si>
  <si>
    <t>1. Go to Resident UI
 2.Navigare to Uin service 
 3. Login using UIN/VID
 4. Navigate to lock/unlock authentication type
 5. Perform lock for authentication types
 6. Enter UIN different from associated VID(login VID) and submit</t>
  </si>
  <si>
    <t>1. Go to Resident UI
 2.Navigare to Uin service 
 3. Login using UIN/VID
 4. Navigate to lock/unlock authentication type
 5. Perform unlock for authentication types
 6. Enter UIN/VID and submit</t>
  </si>
  <si>
    <t>1. Go to Resident UI
 2.Navigare to Uin service 
 3. Login using UIN/VID
 4. Navigate to lock/unlock authentication type
 5. Perform lock for authentication types
 6. Enter UIN/VID and submit</t>
  </si>
  <si>
    <t>1. Go to Resident UI
 2.Navigare to Uin service 
 3. Login using UIN/VID
 4. Navigate to lock/unlock authentication type
 5. Perform lock for Mobile OTP auth type and log out.
 6. Now try to login with Email OTP authentication.</t>
  </si>
  <si>
    <t>1. Go to Resident UI
 2.Navigare to Uin service 
 3. Login using UIN/VID
 4. Navigate to lock/unlock authentication type.
 5.Click multiple auth types, but lock/unlock only one auth type.
 6.Now track the generated event ID.</t>
  </si>
  <si>
    <t>Verify vid cards are  removed automatically  after the card expiry time.</t>
  </si>
  <si>
    <t>1. login to resident portal.
2.Navigate to Manage my VID
3.Generate temporary vid card.
4.Wait till the expiry Time</t>
  </si>
  <si>
    <t>The vid card should be removed after the  Expiry Time</t>
  </si>
  <si>
    <t>Verify  session user name is displayed  in cr_by and upd_by column  in resident_transaction table</t>
  </si>
  <si>
    <t>1.Open swagger 
2. Request card by passing VID https://api-internal.qatriad.mosip.net/resident/v1/request-card/vid/
3.Check entry in the Resident transaction table</t>
  </si>
  <si>
    <t>Session user name should  display in cr_by column in resident_transaction table</t>
  </si>
  <si>
    <t xml:space="preserve">
1.Open swagger 
2.Hit the request :{{url}}/resident/v1/aid-stage/10001100090048420230811090200</t>
  </si>
  <si>
    <t>Verify RID with success status in regproc shows  in-progress from resident API.</t>
  </si>
  <si>
    <t>1.Open swagger
2.Hit the request 
{{url}}/resident/v1/aid-stage/10002107510001920231009063229</t>
  </si>
  <si>
    <t>RID with success status in regproc should show as success  from resident API</t>
  </si>
  <si>
    <t>Verify In-progress aid status is  displaying a status message</t>
  </si>
  <si>
    <t xml:space="preserve">1.Go to resident service portal
2.Click on Get my UIN
3.Enter valid RID and check for the status </t>
  </si>
  <si>
    <t>Should display message as  AID status as Inprogress if it is in the  Inprogress stage</t>
  </si>
  <si>
    <t xml:space="preserve"> Verify if there is a option for screen keyboard available in the find registration center</t>
  </si>
  <si>
    <t>1. Open the chrome browser and open the resident portal.
2.Click the Get Information.
3.Navigate to find a registration center.</t>
  </si>
  <si>
    <t>Verify after tracking the details for all and downloaded pdf logo is  in proper shape</t>
  </si>
  <si>
    <t>1.Open the Resident portal.
2.Click on UIN Services and log in.
3.Choose to view history and click the dropdown.
4.Click the view details in the tracking status.
5.Download the Pdf and check the logo</t>
  </si>
  <si>
    <t>Verify in Download Your Personalized Card, DOB is  showing preview screen</t>
  </si>
  <si>
    <t>1.Open the Resident portal.
2.Click on UIN Services and log in.
3.Select  Download Your Personalized Card.
4.Choose the DOB data 
5.Check for the preview screen</t>
  </si>
  <si>
    <t>Resident UI : In Resident portal profile popup not  showing properly in the screen</t>
  </si>
  <si>
    <t>1.Open the Resident portal.
2.Click on UIN Services and log in.
3.Select the font size small or huge and click on profile</t>
  </si>
  <si>
    <t>Profile popup should be proper  in the screen</t>
  </si>
  <si>
    <t>Verify 'RES-SER-321' - success message audit logs are  displayed in /request-card/vid/ API</t>
  </si>
  <si>
    <t>1. Open Swagger 
2. Navigate to /request-card/vid/ API
3. Enter a valid VID number
4.Verify the Audit logs for download card success message</t>
  </si>
  <si>
    <t xml:space="preserve">Resident UI -In Verify Phone Number / Email ID Without enable the captcha the send OTP button is Enabled for sometime. </t>
  </si>
  <si>
    <t>1.Open Resident portal.
2.Go to UIN service and login with valid UIN
3.Navigate to verify phone number.
4.Enter UIN/VID.
5.without enabling the Captcha 
6.Click on send OTP.</t>
  </si>
  <si>
    <t>Verify  Email ID without enabling captcha</t>
  </si>
  <si>
    <t>1.Open Resident portal.
2.Go to UIN service and login with valid UIN
3.Navigate to verify Email ID.
4.Enter UIN/VID.
5.without enabling the Captcha 
6.Click on send OTP.</t>
  </si>
  <si>
    <t>Verify for the phone number / email ID,alignment is  done properly in the pop-up message</t>
  </si>
  <si>
    <t>1.Go to  Resident service portal
2.Click on verify phone number/email ID
3.Enter UIN/VID.  
4.Enter Captcha.
5.Click on send OTP.
6.Verify the alignment of popup</t>
  </si>
  <si>
    <t>1. Open the Resident portal.
2.Click on UIN services and Login with a valid UIN 
3.Select share my data.
4.Choose the specific data and partner to share.
5.Click on the share button.
6.Accept the terms and conditions.
7.Click download.
8.Open the downloaded pdf.</t>
  </si>
  <si>
    <t>1. Open the Resident portal.
2.Click on UIN services and Login with a valid UIN          
3.Click on Track my Request page.
4.Enter the valid event ID and track, user getting event ID details.
5.Now enter invalid event ID and track</t>
  </si>
  <si>
    <t>Verify For Download your personalized card,  text is going out of the preview box for long email Id</t>
  </si>
  <si>
    <t>1.Open Resident portal in chrome browser .
2.Click on UIN services, login with a valid UIN
3.Select the download your personalized card.
4.Choose the data you want to include in the credential</t>
  </si>
  <si>
    <t xml:space="preserve">Verify  if login page is getting error when kept ideal for sometime and then tried to login </t>
  </si>
  <si>
    <t>1.Open  Resident portal in chrome browser.
2.Click on UIN Services and   login with valid UIN.
3.Keep login page  ideal for some time and try to login</t>
  </si>
  <si>
    <t>1.Open Resident swagger.
2.Go to endpoint: POST: /share -credential. 
3.Enter invalid Partner ID in request body and execute.
Request Body:
{
    "id": "mosip.resident.share.credential",
    "version": "1.0",
    "request": {
        "partnerId": "001",
        "sharableAttributes": [{
            "attributeName" : "dateOfBirth",
            "format" : "YYYY",
            "isMasked" : false
        }],
        "purpose": "string",
        "consent" : "Accepted"
    },
    "requesttime": "2021-10-19T17:01:59.538Z"</t>
  </si>
  <si>
    <t>Verify Logo of the Authentication Requests  showing null.</t>
  </si>
  <si>
    <t>1.Open Resident swagger and execute valid' authentication Requests' Event ID/ Language code.
2.End Point:
GET /events/{event-id}?langCode={language-Code}
3.Enter event id and language code 
4.Verify details of Event ID.</t>
  </si>
  <si>
    <t>Verify after data share , the data  is  giving the notification count in the bell icon</t>
  </si>
  <si>
    <t>1.Open Resident portal.
2.Click on UIN services and login with valid UIN.
3.Select  share my data.
4.Choose the data you want to include in the credential.
5.Give the Authorization Partner Name and Purpose of sharing and click the share button.</t>
  </si>
  <si>
    <t>Should get  notification count in the bell icon  after the data share</t>
  </si>
  <si>
    <t xml:space="preserve">Resident UI- The alignment is not proper in iPad mini view </t>
  </si>
  <si>
    <t>Verify the alignment is  proper in iPad mini view in the firefox browser</t>
  </si>
  <si>
    <t xml:space="preserve">1.Open the Firefox browser and open the application menu.
2.Choose more tools and click the responsive design mode and select iPad mini. 
3.Open the resident portal.
4.Click on UIN services, and log in with a valid UIN  </t>
  </si>
  <si>
    <t>Allignment  should be proper  iPad mini view</t>
  </si>
  <si>
    <t>Verify the alignment is  proper in iPhone 6/7/8 view.</t>
  </si>
  <si>
    <t>1.Open the Firefox browser and open the application menu.
2.Choose more tools and click the responsive design mode and select iPhone 6/7/8. 
3.Open the Resident portal.
4.Click on UIN services, and log in with a valid UIN</t>
  </si>
  <si>
    <t>Allignment  should be proper in  iphone 6/7/8  view</t>
  </si>
  <si>
    <t xml:space="preserve">Resident UI: Screen display is not proper when I click locations near me after getting the list using any hierarchy </t>
  </si>
  <si>
    <t xml:space="preserve">Verify if Screen display is proper when clicked locations near me after getting the list using any hierarchy </t>
  </si>
  <si>
    <t xml:space="preserve"> 1.Go to Resident portal
2. Navigate to Get Information
3.Get the list of registration centers using any hierarchy(ex- country)
4. Click on locations near me</t>
  </si>
  <si>
    <t>Screen Display should be  proper without combining the  results</t>
  </si>
  <si>
    <t>Verify if Search button is  enabled if browser saved data is used as an input</t>
  </si>
  <si>
    <t xml:space="preserve">
1.Open Resident portal
2.Click on “Get information”.
3.Select Country
4.Select the saved data in “Enter country“ field.</t>
  </si>
  <si>
    <t>The search button  should be enabled  if resident uses saved browser data in Mozilla Firefox browser</t>
  </si>
  <si>
    <t xml:space="preserve">
1.Open Resident portal in fire fox browser
2.Click on Get MY UIN
3.Check the border on each sides of captcha</t>
  </si>
  <si>
    <t>Verify  the message  be changed to OTP expired instead of showing the same message with timer 00:00 after OTP expiry.</t>
  </si>
  <si>
    <t>1.Open Resident portal
2.Click on Get MY UIN
3.Navigated to OTP screen
4.Wait until OTP Expires</t>
  </si>
  <si>
    <t xml:space="preserve">After OTP expiry, the message should change  as ‘OTP has expired please click Resend OTP’. </t>
  </si>
  <si>
    <t xml:space="preserve">1.Open Resident portal and click on UIN service and login  in Firefox browser
2.Navigate to Secure my ID
3.Check for the font  </t>
  </si>
  <si>
    <t>There should be Difference in font (As every broswer  has its own font , they are all different, because of it is showing little bold and the font weight is same in both browsers)</t>
  </si>
  <si>
    <t xml:space="preserve"> Verify All type of error/validation message 'OK' button   displays  same color</t>
  </si>
  <si>
    <t xml:space="preserve">1.Open chrome browser and go to resident portal.
2.Without allow consent, go to UIN Services.
3.Open any module, getting error message
4.Check for the 'OK' button color </t>
  </si>
  <si>
    <t>Verify Disabled elements in "Share My Data" screen  having different colour shadings</t>
  </si>
  <si>
    <t>1. Open Resident Portal
2.Click on UIN services and Login
3.Navigate to  “Share My Data“ feature.</t>
  </si>
  <si>
    <t>Verify  if signature is overlapping with the download registration center list.</t>
  </si>
  <si>
    <t>1.Navigate to resident portal.
2.Click on Get Information.
3.In Find a Registration Center tab, try to download pdfs for different location hierarchies and view the downloaded pdf files</t>
  </si>
  <si>
    <t>Verify  Dotted lines are  removed from the dropdowns</t>
  </si>
  <si>
    <t>1.Open Resident portal
2.Click on Get information feature
3. Navigate to “Find a Registration Center“.
4.Check the dropdowns.</t>
  </si>
  <si>
    <t>Verify there is  audit log for Checking AID status Response RES-SER_211</t>
  </si>
  <si>
    <t>1.Navigate to end point POST​/aid​/get-individual-id &gt; POST​/individual-id/status\Endpoint: GET /aid-stage/{aid}.
2.Click on Try it now and enter no data in the transaction ID.
3.Click on execute.</t>
  </si>
  <si>
    <t>1.Open resident portal
2.Perform otp authentication
3.Download the acknowledgment from track services</t>
  </si>
  <si>
    <t>Purpose should be displayed in the  acknowledgment</t>
  </si>
  <si>
    <t>Verify summary and channel verified for verify email/phone number is  proper</t>
  </si>
  <si>
    <t>1.Go to Resident portal
2. Navigate to Verify Email/phone 
3. Verify Email and download acknowledgement from track services</t>
  </si>
  <si>
    <t>Summary and channel verified should have  only the channel which is verified</t>
  </si>
  <si>
    <t>Verify Email id  going out of the box for a lengthy mail id in Get My UIN</t>
  </si>
  <si>
    <t>1.Go to Resident Portal
2.Navigate to Get My UIN
3.Enter UIN and request for otp</t>
  </si>
  <si>
    <t>TC_Resident_GenerateVID_26</t>
  </si>
  <si>
    <t>TC_Resident_GenerateVID_23</t>
  </si>
  <si>
    <t>TC_Resident_GenerateVID_22</t>
  </si>
  <si>
    <t>TC_Resident_GenerateVID_21</t>
  </si>
  <si>
    <t>TC_Resident_GenerateVID_20</t>
  </si>
  <si>
    <t>TC_Resident_GenerateVID_43</t>
  </si>
  <si>
    <t>TC_Resident_GenerateVID_45</t>
  </si>
  <si>
    <t>TC_Resident_GenerateVID_50</t>
  </si>
  <si>
    <t>TC_Resident_GenerateVID_49</t>
  </si>
  <si>
    <t>TC_Resident_GenerateVID_48</t>
  </si>
  <si>
    <t>TC_Resident_GenerateVID_44</t>
  </si>
  <si>
    <t>TC_Resident_GenerateVID_46</t>
  </si>
  <si>
    <t>TC_Resident_GenerateVID_47</t>
  </si>
  <si>
    <t>TC_Resident_GenerateVID_25</t>
  </si>
  <si>
    <t>TC_Resident_GenerateVID_18</t>
  </si>
  <si>
    <t>TC_Resident_GenerateVID_16</t>
  </si>
  <si>
    <t>TC_Resident_GenerateVID_14</t>
  </si>
  <si>
    <t>TC_Resident_GenerateVID_24</t>
  </si>
  <si>
    <t>TC_Resident_GenerateVID_19</t>
  </si>
  <si>
    <t>TC_Resident_GenerateVID_17</t>
  </si>
  <si>
    <t>TC_Resident_GenerateVID_15</t>
  </si>
  <si>
    <t>TC_Resident_GenerateVID_32</t>
  </si>
  <si>
    <t>1. Navigate to end point : https://api-internal.qa-triad.mosip.net/resident/v1/mock/print-partner/check-order-status?transactionId={transactionId}&amp;individualId={individualId}
2. Enter all valid details and invalid TransactionID</t>
  </si>
  <si>
    <t>TC_Resident_RevokeVid_06</t>
  </si>
  <si>
    <t>TC_Resident_RevokeVid_10</t>
  </si>
  <si>
    <t>TC_Resident_RevokeVid_13</t>
  </si>
  <si>
    <t>TC_Resident_RevokeVid_17</t>
  </si>
  <si>
    <t>TC_Resident_RevokeVid_16</t>
  </si>
  <si>
    <t>TC_Resident_RevokeVid_22</t>
  </si>
  <si>
    <t>TC_Resident_RevokeVid_14</t>
  </si>
  <si>
    <t>TC_Resident_RevokeVid_21</t>
  </si>
  <si>
    <t>TC_Resident_RevokeVid_05</t>
  </si>
  <si>
    <t>TC_Resident_RevokeVid_08</t>
  </si>
  <si>
    <t>TC_Resident_RevokeVid_11</t>
  </si>
  <si>
    <t>TC_Resident_RevokeVid_15</t>
  </si>
  <si>
    <t>TC_Resident_RevokeVid_20</t>
  </si>
  <si>
    <t>TC_Resident_RevokeVid_03</t>
  </si>
  <si>
    <t>TC_Resident_RevokeVid_01</t>
  </si>
  <si>
    <t>TC_Resident_RevokeVid_02</t>
  </si>
  <si>
    <t>An appropriate error message "Forbidden" should be displayed.
errorCode": "KER-ATH-403</t>
  </si>
  <si>
    <t>TC_Resident_GetRemainingupdatecount_04</t>
  </si>
  <si>
    <t>An appropriate error message "Unknown error occurred" should be displayed.
errorCode": "IDR-IDC-004</t>
  </si>
  <si>
    <t>TC_Resident_GetRemainingupdatecount_02</t>
  </si>
  <si>
    <t>An appropriate error message "No message available" should be displayed.
404 error</t>
  </si>
  <si>
    <t>TC_Resident_GetRemainingupdatecount_03</t>
  </si>
  <si>
    <t>TC_Resident_ReqAID_03</t>
  </si>
  <si>
    <t>TC_Resident_ReqAID_05</t>
  </si>
  <si>
    <t>TC_Resident_ReqAID_02</t>
  </si>
  <si>
    <t>TC_Resident_ReqAID_06</t>
  </si>
  <si>
    <t>TC_Resident_ReqAID_04</t>
  </si>
  <si>
    <t>TC_Resident_CheckAidStatus_05</t>
  </si>
  <si>
    <t>TC_Resident_CheckAidStatus_06</t>
  </si>
  <si>
    <t>TC_Resident_CheckAidStatus_02</t>
  </si>
  <si>
    <t>TC_Resident_CheckAidStatus_04</t>
  </si>
  <si>
    <t>TC_Resident_CheckAidStatus_03</t>
  </si>
  <si>
    <t>TC_Resident_DownloadUinCard_08</t>
  </si>
  <si>
    <t>TC_Resident_DownloadUinCard_04</t>
  </si>
  <si>
    <t>TC_Resident_DownloadUinCard_07</t>
  </si>
  <si>
    <t>TC_Resident_DownloadUinCard_05</t>
  </si>
  <si>
    <t>TC_Resident_DownloadUinCard_03</t>
  </si>
  <si>
    <t>Download UIN Card with valid details</t>
  </si>
  <si>
    <t>Resident_DownloadUinCard_all_Valid_Smoke</t>
  </si>
  <si>
    <t>UIN card should be downloaded.</t>
  </si>
  <si>
    <t>TC_Resident_DownloadUinCard_01</t>
  </si>
  <si>
    <t>Resident_DownloadUinCard_With_Invalid_OTP_Neg</t>
  </si>
  <si>
    <t>TC_Resident_DownloadUinCard_02</t>
  </si>
  <si>
    <t xml:space="preserve">Download UIN Card with empty OTP </t>
  </si>
  <si>
    <t>Resident_DownloadUinCard_Empty_Otp_Neg</t>
  </si>
  <si>
    <t>TC_Resident_DownloadUinCard_06</t>
  </si>
  <si>
    <t>TC_Resident_AuthHistory_13</t>
  </si>
  <si>
    <t>TC_Resident_AuthHistory_03</t>
  </si>
  <si>
    <t>TC_Resident_AuthHistory_09</t>
  </si>
  <si>
    <t>TC_Resident_AuthHistory_07</t>
  </si>
  <si>
    <t>TC_Resident_AuthHistory_11</t>
  </si>
  <si>
    <t>TC_Resident_AuthHistory_08</t>
  </si>
  <si>
    <t>TC_Resident_AuthHistory_05</t>
  </si>
  <si>
    <t>TC_Resident_AuthHistory_12</t>
  </si>
  <si>
    <t>TC_Resident_AuthHistory_10</t>
  </si>
  <si>
    <t>TC_Resident_AuthHistory_04</t>
  </si>
  <si>
    <t>TC_Resident_Ridstatus_05</t>
  </si>
  <si>
    <t>TC_Resident_Ridstatus_08</t>
  </si>
  <si>
    <t>TC_Resident_Ridstatus_06</t>
  </si>
  <si>
    <t>TC_Resident_Ridstatus_04</t>
  </si>
  <si>
    <t>TC_Resident_Ridstatus_07</t>
  </si>
  <si>
    <t>TC_Resident_AuthLock_30</t>
  </si>
  <si>
    <t>TC_Resident_AuthLock_28</t>
  </si>
  <si>
    <t>TC_Resident_AuthLock_29</t>
  </si>
  <si>
    <t>TC_Resident_AuthLock_27</t>
  </si>
  <si>
    <t>TC_Resident_AuthLock_31</t>
  </si>
  <si>
    <t>TC_Resident_AuthLock_14</t>
  </si>
  <si>
    <t>TC_Resident_AuthLock_17</t>
  </si>
  <si>
    <t>TC_Resident_AuthLock_18</t>
  </si>
  <si>
    <t>TC_Resident_AuthLock_15</t>
  </si>
  <si>
    <t>TC_Resident_AuthLock_22</t>
  </si>
  <si>
    <t>TC_Resident_AuthLock_24</t>
  </si>
  <si>
    <t>TC_Resident_AuthLock_26</t>
  </si>
  <si>
    <t>TC_Resident_AuthLock_20</t>
  </si>
  <si>
    <t>TC_Resident_AuthLock_25</t>
  </si>
  <si>
    <t>TC_Resident_AuthLock_23</t>
  </si>
  <si>
    <t>TC_Resident_AuthLock_21</t>
  </si>
  <si>
    <t>TC_Resident_AuthLock_16</t>
  </si>
  <si>
    <t>TC_Resident_AuthUnLock_42</t>
  </si>
  <si>
    <t>TC_Resident_AuthUnLock_40</t>
  </si>
  <si>
    <t>TC_Resident_AuthUnLock_43</t>
  </si>
  <si>
    <t>TC_Resident_AuthUnLock_41</t>
  </si>
  <si>
    <t>TC_Resident_AuthUnLock_39</t>
  </si>
  <si>
    <t>TC_Resident_AuthUnLock_25</t>
  </si>
  <si>
    <t>TC_Resident_AuthUnLock_28</t>
  </si>
  <si>
    <t>TC_Resident_AuthUnLock_26</t>
  </si>
  <si>
    <t>TC_Resident_AuthUnLock_32</t>
  </si>
  <si>
    <t>TC_Resident_AuthUnLock_34</t>
  </si>
  <si>
    <t>TC_Resident_AuthUnLock_36</t>
  </si>
  <si>
    <t>TC_Resident_AuthUnLock_30</t>
  </si>
  <si>
    <t>TC_Resident_AuthUnLock_35</t>
  </si>
  <si>
    <t>TC_Resident_AuthUnLock_33</t>
  </si>
  <si>
    <t>TC_Resident_AuthUnLock_12</t>
  </si>
  <si>
    <t>TC_Resident_AuthUnLock_23</t>
  </si>
  <si>
    <t>TC_Resident_AuthUnLock_18</t>
  </si>
  <si>
    <t>TC_Resident_AuthUnLock_10</t>
  </si>
  <si>
    <t>TC_Resident_AuthUnLock_24</t>
  </si>
  <si>
    <t>TC_Resident_AuthUnLock_31</t>
  </si>
  <si>
    <t>TC_Resident_AuthUnLock_27</t>
  </si>
  <si>
    <t>TC_Resident_RequestCredentials_38</t>
  </si>
  <si>
    <t>TC_Resident_RequestCredentials_39</t>
  </si>
  <si>
    <t>TC_Resident_RequestCredentials_36</t>
  </si>
  <si>
    <t>TC_Resident_RequestCredentials_37</t>
  </si>
  <si>
    <t>TC_Resident_RequestCredentials_34</t>
  </si>
  <si>
    <t>TC_Resident_RequestCredentials_35</t>
  </si>
  <si>
    <t>TC_Resident_RequestCredentials_04</t>
  </si>
  <si>
    <t>TC_Resident_RequestCredentials_08</t>
  </si>
  <si>
    <t>TC_Resident_RequestCredentials_07</t>
  </si>
  <si>
    <t>TC_Resident_RequestCredentials_18</t>
  </si>
  <si>
    <t>TC_Resident_RequestCredentials_21</t>
  </si>
  <si>
    <t>TC_Resident_RequestCredentials_14</t>
  </si>
  <si>
    <t>TC_Resident_RequestCredentials_16</t>
  </si>
  <si>
    <t>TC_Resident_RequestCredentials_17</t>
  </si>
  <si>
    <t>TC_Resident_RequestCredentials_13</t>
  </si>
  <si>
    <t>TC_Resident_RequestCredentials_20</t>
  </si>
  <si>
    <t>TC_Resident_RequestCredentials_15</t>
  </si>
  <si>
    <t>TC_Resident_RequestCredentials_19</t>
  </si>
  <si>
    <t>1. Request for OTP using "OTP request API".
2.Enter all valid details and empty individualIDType</t>
  </si>
  <si>
    <t>1. Request for OTP using "OTP request API".
2.Enter all valid details and empty individualId</t>
  </si>
  <si>
    <t>1. Request for OTP using "OTP request API".
2.Enter all valid details and empty requesttime</t>
  </si>
  <si>
    <t>1. Request for OTP using "OTP request API".
2.Enter all valid details and invalid revoke VID</t>
  </si>
  <si>
    <t>1. Request for OTP using "OTP request API".
2.Enter all valid details and empty channel values</t>
  </si>
  <si>
    <t>TC_Resident_DownloadCredential_09</t>
  </si>
  <si>
    <t>TC_Resident_DownloadCredential_10</t>
  </si>
  <si>
    <t>TC_Resident_DownloadCredential_07</t>
  </si>
  <si>
    <t>TC_Resident_DownloadCredential_08</t>
  </si>
  <si>
    <t>Download credential status with valid inputs</t>
  </si>
  <si>
    <t>Resident_CredentialsStatus_All_Valid_Smoke_euin</t>
  </si>
  <si>
    <t>Credentials status downlad link should generated in response.</t>
  </si>
  <si>
    <t>TC_Resident_DownloadCredential_01</t>
  </si>
  <si>
    <t>Download Qrcode credential status with valid inputs</t>
  </si>
  <si>
    <t>Resident_CredentialsStatus_All_Valid_Smoke_QrCode</t>
  </si>
  <si>
    <t>Qrcode credentials status downlad link should generated in response.</t>
  </si>
  <si>
    <t>TC_Resident_DownloadCredential_02</t>
  </si>
  <si>
    <t>Download Reprint credential status with valid inputs</t>
  </si>
  <si>
    <t>Resident_CredentialsStatus_All_Valid_Smoke_Reprint</t>
  </si>
  <si>
    <t>Reprint credentials status downlad link should generated in response.</t>
  </si>
  <si>
    <t>TC_Resident_DownloadCredential_03</t>
  </si>
  <si>
    <t>Resident_CredentialsStatus_VID_All_Valid_Smoke_euin</t>
  </si>
  <si>
    <t>TC_Resident_DownloadCredential_04</t>
  </si>
  <si>
    <t>Resident_CredentialsStatus_VID_All_Valid_Smoke_Reprint</t>
  </si>
  <si>
    <t>TC_Resident_DownloadCredential_05</t>
  </si>
  <si>
    <t>Resident_CredentialsStatus_VID_All_Valid_Smoke_QrCode</t>
  </si>
  <si>
    <t>TC_Resident_DownloadCredential_06</t>
  </si>
  <si>
    <t>TC_Resident_GetvalidDocument_04</t>
  </si>
  <si>
    <t>An appropriate error message:"Language Code is Invalid" should be displayed.
error code - errorCode": "RES-SER-418</t>
  </si>
  <si>
    <t>TC_Resident_GetRegistrationCenterWorkingDays_02</t>
  </si>
  <si>
    <t>Should not be able to get reg centres with error "RES-SER-418"</t>
  </si>
  <si>
    <t>TC_Resident_GetRegistrationCenterWorkingDays_04</t>
  </si>
  <si>
    <t>TC_Resident_GetRegistrationCenterWorkingDays_05</t>
  </si>
  <si>
    <t>1. Navigate to end point : https://api-internal.qa-triad.mosip.net/resident/v1/proxy/masterdata/locations/info/{loccode}/{langCode}
2.Enter all valid details and Invalid LangCode</t>
  </si>
  <si>
    <t>1. Navigate to end point : https://api-internal.qa-triad.mosip.net/resident/v1/proxy/masterdata/locations/info/{loccode}/{langCode}
2.Enter all valid details and Invalid LocationCode</t>
  </si>
  <si>
    <t>1. Navigate to end point : https://api-internal.qa-triad.mosip.net/resident/v1/proxy/masterdata/locations/info/{loccode}/{langCode}
2.Enter all valid details and empty LangCode</t>
  </si>
  <si>
    <t>1. Navigate to end point : https://api-internal.qa-triad.mosip.net/resident/v1/proxy/masterdata/locations/info/{loccode}/{langCode}
2.Enter all valid details and empty LocationCode</t>
  </si>
  <si>
    <t>1. Navigate to end point : https://api-internal.qa-triad.mosip.net/resident/v1/proxy/masterdata/applicanttype/{applicantId}/languages?languages={langCode}
2.Enter all valid details and empty langcode</t>
  </si>
  <si>
    <t>1. Navigate to end point : https://api-internal.qa-triad.mosip.net/resident/v1/proxy/masterdata/applicanttype/{applicantId}/languages?languages={langCode}
2.Enter all valid details and invalid application ID</t>
  </si>
  <si>
    <t>1. Navigate to end point : https://api-internal.qa-triad.mosip.net/resident/v1/proxy/masterdata/applicanttype/{applicantId}/languages?languages={langCode}
2.Enter all valid details and invalid langcode</t>
  </si>
  <si>
    <t>1. Navigate to end point : https://api-internal.qa-triad.mosip.net/resident/v1/proxy/masterdata/applicanttype/{applicantId}/languages?languages={langCode}
2.Enter all valid details and empty application ID</t>
  </si>
  <si>
    <t>TC_Resident_GetValidDocumets_05</t>
  </si>
  <si>
    <t>1. Navigate to end point : https://api-internal.qa-triad.mosip.net/resident/v1/proxy/masterdata/idschema/latest?schemaVersion={schemaVersion}&amp;domain={domain}&amp;type={type}
2.Enter all valid details and invalid schema version</t>
  </si>
  <si>
    <t>1. Navigate to end point : https://api-internal.qa-triad.mosip.net/resident/v1/proxy/masterdata/registrationcenters/{langcode}/{hierarchylevel}/names?name={name}
2.Enter all valid details and empty name value</t>
  </si>
  <si>
    <t>1. Navigate to end point : https://api-internal.qa-triad.mosip.net/resident/v1/proxy/masterdata/idschema/latest?schemaVersion={schemaVersion}&amp;domain={domain}&amp;type={type}
2.Enter all valid details and invalid hierarchy level</t>
  </si>
  <si>
    <t>1. Navigate to end point : https://api-internal.qa-triad.mosip.net/resident/v1/proxy/masterdata/registrationcenters/{langcode}/{hierarchylevel}/names?name={name}
2.Enter all valid details and invalid name value</t>
  </si>
  <si>
    <t>1. Navigate to end point : https://api-internal.qa-triad.mosip.net/resident/v1/proxy/masterdata/registrationcenters/{langcode}/{hierarchylevel}/names?name={name}
2.Enter all valid details and invalid random langcode value</t>
  </si>
  <si>
    <t>1. Navigate to end point : https://api-internal.qa-triad.mosip.net/resident/v1/proxy/masterdata/registrationcenters/{langcode}/{hierarchylevel}/names?name={name}
2.Enter all valid details and invalid random name value</t>
  </si>
  <si>
    <t>1. Navigate to end point : https://api-internal.qa-triad.mosip.net/resident/v1/proxy/masterdata/registrationcenters/{langcode}/{hierarchylevel}/names?name={name}
2.Enter all valid details and empty langcode value</t>
  </si>
  <si>
    <t>1. Navigate to end point : https://api-internal.qa-triad.mosip.net/resident/v1/proxy/masterdata/registrationcenters/{langcode}/{hierarchylevel}/names?name={name}
2.Enter all valid details and empty Hierarchy Level value</t>
  </si>
  <si>
    <t>1. Navigate to end point : https://api-internal.qa-triad.mosip.net/resident/v1/proxy/masterdata/registrationcenters/page/{langcode}/{hierarchylevel}/{name}?pageNumber={pageNumber}&amp;pageSize={pageSize}&amp;orderBy={orderBy}&amp;sortBy={sortBy}
2.Enter all valid details and invalid Hierarchy Level</t>
  </si>
  <si>
    <t>1. Navigate to end point : https://api-internal.qa-triad.mosip.net/resident/v1/proxy/masterdata/registrationcenters/page/{langcode}/{hierarchylevel}/{name}?pageNumber={pageNumber}&amp;pageSize={pageSize}&amp;orderBy={orderBy}&amp;sortBy={sortBy}
2.Enter all valid details and invalid langcode</t>
  </si>
  <si>
    <t>TC_Resident_GetRegistrationcenter_02</t>
  </si>
  <si>
    <t>1. Navigate to end point : https://api-internal.qa-triad.mosip.net/resident/v1/proxy/masterdata/registrationcenters/page/{langcode}/{hierarchylevel}/{name}?pageNumber={pageNumber}&amp;pageSize={pageSize}&amp;orderBy={orderBy}&amp;sortBy={sortBy}
2.Enter all valid details and invalid name</t>
  </si>
  <si>
    <t>TC_Resident_GetRegistrationcenter_04</t>
  </si>
  <si>
    <t>1. Navigate to end point : https://api-internal.qa-triad.mosip.net/resident/v1/proxy/masterdata/registrationcenters/page/{langcode}/{hierarchylevel}/{name}?pageNumber={pageNumber}&amp;pageSize={pageSize}&amp;orderBy={orderBy}&amp;sortBy={sortBy}
2.Enter all valid details and invalid pagenumber</t>
  </si>
  <si>
    <t>TC_Resident_GetRegistrationcenter_05</t>
  </si>
  <si>
    <t>1. Navigate to end point : https://api-internal.qa-triad.mosip.net/resident/v1/proxy/masterdata/registrationcenters/page/{langcode}/{hierarchylevel}/{name}?pageNumber={pageNumber}&amp;pageSize={pageSize}&amp;orderBy={orderBy}&amp;sortBy={sortBy}
2.Enter all valid details and invalid pagesize</t>
  </si>
  <si>
    <t>TC_Resident_GetRegistrationcenter_06</t>
  </si>
  <si>
    <t>1. Navigate to end point : https://api-internal.qa-triad.mosip.net/resident/v1/proxy/masterdata/registrationcenters/page/{langcode}/{hierarchylevel}/{name}?pageNumber={pageNumber}&amp;pageSize={pageSize}&amp;orderBy={orderBy}&amp;sortBy={sortBy}
2.Enter all valid details and invalid HierarchyLevel</t>
  </si>
  <si>
    <t>Resident should not be able to fetch centres with error errorCode": "RES-SER-418</t>
  </si>
  <si>
    <t>TC_Resident_GetRegistrationcenter_09</t>
  </si>
  <si>
    <t>1. Navigate to end point : https://api-internal.qa-triad.mosip.net/resident/v1/proxy/masterdata/registrationcenters/page/{langcode}/{hierarchylevel}/{name}?pageNumber={pageNumber}&amp;pageSize={pageSize}&amp;orderBy={orderBy}&amp;sortBy={sortBy}
2.Enter all valid details and invalid random page number</t>
  </si>
  <si>
    <t>TC_Resident_GetRegistrationcenter_10</t>
  </si>
  <si>
    <t>1. Navigate to end point : https://api-internal.qa-triad.mosip.net/resident/v1/proxy/masterdata/registrationcenters/page/{langcode}/{hierarchylevel}/{name}?pageNumber={pageNumber}&amp;pageSize={pageSize}&amp;orderBy={orderBy}&amp;sortBy={sortBy}
2.Enter all valid details and invalid random page size</t>
  </si>
  <si>
    <t>Resident should not be able to fetch centres with error errorCode": "RES-SER-412"</t>
  </si>
  <si>
    <t>TC_Resident_GetRegistrationcenter_11</t>
  </si>
  <si>
    <t>1. Navigate to end point : https://api-internal.qa-triad.mosip.net/resident/v1/proxy/masterdata/registrationcenters/page/{langcode}/{hierarchylevel}/{name}?pageNumber={pageNumber}&amp;pageSize={pageSize}&amp;orderBy={orderBy}&amp;sortBy={sortBy}
2.Enter all valid details and invalid sortby value</t>
  </si>
  <si>
    <t>TC_Resident_GetRegistrationcenter_07</t>
  </si>
  <si>
    <t>1. Navigate to end point : https://api-internal.qa-triad.mosip.net/resident/v1/proxy/masterdata/registrationcenters/page/{langcode}/{hierarchylevel}/{name}?pageNumber={pageNumber}&amp;pageSize={pageSize}&amp;orderBy={orderBy}&amp;sortBy={sortBy}
2.Enter all valid details and HierarchyLevel</t>
  </si>
  <si>
    <t>TC_Resident_GetRegistrationcenter_13</t>
  </si>
  <si>
    <t>1. Navigate to end point : https://api-internal.qa-triad.mosip.net/resident/v1/proxy/masterdata/registrationcenters/page/{langcode}/{hierarchylevel}/{name}?pageNumber={pageNumber}&amp;pageSize={pageSize}&amp;orderBy={orderBy}&amp;sortBy={sortBy}
2.Enter all valid details and empty langcode</t>
  </si>
  <si>
    <t>1. Navigate to end point : https://api-internal.qa-triad.mosip.net/resident/v1/proxy/masterdata/registrationcenters/page/{langcode}/{hierarchylevel}/{name}?pageNumber={pageNumber}&amp;pageSize={pageSize}&amp;orderBy={orderBy}&amp;sortBy={sortBy}
2.Enter all valid details and empty name</t>
  </si>
  <si>
    <t>TC_Resident_GetRegistrationcenter_14</t>
  </si>
  <si>
    <t>1. Request for OTP using "OTP request API".
2. Navigate to end point : https://api-internal.qa-triad.mosip.net/resident/v1/channel/verification-status/?channel={channel}&amp;individualId={individualId}
3.Enter all valid details and invalid ID</t>
  </si>
  <si>
    <t>TC_Resident_GetChannelVerificationStatus_04</t>
  </si>
  <si>
    <t>1. Request for OTP using "OTP request API".
2. Navigate to end point : https://api-internal.qa-triad.mosip.net/resident/v1/channel/verification-status/?channel={channel}&amp;individualId={individualId}
3.Enter all valid details and invalid channel -- email</t>
  </si>
  <si>
    <t>TC_Resident_GetChannelVerificationStatus_09</t>
  </si>
  <si>
    <t>1. Request for OTP using "OTP request API".
2. Navigate to end point : https://api-internal.qa-triad.mosip.net/resident/v1/channel/verification-status/?channel={channel}&amp;individualId={individualId}
3.Enter all valid details and empty channel value</t>
  </si>
  <si>
    <t>TC_Resident_GetChannelVerificationStatus_05</t>
  </si>
  <si>
    <t>1. Request for OTP using "OTP request API".
2. Navigate to end point : https://api-internal.qa-triad.mosip.net/resident/v1/channel/verification-status/?channel={channel}&amp;individualId={individualId}
3.Enter all valid details and invalid channel</t>
  </si>
  <si>
    <t>TC_Resident_GetChannelVerificationStatus_03</t>
  </si>
  <si>
    <t>Get Channel Verification Status with invalid phone</t>
  </si>
  <si>
    <t>1. Request for OTP using "OTP request API".
2. Navigate to end point : https://api-internal.qa-triad.mosip.net/resident/v1/channel/verification-status/?channel={channel}&amp;individualId={individualId}
3.Enter all valid details and invalid phone</t>
  </si>
  <si>
    <t>TC_Resident_GetChannelVerificationStatus_10</t>
  </si>
  <si>
    <t>1. Navigate to end point : https://api-internal.qa-triad.mosip.net/resident/v1/identity/update-count?filter_attribute_list={filter_attribute_list}
2.Enter all valid details and invalid token value</t>
  </si>
  <si>
    <t>TC_Resident_GetRemainingupdatecount_07</t>
  </si>
  <si>
    <t>TC_Resident_PersonalizesCard_06</t>
  </si>
  <si>
    <t>TC_Resident_PersonalizesCard_08</t>
  </si>
  <si>
    <t>TC_Resident_PersonalizesCard_07</t>
  </si>
  <si>
    <t>1. Navigate to end point : https://api-internal.qa-triad.mosip.net/resident/v1/auth-proxy/partners?partnerType={partnerType}
2.Enter all valid details and invalid empty token value</t>
  </si>
  <si>
    <t>1. Navigate to end point : https://api-internal.qa-triad.mosip.net/resident/v1/auth-proxy/partners?partnerType={partnerType}
2.Enter all valid details and invalid token value</t>
  </si>
  <si>
    <t>1. Navigate to end point : https://api-internal.qa-triad.mosip.net/resident/v1/auth-proxy/partners?partnerType={partnerType}
2.Enter all valid details and empty patnertype</t>
  </si>
  <si>
    <t>TC_Resident_ShareCredentialWithPartner_02</t>
  </si>
  <si>
    <t>TC_Resident_ShareCredentialWithPartner_03</t>
  </si>
  <si>
    <t>TC_Resident_ShareCredentialWithPartner_06</t>
  </si>
  <si>
    <t>TC_Resident_ShareCredentialWithPartner_10</t>
  </si>
  <si>
    <t>1. Navigate to end point :https://api-internal.qa-triad.mosip.net/resident/v1/identity/info/type/{schemaType}
2.Enter all valid details and invalid schematype value</t>
  </si>
  <si>
    <t>TC_Resident_DownloadNearestRegCen_06</t>
  </si>
  <si>
    <t>TC_Resident_DownloadNearestRegCen_02</t>
  </si>
  <si>
    <t>TC_Resident_DownloadNearestRegCen_03</t>
  </si>
  <si>
    <t>TC_Resident_DownloadNearestRegCen_05</t>
  </si>
  <si>
    <t>TC_Resident_DownloadNearestRegCen_04</t>
  </si>
  <si>
    <t>Download Nearest RegCen with valid data</t>
  </si>
  <si>
    <t xml:space="preserve">Resident_DownloadNearestRegCen_allValid_smoke
</t>
  </si>
  <si>
    <t>Nearest registration center should be downloaded.</t>
  </si>
  <si>
    <t>TC_Resident_DownloadNearestRegCen_01</t>
  </si>
  <si>
    <t>TC_Resident_DownloadRegCenterDetails_05</t>
  </si>
  <si>
    <t>TC_Resident_DownloadRegCenterDetails_03</t>
  </si>
  <si>
    <t>TC_Resident_DownloadRegCenterDetails_02</t>
  </si>
  <si>
    <t>TC_Resident_DownloadRegCenterDetails_04</t>
  </si>
  <si>
    <t>Download RegCenter Details with all valid details</t>
  </si>
  <si>
    <t>Resident_DownloadRegCenterDetails_all_Valid_Smoke</t>
  </si>
  <si>
    <t>Registration center details should be download.</t>
  </si>
  <si>
    <t>TC_Resident_DownloadRegCenterDetails_01</t>
  </si>
  <si>
    <t>TC_Resident_GetvalidateToken_03</t>
  </si>
  <si>
    <t>TC_Resident_AuthLockNew_10</t>
  </si>
  <si>
    <t>TC_Resident_AuthLockNew_08</t>
  </si>
  <si>
    <t>TC_Resident_AuthLockNew_11</t>
  </si>
  <si>
    <t>TC_Resident_AuthLockNew_07</t>
  </si>
  <si>
    <t>TC_Resident_AuthLockNew_12</t>
  </si>
  <si>
    <t>TC_Resident_AuthLockNew_09</t>
  </si>
  <si>
    <t>TC_Resident_AuthLockNew_22</t>
  </si>
  <si>
    <t>TC_Resident_AuthLockNew_20</t>
  </si>
  <si>
    <t>TC_Resident_AuthLockNew_23</t>
  </si>
  <si>
    <t>TC_Resident_AuthLockNew_19</t>
  </si>
  <si>
    <t>TC_Resident_AuthLockNew_24</t>
  </si>
  <si>
    <t>TC_Resident_AuthLockNew_21</t>
  </si>
  <si>
    <t>TC_Resident_AuthUnlockNew_31</t>
  </si>
  <si>
    <t>TC_Resident_AuthUnlockNew_22</t>
  </si>
  <si>
    <t>TC_Resident_AuthUnlockNew_20</t>
  </si>
  <si>
    <t>TC_Resident_AuthUnlockNew_23</t>
  </si>
  <si>
    <t>TC_Resident_AuthUnlockNew_19</t>
  </si>
  <si>
    <t>TC_Resident_AuthUnlockNew_24</t>
  </si>
  <si>
    <t>TC_Resident_AuthUnlockNew_21</t>
  </si>
  <si>
    <t>TC_Resident_AuthUnlockNew_16</t>
  </si>
  <si>
    <t>TC_Resident_AuthUnlockNew_14</t>
  </si>
  <si>
    <t>TC_Resident_AuthUnlockNew_17</t>
  </si>
  <si>
    <t>TC_Resident_AuthUnlockNew_13</t>
  </si>
  <si>
    <t>TC_Resident_AuthUnlockNew_18</t>
  </si>
  <si>
    <t>TC_Resident_AuthUnlockNew_15</t>
  </si>
  <si>
    <t>TC_Resident_AuthUnlockNew_26</t>
  </si>
  <si>
    <t>TC_Resident_AuthUnlockNew_25</t>
  </si>
  <si>
    <t>TC_Resident_AuthUnlockNew_27</t>
  </si>
  <si>
    <t>TC_Resident_AuthUnlockNew_28</t>
  </si>
  <si>
    <t>TC_Resident_AuthUnlockNew_51</t>
  </si>
  <si>
    <t>TC_Resident_AuthUnlockNew_49</t>
  </si>
  <si>
    <t>TC_Resident_AuthUnlockNew_48</t>
  </si>
  <si>
    <t>TC_Resident_AuthUnlockNew_50</t>
  </si>
  <si>
    <t>TC_Resident_AuthUnlockNew_45</t>
  </si>
  <si>
    <t>TC_Resident_AuthUnlockNew_43</t>
  </si>
  <si>
    <t>TC_Resident_AuthUnlockNew_46</t>
  </si>
  <si>
    <t>TC_Resident_AuthUnlockNew_42</t>
  </si>
  <si>
    <t>TC_Resident_AuthUnlockNew_47</t>
  </si>
  <si>
    <t>TC_Resident_AuthUnlockNew_44</t>
  </si>
  <si>
    <t>TC_Resident_AuthUnlockNew_55</t>
  </si>
  <si>
    <t>TC_Resident_AuthUnlockNew_54</t>
  </si>
  <si>
    <t>TC_Resident_AuthUnlockNew_56</t>
  </si>
  <si>
    <t>TC_Resident_AuthUnlockNew_57</t>
  </si>
  <si>
    <t>TC_Resident_GenerateVID_110</t>
  </si>
  <si>
    <t>TC_Resident_GenerateVID_102
TC_Resident_GenerateVID_116</t>
  </si>
  <si>
    <t>TC_Resident_GenerateVID_100</t>
  </si>
  <si>
    <t>TC_Resident_GenerateVID_101
TC_Resident_GenerateVID_115</t>
  </si>
  <si>
    <t>TC_Resident_GenerateVID_103
TC_Resident_GenerateVID_117</t>
  </si>
  <si>
    <t>TC_Resident_GenerateVID_104
TC_Resident_GenerateVID_118</t>
  </si>
  <si>
    <t>TC_Resident_GenerateVID_106
TC_Resident_GenerateVID_120</t>
  </si>
  <si>
    <t>TC_Resident_GenerateVID_105
TC_Resident_GenerateVID_119</t>
  </si>
  <si>
    <t>TC_Resident_GenerateVID_107
TC_Resident_GenerateVID_121</t>
  </si>
  <si>
    <t>TC_Resident_GenerateVID_108
TC_Resident_GenerateVID_122</t>
  </si>
  <si>
    <t>1. Navigate to end point : https://api-internal.qa-triad.mosip.net/resident/v1/request-card/vid/{VID}
2.Enter all valid values and invalid VID</t>
  </si>
  <si>
    <t>An appropriate error message:"Authentication Failed" should be displayed.
401 errorcode</t>
  </si>
  <si>
    <t>An appropriate error message:"Invalid Input Parameter- VID" should be displayed.
410 errorcode</t>
  </si>
  <si>
    <t xml:space="preserve">An appropriate error message:"VID creation exception" should be displayed.
</t>
  </si>
  <si>
    <t>1. Navigate to end point : https://api-internal.qa-triad.mosip.net/resident/v1/service-history/{langcode}
2.Enter all valid values and invalid langcode</t>
  </si>
  <si>
    <t>1. Navigate to end point : https://api-internal.qa-triad.mosip.net/resident/v1/service-history/{langcode}?pageFetch={pageFetch}
2.Enter all valid values and invalid pageFetch value</t>
  </si>
  <si>
    <t>1. Navigate to end point : https://api-internal.qa-triad.mosip.net/resident/v1/service-history/{langcode}?pageFetch={pageFetch}
2.Enter all valid values and invalid random pageFetch value</t>
  </si>
  <si>
    <t>{
      "errorCode": "RES-SER-418",
      "message": "$IGNORE$"
    }</t>
  </si>
  <si>
    <t>1. Navigate to end point : https://api-internal.qa-triad.mosip.net/resident/v1/service-history/{langcode}?sortType={sortType}
2.Enter all valid values and invalid sortType value</t>
  </si>
  <si>
    <t>1. Navigate to end point : https://api-internal.qa-triad.mosip.net/resident/v1/service-history/{langcode}?sortType={sortType}
2.Enter all valid values and with negative pageFetch value</t>
  </si>
  <si>
    <t>1. Navigate to end point : https://api-internal.qa-triad.mosip.net/resident/v1/service-history/{langcode}?statusFilter={statusFilter}
2.Enter all valid values and with invalid filter value</t>
  </si>
  <si>
    <t>1. Navigate to end point : https://api-internal.qa-triad.mosip.net/resident/v1/ack/download/pdf/event/{eventId}/language/{languageCode}
2.Enter all valid values and empty languageCode value</t>
  </si>
  <si>
    <t>TC_Resident_GetAuthorizationtoken_05</t>
  </si>
  <si>
    <t>1. Navigate to end point : https://api-internal.qa-triad.mosip.net/resident/v1/ack/download/pdf/event/{eventId}/language/{languageCode}
2.Enter all valid values and invalid eventId value</t>
  </si>
  <si>
    <t>TC_Resident_GetAuthorizationtoken_04</t>
  </si>
  <si>
    <t>1. Navigate to end point : https://api-internal.qa-triad.mosip.net/resident/v1/ack/download/pdf/event/{eventId}/language/{languageCode}
2.Enter all valid values and Invalid languageCode value</t>
  </si>
  <si>
    <t>TC_Resident_GetAuthorizationtoken_03</t>
  </si>
  <si>
    <t>1. Navigate to end point : https://api-internal.qa-triad.mosip.net/resident/v1/ack/download/pdf/event/{eventId}/language/{languageCode}
2.Enter all valid values and Invalid space Value in languagecode</t>
  </si>
  <si>
    <t>TC_Resident_GetAuthorizationtoken_06</t>
  </si>
  <si>
    <t>1. Navigate to end point : https://api-internal.qa-triad.mosip.net/resident/v1/ack/download/pdf/event/{eventId}/language/{languageCode}
2.Enter all valid values and Invalid Empty eventId value</t>
  </si>
  <si>
    <t>TC_Resident_GetAuthorizationtoken_11</t>
  </si>
  <si>
    <t>TC_Resident_GetAuthorizationtoken_10</t>
  </si>
  <si>
    <t>TC_Resident_GetAuthorizationtoken_15</t>
  </si>
  <si>
    <t>1. Navigate to end point : https://api-internal.qa-triad.mosip.net/resident/v1/ack/download/pdf/event/{eventId}/language/{languageCode}
2.Enter all valid values and Invalid Space Value for languageCode</t>
  </si>
  <si>
    <t>TC_Resident_GetAuthorizationtoken_14</t>
  </si>
  <si>
    <t>1. Navigate to end point : https://api-internal.qa-triad.mosip.net/resident/v1/notifications/{langCode}?pageStart={pageStart}
2.Enter all valid values and invalid pageStart value</t>
  </si>
  <si>
    <t>1. Navigate to end point : https://api-internal.qa-triad.mosip.net/resident/v1/notifications/{langCode}?pageStart={pageStart}&amp;pageFetch={pageFetch}
2.Enter all valid values and neg Pagestart value</t>
  </si>
  <si>
    <t>1. Navigate to end point : https://api-internal.qa-triad.mosip.net/resident/v1/notifications/{langCode}?pageStart={pageStart}&amp;pageFetch={pageFetch}
2.Enter all valid values and negative pageFetch value</t>
  </si>
  <si>
    <t>1. Navigate to end point : https://api-internal.qa-triad.mosip.net/resident/v1/notifications/{langCode}?pageStart={pageStart}&amp;pageFetch={pageFetch}
2.Enter all valid values and Space Value in langcode value</t>
  </si>
  <si>
    <t>1. Navigate to end point : https://api-internal.qa-triad.mosip.net/resident/v1/notifications/{langCode}?pageStart={pageStart}&amp;pageFetch={pageFetch}
2.Enter all valid values and empty langcode value</t>
  </si>
  <si>
    <t>1. Navigate to end point : https://api-internal.qa-triad.mosip.net/resident/v1/notifications/{langCode}?pageStart={pageStart}&amp;pageFetch={pageFetch}
2.Enter all valid values and invalid langcode value</t>
  </si>
  <si>
    <t>1. Navigate to end point : https://api-internal.qa-triad.mosip.net/resident/v1/notifications/{langCode}
2.Enter all valid values and invalid token value</t>
  </si>
  <si>
    <t>1. Navigate to end point : https://api-internal.qa-triad.mosip.net/resident/v1/notifications/{langCode}?pageStart={pageStart}&amp;pageFetch={pageFetch}
2.Enter all valid values and negative pagestart value</t>
  </si>
  <si>
    <t>1. Navigate to end point : https://api-internal.qa-triad.mosip.net/resident/v1/notifications/{langCode}?pageStart={pageStart}&amp;pageFetch={pageFetch}
2.Enter all valid values and negative pagefetch value</t>
  </si>
  <si>
    <t>1. Navigate to end point : https://api-internal.qa-triad.mosip.net/resident/v1/notifications/{langCode}
2.Enter all valid values and space value for langcode</t>
  </si>
  <si>
    <t>1. Navigate to end point : https://api-internal.qa-triad.mosip.net/resident/v1/notifications/{langCode}?pageStart={pageStart}&amp;pageFetch={pageFetch}
2.Enter all valid values and invalid pagefetch value</t>
  </si>
  <si>
    <t>1. Navigate to end point : https://api-internal.qa-triad.mosip.net/resident/v1/notifications/{langCode}?pageStart={pageStart}
2.Enter all valid values and invalid pagestart value</t>
  </si>
  <si>
    <t>1. Navigate to end point : https://api-internal.qa-triad.mosip.net/resident/v1/notifications/{langCode}?pageStart={pageStart}
2.Enter invalid langcode</t>
  </si>
  <si>
    <t>TC_Resident_GrievanceTicket_04</t>
  </si>
  <si>
    <t>TC_Resident_GrievanceTicket_06</t>
  </si>
  <si>
    <t>TC_Resident_GrievanceTicket_08</t>
  </si>
  <si>
    <t>TC_Resident_GrievanceTicket_13</t>
  </si>
  <si>
    <t>TC_Resident_GrievanceTicket_15</t>
  </si>
  <si>
    <t>TC_Resident_DownloadServiceHistory_02</t>
  </si>
  <si>
    <t>TC_Resident_DownloadServiceHistory_03</t>
  </si>
  <si>
    <t>TC_Resident_DownloadServiceHistory_11</t>
  </si>
  <si>
    <t>DownloadServiceHistory_uin with valid inputs</t>
  </si>
  <si>
    <t>Resident_DownloadServiceHistory_uin_all_Valid_Smoke</t>
  </si>
  <si>
    <t>Service history download link should be generated in response.</t>
  </si>
  <si>
    <t>TC_Resident_DownloadServiceHistory_01</t>
  </si>
  <si>
    <t>DownloadServiceHistory_vid with valid inputs</t>
  </si>
  <si>
    <t>Resident_DownloadServiceHistory_vid_all_Valid_Smoke</t>
  </si>
  <si>
    <t>TC_Resident_DownloadServiceHistory_10</t>
  </si>
  <si>
    <t>DownloadServiceHistory_uin with from date.</t>
  </si>
  <si>
    <t>Resident_DownloadServiceHistory_uin_FromDate_Valid_Smoke</t>
  </si>
  <si>
    <t>TC_Resident_DownloadServiceHistory_04</t>
  </si>
  <si>
    <t>DownloadServiceHistory_uin with todate.</t>
  </si>
  <si>
    <t>Resident_DownloadServiceHistory_uin_ToDate_Valid_Smoke</t>
  </si>
  <si>
    <t>TC_Resident_DownloadServiceHistory_05</t>
  </si>
  <si>
    <t>DownloadServiceHistory_uin with PageStart.</t>
  </si>
  <si>
    <t>Resident_DownloadServiceHistory_uin_PageStart_Valid_Smoke</t>
  </si>
  <si>
    <t>TC_Resident_DownloadServiceHistory_06</t>
  </si>
  <si>
    <t>DownloadServiceHistory_uin with ServiceType.</t>
  </si>
  <si>
    <t>Resident_DownloadServiceHistory_uin_ServiceType_Valid_Smoke</t>
  </si>
  <si>
    <t>TC_Resident_DownloadServiceHistory_07</t>
  </si>
  <si>
    <t>DownloadServiceHistory_uin with sortType.</t>
  </si>
  <si>
    <t>Resident_DownloadServiceHistory_uin_SortType_Valid_Smoke</t>
  </si>
  <si>
    <t>TC_Resident_DownloadServiceHistory_08</t>
  </si>
  <si>
    <t>DownloadServiceHistory_uin with StatusFilter.</t>
  </si>
  <si>
    <t>Resident_DownloadServiceHistory_uin_StatusFilter_Valid_Smoke</t>
  </si>
  <si>
    <t>TC_Resident_DownloadServiceHistory_09</t>
  </si>
  <si>
    <t>DownloadServiceHistory_vid with fromdate.</t>
  </si>
  <si>
    <t>Resident_DownloadServiceHistory_vid_FromDate_Valid_Smoke</t>
  </si>
  <si>
    <t>TC_Resident_DownloadServiceHistory_12</t>
  </si>
  <si>
    <t>DownloadServiceHistory_vid with todate.</t>
  </si>
  <si>
    <t>Resident_DownloadServiceHistory_vid_ToDate_Valid_Smoke</t>
  </si>
  <si>
    <t>TC_Resident_DownloadServiceHistory_13</t>
  </si>
  <si>
    <t>DownloadServiceHistory_vid with PageStart.</t>
  </si>
  <si>
    <t>Resident_DownloadServiceHistory_vid_PageStart_Valid_Smoke</t>
  </si>
  <si>
    <t>TC_Resident_DownloadServiceHistory_14</t>
  </si>
  <si>
    <t>DownloadServiceHistory_vid with ServiceType.</t>
  </si>
  <si>
    <t>Resident_DownloadServiceHistory_vid_ServiceType_Valid_Smoke</t>
  </si>
  <si>
    <t>TC_Resident_DownloadServiceHistory_15</t>
  </si>
  <si>
    <t>DownloadServiceHistory_vid with sortType.</t>
  </si>
  <si>
    <t>Resident_DownloadServiceHistory_vid_SortType_Valid_Smoke</t>
  </si>
  <si>
    <t>TC_Resident_DownloadServiceHistory_16</t>
  </si>
  <si>
    <t>DownloadServiceHistory_vid with StatusFilter.</t>
  </si>
  <si>
    <t>Resident_DownloadServiceHistory_vid_StatusFilter_Valid_Smoke</t>
  </si>
  <si>
    <t>TC_Resident_DownloadServiceHistory_17</t>
  </si>
  <si>
    <t>1. Navigate to end point : https://api-internal.qa-triad.mosip.net/resident/v1/download-card/event/{eventId}
2.Enter all valid and provide diff user</t>
  </si>
  <si>
    <t>TC_Resident_DownloadUinCardByEventId_06</t>
  </si>
  <si>
    <t>1. Navigate to end point : https://api-internal.qa-triad.mosip.net/resident/v1/download-card/event/{eventId}
2.Enter all valid and invalid eventid</t>
  </si>
  <si>
    <t>TC_Resident_DownloadUinCardByEventId_03</t>
  </si>
  <si>
    <t>1. Navigate to end point : https://api-internal.qa-triad.mosip.net/resident/v1/download-card/event/{eventId}
2.Enter all valid and without token value</t>
  </si>
  <si>
    <t>TC_Resident_DownloadUinCardByEventId_05</t>
  </si>
  <si>
    <t>1. Navigate to end point : https://api-internal.qa-triad.mosip.net/resident/v1/download-card/event/{eventId}
2.Enter all valid and with invalid EventId value</t>
  </si>
  <si>
    <t>TC_Resident_DownloadUinCardByEventId_04</t>
  </si>
  <si>
    <t>DownloadUinCardByEventId_uin witn valid details</t>
  </si>
  <si>
    <t>Resident_DownloadUinCardByEventId_uin_all_Valid_Smoke</t>
  </si>
  <si>
    <t>1. Navigate to end point : https://api-internal.qa-triad.mosip.net/resident/v1/download-card/event/{eventId}
2.Enter all valid details.</t>
  </si>
  <si>
    <t>UIN card download link should be generated in response.</t>
  </si>
  <si>
    <t>TC_Resident_DownloadUinCardByEventId_01</t>
  </si>
  <si>
    <t>DownloadUinCardByEventId_vid witn valid details</t>
  </si>
  <si>
    <t>Resident_DownloadUinCardByEventId_vid_all_Valid_Smoke</t>
  </si>
  <si>
    <t>TC_Resident_DownloadUinCardByEventId_02</t>
  </si>
  <si>
    <t>1. Navigate to end point : https://api-internal.qa-triad.mosip.net/resident/v1/download-card/event/{eventId}
2.Enter all valid and with invalid langcode value</t>
  </si>
  <si>
    <t>1. Navigate to end point : https://api-internal.qa-triad.mosip.net/resident/v1/download-card/event/{eventId}
2.Enter all valid and with invalid eventId value</t>
  </si>
  <si>
    <t>1. Navigate to end point : https://api-internal.qa-triad.mosip.net/resident/v1/pinned/{eventId}
2.Enter all valid and with invalid eventId value</t>
  </si>
  <si>
    <t>1. Navigate to end point : https://api-internal.qa-triad.mosip.net/resident/v1/pinned/{eventId}
2.Enter all valid and invalid eventId value</t>
  </si>
  <si>
    <t>1. Navigate to end point : https://api-internal.qa-triad.mosip.net/resident/v1/documents/{transactionId}?docCatCode={docCatCode}&amp;docTypCode={docTypCode}&amp;langCode={langCode}&amp;referenceId={referenceId}
2.Enter all valid and invalid token value</t>
  </si>
  <si>
    <t>An appropriate error message:"Authentication Faile" should be displayed.</t>
  </si>
  <si>
    <t>TC_Resident_UploadDocument_09</t>
  </si>
  <si>
    <t>1. Navigate to end point : https://api-internal.qa-triad.mosip.net/resident/v1/documents/{transactionId}?docCatCode={docCatCode}&amp;docTypCode={docTypCode}&amp;langCode={langCode}&amp;referenceId={referenceId}
2.Enter all valid and invalid balnk document category code value</t>
  </si>
  <si>
    <t>TC_Resident_UploadDocument_06</t>
  </si>
  <si>
    <t>1. Navigate to end point : https://api-internal.qa-triad.mosip.net/resident/v1/documents/{transactionId}?docCatCode={docCatCode}&amp;docTypCode={docTypCode}&amp;langCode={langCode}&amp;referenceId={referenceId}
2.Enter all valid and empty document category code value</t>
  </si>
  <si>
    <t>TC_Resident_UploadDocument_05</t>
  </si>
  <si>
    <t>1. Navigate to end point : https://api-internal.qa-triad.mosip.net/resident/v1/documents/{transactionId}?docCatCode={docCatCode}&amp;docTypCode={docTypCode}&amp;langCode={langCode}&amp;referenceId={referenceId}
2.Enter all valid and empty langcode</t>
  </si>
  <si>
    <t>TC_Resident_UploadDocument_08</t>
  </si>
  <si>
    <t>1. Navigate to end point : https://api-internal.qa-triad.mosip.net/resident/v1/documents/{transactionId}?docCatCode={docCatCode}&amp;docTypCode={docTypCode}&amp;langCode={langCode}&amp;referenceId={referenceId}
2.Enter all valid and invalid file</t>
  </si>
  <si>
    <t>TC_Resident_UploadDocument_04</t>
  </si>
  <si>
    <t>1. Navigate to end point : https://api-internal.qa-triad.mosip.net/resident/v1/documents/{transactionId}?docCatCode={docCatCode}&amp;docTypCode={docTypCode}&amp;langCode={langCode}&amp;referenceId={referenceId}
2.Enter all valid and invalid langcode</t>
  </si>
  <si>
    <t>TC_Resident_UploadDocument_07</t>
  </si>
  <si>
    <t>1. Navigate to end point : https://api-internal.qa-triad.mosip.net/resident/v1/documents/{transactionId}?docCatCode={docCatCode}&amp;docTypCode={docTypCode}&amp;langCode={langCode}&amp;referenceId={referenceId}
2.Enter all valid and invalid large file</t>
  </si>
  <si>
    <t>TC_Resident_UploadDocument_03</t>
  </si>
  <si>
    <t>1. Navigate to end point : https://api-internal.qa-triad.mosip.net/resident/v1/documents/{transactionId}?docCatCode={docCatCode}&amp;docTypCode={docTypCode}&amp;langCode={langCode}&amp;referenceId={referenceId}
2.Enter all valid and blank doc code</t>
  </si>
  <si>
    <t>TC_Resident_UploadDocument_14</t>
  </si>
  <si>
    <t>1. Navigate to end point : https://api-internal.qa-triad.mosip.net/resident/v1/documents/{transactionId}?docCatCode={docCatCode}&amp;docTypCode={docTypCode}&amp;langCode={langCode}&amp;referenceId={referenceId}
2.Enter all valid and empty document type code</t>
  </si>
  <si>
    <t>TC_Resident_UploadDocument_13</t>
  </si>
  <si>
    <t>1. Navigate to end point : https://api-internal.qa-triad.mosip.net/resident/v1/documents/{transactionId}?docCatCode={docCatCode}&amp;docTypCode={docTypCode}&amp;langCode={langCode}&amp;referenceId={referenceId}
2.Enter all valid and empty langcode value</t>
  </si>
  <si>
    <t>TC_Resident_UploadDocument_16</t>
  </si>
  <si>
    <t>TC_Resident_UploadDocument_12</t>
  </si>
  <si>
    <t>1. Navigate to end point : https://api-internal.qa-triad.mosip.net/resident/v1/documents/{transactionId}?docCatCode={docCatCode}&amp;docTypCode={docTypCode}&amp;langCode={langCode}&amp;referenceId={referenceId}
2.Enter all valid and invalid langcode value</t>
  </si>
  <si>
    <t>TC_Resident_UploadDocument_15</t>
  </si>
  <si>
    <t>TC_Resident_UploadDocument_11</t>
  </si>
  <si>
    <t>UploadDocument_uin with valid details.</t>
  </si>
  <si>
    <t>Resident_UploadDocument_uin_all_Valid_Smoke_sid</t>
  </si>
  <si>
    <t>1. Navigate to end point : https://api-internal.qa-triad.mosip.net/resident/v1/documents/{transactionId}?docCatCode={docCatCode}&amp;docTypCode={docTypCode}&amp;langCode={langCode}&amp;referenceId={referenceId}
2.Enter UIN and all valid data.</t>
  </si>
  <si>
    <t>Document should be uploaded.</t>
  </si>
  <si>
    <t>TC_Resident_UploadDocument_01</t>
  </si>
  <si>
    <t>UploadDocument_vid with valid details.</t>
  </si>
  <si>
    <t>Resident_UploadDocument_vid_all_Valid_Smoke_sid</t>
  </si>
  <si>
    <t>1. Navigate to end point : https://api-internal.qa-triad.mosip.net/resident/v1/documents/{transactionId}?docCatCode={docCatCode}&amp;docTypCode={docTypCode}&amp;langCode={langCode}&amp;referenceId={referenceId}
2.Enter VID and all valid data.</t>
  </si>
  <si>
    <t>TC_Resident_UploadDocument_02</t>
  </si>
  <si>
    <t>UploadDocument with empty token.</t>
  </si>
  <si>
    <t>Resident_UploadDocument_StatusCode_Empty_Token</t>
  </si>
  <si>
    <t>1. Navigate to end point : https://api-internal.qa-triad.mosip.net/resident/v1/documents/{transactionId}?docCatCode={docCatCode}&amp;docTypCode={docTypCode}&amp;langCode={langCode}&amp;referenceId={referenceId}
2.Enter UIN and make token empty.</t>
  </si>
  <si>
    <t>An appropriate error message:"Authentication failed" with status code should be displayed.</t>
  </si>
  <si>
    <t>TC_Resident_UploadDocument_10</t>
  </si>
  <si>
    <t>1. Navigate to end point : https://api-internal.qa-triad.mosip.net/resident/v1/update-uin
2.Enter all valid and empty consent</t>
  </si>
  <si>
    <t>1. Navigate to end point : https://api-internal.qa-triad.mosip.net/resident/v1/update-uin
2.Enter all valid and empty requesttime</t>
  </si>
  <si>
    <t>1. Navigate to end point : https://api-internal.qa-triad.mosip.net/resident/v1/update-uin
2.Enter all valid and empty transcationID value</t>
  </si>
  <si>
    <t>1. Navigate to end point : https://api-internal.qa-triad.mosip.net/resident/v1/update-uin
2.Enter all valid and invalid consent</t>
  </si>
  <si>
    <t>1. Navigate to end point : https://api-internal.qa-triad.mosip.net/resident/v1/update-uin
2.Enter all valid and invalid identity</t>
  </si>
  <si>
    <t>1. Navigate to end point : https://api-internal.qa-triad.mosip.net/resident/v1/update-uin
2.Enter all valid and invalid language</t>
  </si>
  <si>
    <t>1. Navigate to end point : https://api-internal.qa-triad.mosip.net/resident/v1/update-uin
2.Enter all valid and invalid requesttitme</t>
  </si>
  <si>
    <t>1. Navigate to end point : https://api-internal.qa-triad.mosip.net/resident/v1/update-uin
2.Enter all valid and invalid user</t>
  </si>
  <si>
    <t>1. Navigate to end point : https://api-internal.qa-triad.mosip.net/resident/v1/update-uin
2.Enter all valid and with missing consent</t>
  </si>
  <si>
    <t>1. Navigate to end point : https://api-internal.qa-triad.mosip.net/resident/v1/update-uin
2.Enter all valid and do not provide identity filed</t>
  </si>
  <si>
    <t>1. Navigate to end point : https://api-internal.qa-triad.mosip.net/resident/v1/update-uin
2.Enter all valid and do not provide requesttime filed</t>
  </si>
  <si>
    <t>1. Navigate to end point : https://api-internal.qa-triad.mosip.net/resident/v1/update-uin
2.Enter all valid and do not provide transcationID filed</t>
  </si>
  <si>
    <t>1. Navigate to end point : https://api-internal.qa-triad.mosip.net/resident/v1/update-uin
2.Enter all valid and empty requesttime value</t>
  </si>
  <si>
    <t>1. Navigate to end point : https://api-internal.qa-triad.mosip.net/resident/v1/update-uin
2.Enter all valid and invalid consent value</t>
  </si>
  <si>
    <t>1. Navigate to end point : https://api-internal.qa-triad.mosip.net/resident/v1/update-uin
2.Enter all valid and invalid language value</t>
  </si>
  <si>
    <t>1. Navigate to end point : https://api-internal.qa-triad.mosip.net/resident/v1/update-uin
2.Enter all valid and invalid requestitme value</t>
  </si>
  <si>
    <t>1. Navigate to end point : https://api-internal.qa-triad.mosip.net/resident/v1/update-uin
2.Enter all valid and do not provide consent field</t>
  </si>
  <si>
    <t>1. Navigate to end point : https://api-internal.qa-triad.mosip.net/resident/v1/update-uin
2.Enter all valid and do not provide requesttime field</t>
  </si>
  <si>
    <t>1. Navigate to end point : https://api-internal.qa-triad.mosip.net/resident/v1/update-uin
2.Enter all valid and do not provide transcationID field</t>
  </si>
  <si>
    <t>1. Navigate to end point :https://api-internal.qa-triad.mosip.net/resident/v1/documents/{transactionId}
2.Enter all valid and invalid token</t>
  </si>
  <si>
    <t>TC_Resident_GetDocByTransId_04</t>
  </si>
  <si>
    <t>1. Navigate to end point :https://api-internal.qa-triad.mosip.net/resident/v1/documents/{transactionId}
2.Enter all valid and invalid transcationID</t>
  </si>
  <si>
    <t>TC_Resident_GetDocByTransId_03</t>
  </si>
  <si>
    <t>TC_Resident_GetDocByTransId_05</t>
  </si>
  <si>
    <t>GetDocByTransId_uin with valid details</t>
  </si>
  <si>
    <t>Resident_GetDocByTransId_uin_all_Valid_Smoke</t>
  </si>
  <si>
    <t>1. Navigate to end point :https://api-internal.qa-triad.mosip.net/resident/v1/documents/{transactionId}
2.Enter UIN and all valid details</t>
  </si>
  <si>
    <t>TC_Resident_GetDocByTransId_01</t>
  </si>
  <si>
    <t>GetDocByTransId_vid with valid details</t>
  </si>
  <si>
    <t>Resident_GetDocByTransId_vid_all_Valid_Smoke</t>
  </si>
  <si>
    <t>1. Navigate to end point :https://api-internal.qa-triad.mosip.net/resident/v1/documents/{transactionId}
2.Enter VID and all valid details</t>
  </si>
  <si>
    <t>TC_Resident_GetDocByTransId_02</t>
  </si>
  <si>
    <t>1. Navigate to end point :https://api-internal.qa-triad.mosip.net/resident/v1/document/{docId}?transactionId={transactionId}
2.Enter all valid and invalid token</t>
  </si>
  <si>
    <t>TC_Resident_GetDocByDocId_05</t>
  </si>
  <si>
    <t>1. Navigate to end point :https://api-internal.qa-triad.mosip.net/resident/v1/document/{docId}?transactionId={transactionId}
2.Enter all valid and invalid transcationID</t>
  </si>
  <si>
    <t>TC_Resident_GetDocByDocId_03</t>
  </si>
  <si>
    <t>1. Navigate to end point :https://api-internal.qa-triad.mosip.net/resident/v1/document/{docId}?transactionId={transactionId}
2.Enter all valid and invalid docID</t>
  </si>
  <si>
    <t>TC_Resident_GetDocByDocId_04</t>
  </si>
  <si>
    <t>TC_Resident_GetDocByDocId_06</t>
  </si>
  <si>
    <t>TC_Resident_GetDocByDocId_07</t>
  </si>
  <si>
    <t>GetDocByDocId_uin with valid details</t>
  </si>
  <si>
    <t>Resident_GetDocByDocId_uin_all_Valid_Smoke</t>
  </si>
  <si>
    <t>1. Navigate to end point :https://api-internal.qa-triad.mosip.net/resident/v1/document/{docId}?transactionId={transactionId}
2.Enter UIN and all valid details</t>
  </si>
  <si>
    <t>TC_Resident_GetDocByDocId_01</t>
  </si>
  <si>
    <t>GetDocByDocId_vid with valid details</t>
  </si>
  <si>
    <t>Resident_GetDocByDocId_vid_all_Valid_Smoke</t>
  </si>
  <si>
    <t>TC_Resident_GetDocByDocId_02</t>
  </si>
  <si>
    <t>1. Navigate to end point :https://api-internal.qa-triad.mosip.net/resident/v1/documents/{docId}?transactionId={transactionId}}
2.Enter all valid and invalid docID</t>
  </si>
  <si>
    <t>TC_Resident_DeleteDoc_07</t>
  </si>
  <si>
    <t>TC_Resident_DeleteDoc_08</t>
  </si>
  <si>
    <t>1. Navigate to end point :https://api-internal.qa-triad.mosip.net/resident/v1/documents/{docId}?transactionId={transactionId}}
2.Enter all valid and invalid TransactionId</t>
  </si>
  <si>
    <t>TC_Resident_DeleteDoc_06</t>
  </si>
  <si>
    <t>TC_Resident_DeleteDoc_04</t>
  </si>
  <si>
    <t>1. Navigate to end point :https://api-internal.qa-triad.mosip.net/resident/v1/documents/{docId}?transactionId={transactionId}}
2.Enter all valid and invalid token</t>
  </si>
  <si>
    <t>TC_Resident_DeleteDoc_09</t>
  </si>
  <si>
    <t>1. Navigate to end point :https://api-internal.qa-triad.mosip.net/resident/v1/documents/{docId}?transactionId={transactionId}}
2.Enter all valid and invalid DocID and transcationID</t>
  </si>
  <si>
    <t>TC_Resident_DeleteDoc_05</t>
  </si>
  <si>
    <t>1. Navigate to end point :https://api-internal.qa-triad.mosip.net/resident/v1/documents/{docId}?transactionId={transactionId}}
2.Enter all valid and invalid transcationID</t>
  </si>
  <si>
    <t>TC_Resident_DeleteDoc_03</t>
  </si>
  <si>
    <t>TC_Resident_DeleteDoc_14</t>
  </si>
  <si>
    <t>TC_Resident_DeleteDoc_15</t>
  </si>
  <si>
    <t>1. Navigate to end point :https://api-internal.qa-triad.mosip.net/resident/v1/documents/{docId}?transactionId={transactionId}}
2.Enter all valid and invalid transcationID and DocID(both )</t>
  </si>
  <si>
    <t>TC_Resident_DeleteDoc_13</t>
  </si>
  <si>
    <t>TC_Resident_DeleteDoc_11</t>
  </si>
  <si>
    <t>1. Navigate to end point :https://api-internal.qa-triad.mosip.net/resident/v1/documents/{docId}?transactionId={transactionId}}
2.Enter all valid and invalid transcationID and DocId(both)</t>
  </si>
  <si>
    <t>TC_Resident_DeleteDoc_12</t>
  </si>
  <si>
    <t>TC_Resident_DeleteDoc_10</t>
  </si>
  <si>
    <t>DeleteDoc_vid_all_Valid</t>
  </si>
  <si>
    <t>Resident_DeleteDoc_vid_all_Valid_Smoke</t>
  </si>
  <si>
    <t>1. Navigate to end point :https://api-internal.qa-triad.mosip.net/resident/v1/documents/{docId}?transactionId={transactionId}}
2.Enter VID and all valid inputs</t>
  </si>
  <si>
    <t>Resident should be delete the document.</t>
  </si>
  <si>
    <t>TC_Resident_DeleteDoc_02</t>
  </si>
  <si>
    <t>DeleteDoc_uin_all</t>
  </si>
  <si>
    <t>Resident_DeleteDoc_uin_all_Valid_Smoke</t>
  </si>
  <si>
    <t>1. Navigate to end point :https://api-internal.qa-triad.mosip.net/resident/v1/documents/{docId}?transactionId={transactionId}}
2.Enter UIN and all valid inputs</t>
  </si>
  <si>
    <t>TC_Resident_DeleteDoc_01</t>
  </si>
  <si>
    <t>TC_Resident_DownloadSupportingDocs_06</t>
  </si>
  <si>
    <t>TC_Resident_DownloadSupportingDocs_03</t>
  </si>
  <si>
    <t>TC_Resident_DownloadSupportingDocs_05</t>
  </si>
  <si>
    <t>DownloadSupportingDocs with all valid inputs</t>
  </si>
  <si>
    <t>Resident_DownloadSupportingDocs_all_Valid_smoke</t>
  </si>
  <si>
    <t>Supporting document should be downloaded.</t>
  </si>
  <si>
    <t>TC_Resident_DownloadSupportingDocs_01</t>
  </si>
  <si>
    <t>DownloadSupportingDocs with valid inputs</t>
  </si>
  <si>
    <t>Resident_DownloadSupportingDocs_Valid_smoke</t>
  </si>
  <si>
    <t>TC_Resident_DownloadSupportingDocs_02</t>
  </si>
  <si>
    <t>DownloadSupportingDocs with invalid token</t>
  </si>
  <si>
    <t>Resident_DownloadSupportingDocs_Invalid_token_Neg</t>
  </si>
  <si>
    <t>TC_Resident_DownloadSupportingDocs_04</t>
  </si>
  <si>
    <t>1. Navigate to end point : https://api-internal.qa-triad.mosip.net/resident/v1/proxy/masterdata/documenttypes/{documentcategorycode}/{langcode}
2.Enter all valid and invalid Documentcatagorycode</t>
  </si>
  <si>
    <t>1. Navigate to end point : https://api-internal.qa-triad.mosip.net/resident/v1/proxy/masterdata/documenttypes/{documentcategorycode}/{langcode}
2.Enter all valid and invalid langcode</t>
  </si>
  <si>
    <t>1. Navigate to end point : https://api-internal.qa-triad.mosip.net/resident/v1/proxy/masterdata/gendercode/{gendertype}/{langcode}
2.Enter all valid and invalid gendertype</t>
  </si>
  <si>
    <t>1. Navigate to end point : https://api-internal.qa-triad.mosip.net/resident/v1/proxy/masterdata/gendercode/{gendertype}/{langcode}
2.Enter all valid and invalid langcode</t>
  </si>
  <si>
    <t>TC_Resident_SendotpforContact_09</t>
  </si>
  <si>
    <t>TC_Resident_SendotpforContact_13</t>
  </si>
  <si>
    <t>TC_Resident_SendotpforContact_11</t>
  </si>
  <si>
    <t>TC_Resident_SendotpforContact_07</t>
  </si>
  <si>
    <t>TC_Resident_SendotpforContact_04</t>
  </si>
  <si>
    <t>TC_Resident_SendotpforContact_06</t>
  </si>
  <si>
    <t>TC_Resident_SendotpforContact_03</t>
  </si>
  <si>
    <t>TC_Resident_SendotpforContact_08</t>
  </si>
  <si>
    <t>TC_Resident_SendotpforContact_05</t>
  </si>
  <si>
    <t>TC_Resident_SendotpforContact_19</t>
  </si>
  <si>
    <t>TC_Resident_SendotpforContact_16</t>
  </si>
  <si>
    <t>TC_Resident_SendotpforContact_15</t>
  </si>
  <si>
    <t>TC_Resident_SendotpforContact_17</t>
  </si>
  <si>
    <t>TC_Resident_SendotpforContact_14</t>
  </si>
  <si>
    <t>TC_Resident_UpdateContact_10</t>
  </si>
  <si>
    <t>TC_Resident_UpdateContact_04</t>
  </si>
  <si>
    <t>TC_Resident_UpdateContact_09</t>
  </si>
  <si>
    <t>TC_Resident_UpdateContact_06</t>
  </si>
  <si>
    <t>TC_Resident_UpdateContact_03</t>
  </si>
  <si>
    <t>TC_Resident_UpdateContact_18</t>
  </si>
  <si>
    <t>TC_Resident_UpdateContact_15</t>
  </si>
  <si>
    <t>TC_Resident_UpdateContact_12</t>
  </si>
  <si>
    <t>TC_Resident_UpdateContact_11</t>
  </si>
  <si>
    <t>TC_Resident_UpdateContact_19</t>
  </si>
  <si>
    <t>TC_Resident_UpdateContact_16</t>
  </si>
  <si>
    <t>TC_Resident_UpdateContact_13</t>
  </si>
  <si>
    <t>TC_Resident_SendotptoUserID_11</t>
  </si>
  <si>
    <t>TC_Resident_SendotptoUserID_06</t>
  </si>
  <si>
    <t>TC_Resident_SendotptoUserID_10</t>
  </si>
  <si>
    <t>TC_Resident_SendotptoUserID_05</t>
  </si>
  <si>
    <t>TC_Resident_SendotptoUserID_03</t>
  </si>
  <si>
    <t>TC_Resident_SendotptoUserID_13</t>
  </si>
  <si>
    <t>TC_Resident_SendotptoUserID_08</t>
  </si>
  <si>
    <t>TC_Resident_SendotptoUserID_09</t>
  </si>
  <si>
    <t>TC_Resident_SendotptoUserID_12</t>
  </si>
  <si>
    <t>TC_Resident_SendotptoUserID_07</t>
  </si>
  <si>
    <t>TC_Resident_ValidateUserIdOtp_18</t>
  </si>
  <si>
    <t>GetAuthorizationtoken_uin_Valid_</t>
  </si>
  <si>
    <t>Resident_GetAuthorizationtoken_uin_Valid_Smoke</t>
  </si>
  <si>
    <t>1. Navigate to end point : https://api-internal.qa-triad.mosip.net/resident/v1/ack/download/pdf/event/{eventId}/language/{languageCode}
2.Enter valid UIN and execute.</t>
  </si>
  <si>
    <t>Resident should be get authorization token.</t>
  </si>
  <si>
    <t>TC_Resident_GetAuthorizationtoken_01</t>
  </si>
  <si>
    <t>Auto_TC_519</t>
  </si>
  <si>
    <t>GetAuthorizationtoken_vid_Valid</t>
  </si>
  <si>
    <t>Resident_GetAuthorizationtoken_vid_Valid_Smoke</t>
  </si>
  <si>
    <t>1. Navigate to end point : https://api-internal.qa-triad.mosip.net/resident/v1/ack/download/pdf/event/{eventId}/language/{languageCode}
2.Enter valid VID and execute.</t>
  </si>
  <si>
    <t>TC_Resident_GetAuthorizationtoken_02</t>
  </si>
  <si>
    <t>Auto_TC_520</t>
  </si>
  <si>
    <t>GetAuthorizationtoken_uin_SpaceVal_enentId</t>
  </si>
  <si>
    <t>Resident_GetAuthorizationtoken_uin_SpaceVal_enentId_Neg</t>
  </si>
  <si>
    <t>1. Navigate to end point : https://api-internal.qa-triad.mosip.net/resident/v1/ack/download/pdf/event/{eventId}/language/{languageCode}
2.Enter valid UIN and any event Id with space.
3.Now execute.</t>
  </si>
  <si>
    <t>TC_Resident_GetAuthorizationtoken_07</t>
  </si>
  <si>
    <t>Auto_TC_521</t>
  </si>
  <si>
    <t>GetAuthorizationtoken_uin_Empty_eventId</t>
  </si>
  <si>
    <t>Resident_GetAuthorizationtoken_uin_Empty_eventId_Negative</t>
  </si>
  <si>
    <t>1. Navigate to end point : https://api-internal.qa-triad.mosip.net/resident/v1/ack/download/pdf/event/{eventId}/language/{languageCode}
2.Enter valid UIN and make event Id empty.
3.Now execute.</t>
  </si>
  <si>
    <t>TC_Resident_GetAuthorizationtoken_08</t>
  </si>
  <si>
    <t>Auto_TC_522</t>
  </si>
  <si>
    <t>GetAuthorizationtoken_uin_Invalid_Role</t>
  </si>
  <si>
    <t>Resident_GetAuthorizationtoken_uin_Invalid_Role_Negative</t>
  </si>
  <si>
    <t>1. Navigate to end point : https://api-internal.qa-triad.mosip.net/resident/v1/ack/download/pdf/event/{eventId}/language/{languageCode}
2.Enter valid UIN but make role invalid.
3.Now execute.</t>
  </si>
  <si>
    <t>TC_Resident_GetAuthorizationtoken_09</t>
  </si>
  <si>
    <t>Auto_TC_523</t>
  </si>
  <si>
    <t>GetAuthorizationtoken_vid_Empty_languageCode</t>
  </si>
  <si>
    <t>Resident_GetAuthorizationtoken_vid_Empty_languageCode_Negative</t>
  </si>
  <si>
    <t>1. Navigate to end point : https://api-internal.qa-triad.mosip.net/resident/v1/ack/download/pdf/event/{eventId}/language/{languageCode}
2.Enter valid VID and make language code empty.
3.Now execute.</t>
  </si>
  <si>
    <t>TC_Resident_GetAuthorizationtoken_12</t>
  </si>
  <si>
    <t>Auto_TC_524</t>
  </si>
  <si>
    <t>GetAuthorizationtoken_vid_Empty_eventId</t>
  </si>
  <si>
    <t>Resident_GetAuthorizationtoken_vid_Empty_eventId_Negative</t>
  </si>
  <si>
    <t>1. Navigate to end point : https://api-internal.qa-triad.mosip.net/resident/v1/ack/download/pdf/event/{eventId}/language/{languageCode}
2.Enter valid VID with empty event ID and execute.</t>
  </si>
  <si>
    <t>TC_Resident_GetAuthorizationtoken_13</t>
  </si>
  <si>
    <t>Auto_TC_525</t>
  </si>
  <si>
    <t>AuditLog_StatusCode_uin_all_Valid</t>
  </si>
  <si>
    <t>Resident_AuditLog_StatusCode_uin_all_Valid_Smoke</t>
  </si>
  <si>
    <t>1. Navigate to end point : https://api-internal.qa-triad.mosip.net/resident/v1/auth-proxy/audit/log
2.Enter valid UIN and execute.</t>
  </si>
  <si>
    <t xml:space="preserve">In auditlog, resident should got all status codes for all operations performed by respective UIN. </t>
  </si>
  <si>
    <t>TC_Resident_AuditLog_01</t>
  </si>
  <si>
    <t>Auto_TC_526</t>
  </si>
  <si>
    <t>AuditLog_StatusCode_vid_all_Valid</t>
  </si>
  <si>
    <t>Resident_AuditLog_StatusCode_vid_all_Valid_Smoke</t>
  </si>
  <si>
    <t>1. Navigate to end point : https://api-internal.qa-triad.mosip.net/resident/v1/auth-proxy/audit/log
2.Enter valid VID and execute.</t>
  </si>
  <si>
    <t xml:space="preserve">In auditlog, resident should got all status codes for all operations performed by respective VID. </t>
  </si>
  <si>
    <t>TC_Resident_AuditLog_02</t>
  </si>
  <si>
    <t>Auto_TC_527</t>
  </si>
  <si>
    <t>Get AuthHistroy with mismatched transaction</t>
  </si>
  <si>
    <t>Resident_AuthHistory_TransactionMismatch_Neg</t>
  </si>
  <si>
    <t>1.Do OTP authentication using one transaction ID.
2. Navigate to end point : https://api-internal.qa-triad.mosip.net/resident/v1/req/auth-history
3.Enter different transaction ID in auth-history request.</t>
  </si>
  <si>
    <t>An appropriate error message:"Transaction Mismatched" should be displayed.</t>
  </si>
  <si>
    <t>TC_Resident_AuthHistory_06</t>
  </si>
  <si>
    <t>Auto_TC_528</t>
  </si>
  <si>
    <t>Get AuthHistroy with UIN and phone channel</t>
  </si>
  <si>
    <t>Resident_AuthHistory_With_UIN_Phone_smoke_Pos</t>
  </si>
  <si>
    <t>1. Request for OTP using "OTP request API".
2. Navigate to end point : https://api-internal.qa-triad.mosip.net/resident/v1/req/auth-history
3.Enter valid UIN and make channel "Phone" for OTP.</t>
  </si>
  <si>
    <t>Resident should be get authentication history using valid UIN and phone.</t>
  </si>
  <si>
    <t>TC_Resident_AuthHistory_14</t>
  </si>
  <si>
    <t>Auto_TC_529</t>
  </si>
  <si>
    <t>Get AuthHistroy with UIN and email channel</t>
  </si>
  <si>
    <t>Resident_AuthHistory_With_UIN_Email_smoke_Pos</t>
  </si>
  <si>
    <t>1. Request for OTP using "OTP request API".
2. Navigate to end point : https://api-internal.qa-triad.mosip.net/resident/v1/req/auth-history
3.Enter valid UIN and make channel "Email" for OTP.</t>
  </si>
  <si>
    <t>Resident should be get authentication history using valid UIN and email.</t>
  </si>
  <si>
    <t>TC_Resident_AuthHistory_15</t>
  </si>
  <si>
    <t>Auto_TC_530</t>
  </si>
  <si>
    <t>Get AuthHistroy with valid UIN and empty channel</t>
  </si>
  <si>
    <t>Resident_AuthHistory_With_UIN_EmptyChannel_Invalid_Neg</t>
  </si>
  <si>
    <t>1. Request for OTP using "OTP request API".
2. Navigate to end point : https://api-internal.qa-triad.mosip.net/resident/v1/req/auth-history
3.Enter valid UIN and make channel empty for OTP.</t>
  </si>
  <si>
    <t>An appropriate error message:"OTP channel is empty" should be displayed.</t>
  </si>
  <si>
    <t>TC_Resident_AuthHistory_16</t>
  </si>
  <si>
    <t>Auto_TC_531</t>
  </si>
  <si>
    <t>AuthUnLock using valid UIN</t>
  </si>
  <si>
    <t>Resident_AuthUnLock_Valid_UIN_All</t>
  </si>
  <si>
    <t>The chosen authentication types should successfully unlocked</t>
  </si>
  <si>
    <t>TC_Resident_AuthUnLock_01</t>
  </si>
  <si>
    <t>Auto_TC_532</t>
  </si>
  <si>
    <t>AuthUnLock using valid VID</t>
  </si>
  <si>
    <t>Resident_AuthUnLock_Valid_VID_All</t>
  </si>
  <si>
    <t>TC_Resident_AuthUnLock_02</t>
  </si>
  <si>
    <t>Auto_TC_533</t>
  </si>
  <si>
    <t>AuthUnLock using valid VID and three possible elements</t>
  </si>
  <si>
    <t>Resident_AuthUnLock_VID_Use_Three_Pos</t>
  </si>
  <si>
    <t>TC_Resident_AuthUnLock_03</t>
  </si>
  <si>
    <t>Auto_TC_534</t>
  </si>
  <si>
    <t>AuthUnLock using valid VID and possible elements</t>
  </si>
  <si>
    <t>Resident_AuthUnLock_VID_Use_Pos</t>
  </si>
  <si>
    <t>TC_Resident_AuthUnLock_04</t>
  </si>
  <si>
    <t>Auto_TC_535</t>
  </si>
  <si>
    <t>AuthUnLock using valid UIN and invalid unlockforseconds</t>
  </si>
  <si>
    <t>Resident_AuthUnLock_UIN_All_Invalid_Unlock_Seconds</t>
  </si>
  <si>
    <t>An appropriate error message:"Invalid Input Parameter- unlockforseconds" should be displayed.</t>
  </si>
  <si>
    <t>TC_Resident_AuthUnLock_05</t>
  </si>
  <si>
    <t>Auto_TC_536</t>
  </si>
  <si>
    <t>AuthUnLock using valid VID and invalid unlockforseconds</t>
  </si>
  <si>
    <t>Resident_AuthUnLock_VID_All_Invalid_Unlock_Seconds</t>
  </si>
  <si>
    <t>TC_Resident_AuthUnLock_06</t>
  </si>
  <si>
    <t>Auto_TC_537</t>
  </si>
  <si>
    <t>Resident_AuthUnLock_UIN_Invalid_Unlock_Seconds_Finger_Pos</t>
  </si>
  <si>
    <t>TC_Resident_AuthUnLock_16</t>
  </si>
  <si>
    <t>Auto_TC_538</t>
  </si>
  <si>
    <t>Resident_AuthUnLock_UIN_Invalid_Unlock_Seconds_demo_Pos</t>
  </si>
  <si>
    <t>TC_Resident_AuthUnLock_08</t>
  </si>
  <si>
    <t>Auto_TC_539</t>
  </si>
  <si>
    <t>Resident_AuthUnLock_UIN_Invalid_Unlock_Seconds_Iris_Pos</t>
  </si>
  <si>
    <t>TC_Resident_AuthUnLock_22</t>
  </si>
  <si>
    <t>Auto_TC_540</t>
  </si>
  <si>
    <t>Resident_AuthUnLock_VID_Invalid_Unlock_Seconds_Face_Pos</t>
  </si>
  <si>
    <t>TC_Resident_AuthUnLock_14</t>
  </si>
  <si>
    <t>Auto_TC_541</t>
  </si>
  <si>
    <t>Resident_AuthUnLock_VID_Invalid_Unlock_Seconds_Iris_Pos</t>
  </si>
  <si>
    <t>TC_Resident_AuthUnLock_20</t>
  </si>
  <si>
    <t>Auto_TC_542</t>
  </si>
  <si>
    <t>Unlock demo auth using valid VID</t>
  </si>
  <si>
    <t>Resident_AuthUnLock_Valid_VID_smoke_demo_Pos</t>
  </si>
  <si>
    <t>TC_Resident_AuthUnLock_09</t>
  </si>
  <si>
    <t>Auto_TC_543</t>
  </si>
  <si>
    <t>Unlock finger auth using valid VID</t>
  </si>
  <si>
    <t>Resident_AuthUnLock_Valid_VID_smoke_Finger_Pos</t>
  </si>
  <si>
    <t>TC_Resident_AuthUnLock_17</t>
  </si>
  <si>
    <t>Auto_TC_544</t>
  </si>
  <si>
    <t>Unlock face auth using valid VID</t>
  </si>
  <si>
    <t>Resident_AuthUnLock_Valid_VID_smoke_Face_Pos</t>
  </si>
  <si>
    <t>TC_Resident_AuthUnLock_13</t>
  </si>
  <si>
    <t>Auto_TC_545</t>
  </si>
  <si>
    <t>Unlock iris auth using valid VID</t>
  </si>
  <si>
    <t>Resident_AuthUnLock_Valid_VID_smoke_Iris_Pos</t>
  </si>
  <si>
    <t>TC_Resident_AuthUnLock_19</t>
  </si>
  <si>
    <t>Auto_TC_546</t>
  </si>
  <si>
    <t>Unlock face auth using valid UIN</t>
  </si>
  <si>
    <t>Resident_AuthUnLock_Valid_UIN_smoke_Face_Pos</t>
  </si>
  <si>
    <t>TC_Resident_AuthUnLock_11</t>
  </si>
  <si>
    <t>Auto_TC_547</t>
  </si>
  <si>
    <t>Unlock demo auth using valid UIN</t>
  </si>
  <si>
    <t>Resident_AuthUnLock_Valid_UIN_smoke_demo_Pos</t>
  </si>
  <si>
    <t>TC_Resident_AuthUnLock_07</t>
  </si>
  <si>
    <t>Auto_TC_548</t>
  </si>
  <si>
    <t>Unlock finger auth using valid UIN</t>
  </si>
  <si>
    <t>Resident_AuthUnLock_Valid_UIN_smoke_Finger_Pos</t>
  </si>
  <si>
    <t>TC_Resident_AuthUnLock_15</t>
  </si>
  <si>
    <t>Auto_TC_549</t>
  </si>
  <si>
    <t>Unlock iris auth using valid UIN</t>
  </si>
  <si>
    <t>Resident_AuthUnLock_Valid_UIN_smoke_Iris_Pos</t>
  </si>
  <si>
    <t>TC_Resident_AuthUnLock_21</t>
  </si>
  <si>
    <t>Auto_TC_550</t>
  </si>
  <si>
    <t>AuthUnLock with mismatched transaction.</t>
  </si>
  <si>
    <t>Resident_AuthUnLock_TransactionMismatch_Neg</t>
  </si>
  <si>
    <t>An appropriate error message:"Transaction Misamatch" should be displayed.</t>
  </si>
  <si>
    <t>TC_Resident_AuthUnLock_29</t>
  </si>
  <si>
    <t>Auto_TC_551</t>
  </si>
  <si>
    <t>AuthUnLock for 30 sec.</t>
  </si>
  <si>
    <t>Resident_AuthUnLock_For_30secs_Valid_UIN_All</t>
  </si>
  <si>
    <t>TC_Resident_AuthUnLock_37</t>
  </si>
  <si>
    <t>Auto_TC_552</t>
  </si>
  <si>
    <t>Resident_AuthUnLock_For_30secs_Valid_VID_All</t>
  </si>
  <si>
    <t>TC_Resident_AuthUnLock_38</t>
  </si>
  <si>
    <t>Auto_TC_553</t>
  </si>
  <si>
    <t>AuthUnLock with empty channel.</t>
  </si>
  <si>
    <t>Resident_AuthUnLock_Valid_UIN_EmptyChannel_Invalid_Neg</t>
  </si>
  <si>
    <t>TC_Resident_AuthUnLock_44</t>
  </si>
  <si>
    <t>Auto_TC_554</t>
  </si>
  <si>
    <t>AuthUnLock with Email channel.</t>
  </si>
  <si>
    <t>Resident_AuthUnLock_Valid_UIN_EmailChannel_Pos</t>
  </si>
  <si>
    <t>TC_Resident_AuthUnLock_45</t>
  </si>
  <si>
    <t>Auto_TC_555</t>
  </si>
  <si>
    <t>AuthUnLock with phone channel.</t>
  </si>
  <si>
    <t>Resident_AuthUnLock_Valid_UIN_PhoneChannel_Pos</t>
  </si>
  <si>
    <t>TC_Resident_AuthUnLock_46</t>
  </si>
  <si>
    <t>Auto_TC_556</t>
  </si>
  <si>
    <t>Unlock finger auth using valid UIN for seconds.</t>
  </si>
  <si>
    <t>Resident_AuthUnLock_Forsecs_Valid_UIN_smoke_Finger_Pos</t>
  </si>
  <si>
    <t>TC_Resident_AuthUnLock_47</t>
  </si>
  <si>
    <t>Auto_TC_557</t>
  </si>
  <si>
    <t>Unlock face auth using valid UIN for seconds.</t>
  </si>
  <si>
    <t>Resident_AuthUnLock_Forsecs_Valid_UIN_smoke_Face_Pos</t>
  </si>
  <si>
    <t>TC_Resident_AuthUnLock_48</t>
  </si>
  <si>
    <t>Auto_TC_558</t>
  </si>
  <si>
    <t>Unlock iris auth using valid UIN for seconds.</t>
  </si>
  <si>
    <t>Resident_AuthUnLock_Forsecs_Valid_UIN_smoke_Iris_Pos</t>
  </si>
  <si>
    <t>TC_Resident_AuthUnLock_49</t>
  </si>
  <si>
    <t>Auto_TC_559</t>
  </si>
  <si>
    <t>AuthUnLock with valid transactions.</t>
  </si>
  <si>
    <t>Resident_AuthUnLock_Valid_UIN_Transactions_All</t>
  </si>
  <si>
    <t>TC_Resident_AuthUnLock_50</t>
  </si>
  <si>
    <t>Auto_TC_560</t>
  </si>
  <si>
    <t>AuthLock with mismatched transaction.</t>
  </si>
  <si>
    <t>Resident_AuthLock_TransactionMismatch_Neg</t>
  </si>
  <si>
    <t>TC_Resident_AuthLock_19</t>
  </si>
  <si>
    <t>Auto_TC_561</t>
  </si>
  <si>
    <t>AuthLock with empty channel</t>
  </si>
  <si>
    <t>Resident_AuthLock_Valid_UIN_EmptyChannel_Invalid_Neg</t>
  </si>
  <si>
    <t>An appropriate error message:"Empty channel" should be displayed.</t>
  </si>
  <si>
    <t>TC_Resident_AuthLock_35</t>
  </si>
  <si>
    <t>Auto_TC_562</t>
  </si>
  <si>
    <t>AuthLock using valid UIN</t>
  </si>
  <si>
    <t>Resident_AuthLock_Valid_UIN_All</t>
  </si>
  <si>
    <t>The chosen authentication types should successfully locked.</t>
  </si>
  <si>
    <t>TC_Resident_AuthLock_01</t>
  </si>
  <si>
    <t>Auto_TC_563</t>
  </si>
  <si>
    <t>AuthLock using valid VID</t>
  </si>
  <si>
    <t>Resident_AuthLock_Valid_VID_All</t>
  </si>
  <si>
    <t>TC_Resident_AuthLock_02</t>
  </si>
  <si>
    <t>Auto_TC_564</t>
  </si>
  <si>
    <t>Resident_AuthLock_VID_Use_Two_All</t>
  </si>
  <si>
    <t>TC_Resident_AuthLock_03</t>
  </si>
  <si>
    <t>Auto_TC_565</t>
  </si>
  <si>
    <t>Resident_AuthLock_VID_Use_All</t>
  </si>
  <si>
    <t>TC_Resident_AuthLock_04</t>
  </si>
  <si>
    <t>Auto_TC_566</t>
  </si>
  <si>
    <t>Lock demo authentication using valid UIN</t>
  </si>
  <si>
    <t>Resident_AuthLock_Valid_UIN_smoke_demo_Pos</t>
  </si>
  <si>
    <t>TC_Resident_AuthLock_05</t>
  </si>
  <si>
    <t>Auto_TC_567</t>
  </si>
  <si>
    <t>Lock face authentication using valid UIN</t>
  </si>
  <si>
    <t>Resident_AuthLock_Valid_UIN_smoke_Face_Pos</t>
  </si>
  <si>
    <t>TC_Resident_AuthLock_07</t>
  </si>
  <si>
    <t>Auto_TC_568</t>
  </si>
  <si>
    <t>Lock iris authentication using valid UIN</t>
  </si>
  <si>
    <t>Resident_AuthLock_Valid_UIN_smoke_Iris_Pos</t>
  </si>
  <si>
    <t>TC_Resident_AuthLock_12</t>
  </si>
  <si>
    <t>Auto_TC_569</t>
  </si>
  <si>
    <t>Lock finger authentication using valid UIN</t>
  </si>
  <si>
    <t>Resident_AuthLock_Valid_UIN_smoke_Finger_Pos</t>
  </si>
  <si>
    <t>TC_Resident_AuthLock_09</t>
  </si>
  <si>
    <t>Auto_TC_570</t>
  </si>
  <si>
    <t>Lock demo authentication using valid VID</t>
  </si>
  <si>
    <t>Resident_AuthLock_Valid_VID_smoke_Demo_Pos</t>
  </si>
  <si>
    <t>TC_Resident_AuthLock_06</t>
  </si>
  <si>
    <t>Auto_TC_571</t>
  </si>
  <si>
    <t>Lock finger authentication using valid VID</t>
  </si>
  <si>
    <t>Resident_AuthLock_Valid_VID_smoke_Finger_Pos</t>
  </si>
  <si>
    <t>TC_Resident_AuthLock_10</t>
  </si>
  <si>
    <t>Auto_TC_572</t>
  </si>
  <si>
    <t>Lock face authentication using valid VID</t>
  </si>
  <si>
    <t>Resident_AuthLock_Valid_VID_smoke_Face_Pos</t>
  </si>
  <si>
    <t>TC_Resident_AuthLock_08</t>
  </si>
  <si>
    <t>Auto_TC_573</t>
  </si>
  <si>
    <t>Lock iris authentication using valid VID</t>
  </si>
  <si>
    <t>Resident_AuthLock_Valid_VID_smoke_Iris_Pos</t>
  </si>
  <si>
    <t>TC_Resident_AuthLock_11</t>
  </si>
  <si>
    <t>Auto_TC_574</t>
  </si>
  <si>
    <t>AuthLock with missing indvidualIdType</t>
  </si>
  <si>
    <t>Resident_AuthLock_Missing_individualIdType_Pos</t>
  </si>
  <si>
    <t>TC_Resident_AuthLock_13</t>
  </si>
  <si>
    <t>Auto_TC_575</t>
  </si>
  <si>
    <t>AuthLock with empty version</t>
  </si>
  <si>
    <t>Resident_AuthLock_Empty_version_Pos</t>
  </si>
  <si>
    <t>TC_Resident_AuthLock_32</t>
  </si>
  <si>
    <t>Auto_TC_576</t>
  </si>
  <si>
    <t>AuthLock with phone channel</t>
  </si>
  <si>
    <t>Resident_AuthLock_Valid_UIN_Phone_All</t>
  </si>
  <si>
    <t>TC_Resident_AuthLock_33</t>
  </si>
  <si>
    <t>Auto_TC_577</t>
  </si>
  <si>
    <t>AuthLock with email channel</t>
  </si>
  <si>
    <t>Resident_AuthLock_Valid_UIN_Email_All</t>
  </si>
  <si>
    <t>TC_Resident_AuthLock_34</t>
  </si>
  <si>
    <t>Auto_TC_578</t>
  </si>
  <si>
    <t>AuthLock with valid transactions</t>
  </si>
  <si>
    <t>Resident_AuthLock_Valid_UIN_Transactions_All</t>
  </si>
  <si>
    <t>TC_Resident_AuthLock_36</t>
  </si>
  <si>
    <t>Auto_TC_579</t>
  </si>
  <si>
    <t>Resident_AuthLock_Valid_UIN_Transactions_Second_All</t>
  </si>
  <si>
    <t>TC_Resident_AuthLock_37</t>
  </si>
  <si>
    <t>Auto_TC_580</t>
  </si>
  <si>
    <t>Resident_AuthUnlockNew_Demo_Valid_UIN_All</t>
  </si>
  <si>
    <t>The chosen authentication types should successfully unlocked.</t>
  </si>
  <si>
    <t>TC_Resident_AuthUnlockNew_01</t>
  </si>
  <si>
    <t>Auto_TC_581</t>
  </si>
  <si>
    <t>Resident_AuthUnlockNew_Iris_Valid_UIN_All</t>
  </si>
  <si>
    <t>TC_Resident_AuthUnlockNew_09</t>
  </si>
  <si>
    <t>Auto_TC_582</t>
  </si>
  <si>
    <t>Resident_AuthUnlockNew_Face_Valid_UIN_All</t>
  </si>
  <si>
    <t>TC_Resident_AuthUnlockNew_07</t>
  </si>
  <si>
    <t>Auto_TC_583</t>
  </si>
  <si>
    <t>Resident_AuthUnlockNew_Finger_Valid_UIN_All</t>
  </si>
  <si>
    <t>TC_Resident_AuthUnlockNew_11</t>
  </si>
  <si>
    <t>Auto_TC_584</t>
  </si>
  <si>
    <t>Resident_AuthUnlockNew_Demo_Valid_Vid_All</t>
  </si>
  <si>
    <t>TC_Resident_AuthUnlockNew_32</t>
  </si>
  <si>
    <t>Auto_TC_585</t>
  </si>
  <si>
    <t>Resident_AuthUnlockNew_Face_Valid_Vid_All</t>
  </si>
  <si>
    <t>TC_Resident_AuthUnlockNew_36</t>
  </si>
  <si>
    <t>Auto_TC_586</t>
  </si>
  <si>
    <t>Resident_AuthUnlockNew_Iris_Valid_Vid_All</t>
  </si>
  <si>
    <t>TC_Resident_AuthUnlockNew_38</t>
  </si>
  <si>
    <t>Auto_TC_587</t>
  </si>
  <si>
    <t>Resident_AuthUnlockNew_Finger_Valid_Vid_All</t>
  </si>
  <si>
    <t>TC_Resident_AuthUnlockNew_40</t>
  </si>
  <si>
    <t>Auto_TC_588</t>
  </si>
  <si>
    <t>Unlock otp_Email auth using valid UIN</t>
  </si>
  <si>
    <t>Resident_AuthUnlockNew_otp_Email_Valid_UIN_All</t>
  </si>
  <si>
    <t>TC_Resident_AuthUnlockNew_02</t>
  </si>
  <si>
    <t>Auto_TC_589</t>
  </si>
  <si>
    <t>Unlock otp_phone auth using valid UIN</t>
  </si>
  <si>
    <t>Resident_AuthUnlockNew_OTPphone_Valid_UIN_All</t>
  </si>
  <si>
    <t>TC_Resident_AuthUnlockNew_04</t>
  </si>
  <si>
    <t>Auto_TC_590</t>
  </si>
  <si>
    <t>Unlock otp_phone auth using valid VID</t>
  </si>
  <si>
    <t>Resident_AuthUnlockNew_otp_Phone_Valid_Vid_All</t>
  </si>
  <si>
    <t>TC_Resident_AuthUnlockNew_33</t>
  </si>
  <si>
    <t>Auto_TC_591</t>
  </si>
  <si>
    <t>Unlock otp_Email auth using valid VID</t>
  </si>
  <si>
    <t>Resident_AuthUnlockNew_otp_Email_Valid_Vid_All</t>
  </si>
  <si>
    <t>TC_Resident_AuthUnlockNew_34</t>
  </si>
  <si>
    <t>Auto_TC_592</t>
  </si>
  <si>
    <t>Unlock otp_Email auth for specified time using valid UIN</t>
  </si>
  <si>
    <t>Resident_AuthUnlockNew_otp_Email_Valid_UIN_Unlocke_Specified_Time</t>
  </si>
  <si>
    <t>TC_Resident_AuthUnlockNew_03</t>
  </si>
  <si>
    <t>Auto_TC_593</t>
  </si>
  <si>
    <t>Unlock otp_Phone auth for specified time using valid UIN</t>
  </si>
  <si>
    <t>Resident_AuthUnlockNew_OTPphone_Valid_UIN_UnLocke_Spacified_Time</t>
  </si>
  <si>
    <t>TC_Resident_AuthUnlockNew_05</t>
  </si>
  <si>
    <t>Auto_TC_594</t>
  </si>
  <si>
    <t>Unlock face auth for specified time using valid UIN</t>
  </si>
  <si>
    <t>Resident_AuthUnlockNew_Face_Valid_UIN_UnLocke_For Specified_Time</t>
  </si>
  <si>
    <t>TC_Resident_AuthUnlockNew_08</t>
  </si>
  <si>
    <t>Auto_TC_595</t>
  </si>
  <si>
    <t>Unlock iris auth for specified time using valid UIN</t>
  </si>
  <si>
    <t>Resident_AuthUnlockNew_Iris_Valid_UIN_Unlocke_For_Specified_Time</t>
  </si>
  <si>
    <t>TC_Resident_AuthUnlockNew_10</t>
  </si>
  <si>
    <t>Auto_TC_596</t>
  </si>
  <si>
    <t>Unlock finger auth for specified time using valid UIN</t>
  </si>
  <si>
    <t>Resident_AuthUnlockNew_Finger_Valid_UIN_Unlocke_For_Specificed_Time</t>
  </si>
  <si>
    <t>TC_Resident_AuthUnlockNew_12</t>
  </si>
  <si>
    <t>Auto_TC_597</t>
  </si>
  <si>
    <t>Unlock demo auth for specified time using valid VID</t>
  </si>
  <si>
    <t>Resident_AuthUnlockNew_Demo_Valid_Vid_Unlock_For_Specified_Time</t>
  </si>
  <si>
    <t>TC_Resident_AuthUnlockNew_35</t>
  </si>
  <si>
    <t>Auto_TC_598</t>
  </si>
  <si>
    <t>Unlock face auth for specified time using valid VID</t>
  </si>
  <si>
    <t>Resident_AuthUnlockNew_Face_Valid_Vid_Unlocke_Specified_Time</t>
  </si>
  <si>
    <t>TC_Resident_AuthUnlockNew_37</t>
  </si>
  <si>
    <t>Auto_TC_599</t>
  </si>
  <si>
    <t>Unlock iris auth for specified time using valid VID</t>
  </si>
  <si>
    <t>Resident_AuthUnlockNew_Iris_Valid_Vid_Unlocke_Specified_Time</t>
  </si>
  <si>
    <t>TC_Resident_AuthUnlockNew_39</t>
  </si>
  <si>
    <t>Auto_TC_600</t>
  </si>
  <si>
    <t>Unlock finger auth for specified time using valid VID</t>
  </si>
  <si>
    <t>Resident_AuthUnlockNew_Finger_Valid_Vid_UnLocke_Specified_Time</t>
  </si>
  <si>
    <t>TC_Resident_AuthUnlockNew_41</t>
  </si>
  <si>
    <t>Auto_TC_601</t>
  </si>
  <si>
    <t>Unlock demo auth for 120sec using valid UIN</t>
  </si>
  <si>
    <t>Resident_AuthUnlockNew_Demo_Valid_UIN_Unlock_120_Sec</t>
  </si>
  <si>
    <t>TC_Resident_AuthUnlockNew_06</t>
  </si>
  <si>
    <t>Auto_TC_602</t>
  </si>
  <si>
    <t>AuthUnlockNew with missing locked status</t>
  </si>
  <si>
    <t>Resident_AuthUnlockNew_uin_Missing_Locked_Status_Pos</t>
  </si>
  <si>
    <t>TC_Resident_AuthUnlockNew_29</t>
  </si>
  <si>
    <t>Auto_TC_603</t>
  </si>
  <si>
    <t>Resident_AuthUnlockNew_vid_Missing_Locked_Status_Pos</t>
  </si>
  <si>
    <t>TC_Resident_AuthUnlockNew_58</t>
  </si>
  <si>
    <t>Auto_TC_604</t>
  </si>
  <si>
    <t>AuthUnlockNew with empty locked status</t>
  </si>
  <si>
    <t>Resident_AuthUnlockNew_vid_Empty_Locked_Status_Pos</t>
  </si>
  <si>
    <t>TC_Resident_AuthUnlockNew_52</t>
  </si>
  <si>
    <t>Auto_TC_605</t>
  </si>
  <si>
    <t>AuthUnlockNew with missing  unlockForSeconds</t>
  </si>
  <si>
    <t>Resident_AuthUnlockNew_uin_Missing_Secs_Pos</t>
  </si>
  <si>
    <t>TC_Resident_AuthUnlockNew_30</t>
  </si>
  <si>
    <t>Auto_TC_606</t>
  </si>
  <si>
    <t>AuthUnlockNew with missing unlockForSeconds</t>
  </si>
  <si>
    <t>Resident_AuthUnlockNew_vid_Missing_Secs_Pos</t>
  </si>
  <si>
    <t>TC_Resident_AuthUnlockNew_59</t>
  </si>
  <si>
    <t>Auto_TC_607</t>
  </si>
  <si>
    <t>AuthUnlockNew with empty unlockForSeconds</t>
  </si>
  <si>
    <t>Resident_AuthUnlockNew_vid_Empty_Secs_Pos</t>
  </si>
  <si>
    <t>TC_Resident_AuthUnlockNew_53</t>
  </si>
  <si>
    <t>Auto_TC_608</t>
  </si>
  <si>
    <t>Check AID status with empty OTP</t>
  </si>
  <si>
    <t>Resident_CheckAidStatus_Empty_Otp_Neg</t>
  </si>
  <si>
    <t>An appropriate error message "Invalid Input Parameter- OTP" should be displayed.</t>
  </si>
  <si>
    <t>TC_Resident_CheckAidStatus_07</t>
  </si>
  <si>
    <t>Auto_TC_609</t>
  </si>
  <si>
    <t>Check AID status with all valid value</t>
  </si>
  <si>
    <t>Resident_CheckAidStatus_all_Valid_Smoke</t>
  </si>
  <si>
    <t>Resident should be get AID status</t>
  </si>
  <si>
    <t>TC_Resident_CheckAidStatus_01</t>
  </si>
  <si>
    <t>Auto_TC_610</t>
  </si>
  <si>
    <t>Check credential status with all valid value.</t>
  </si>
  <si>
    <t>Resident_CredentialsStatus_euin_All_Valid_Smoke</t>
  </si>
  <si>
    <t>1. Navigate to endPoint: https://api-internal.qa-triad.mosip.net/resident/v1/req/credential/cancel/{requestId}
2.Enter all valid details</t>
  </si>
  <si>
    <t>Resident should be get credential status for respective EUIN.</t>
  </si>
  <si>
    <t>TC_Resident_CredentialsStatus_01</t>
  </si>
  <si>
    <t>Auto_TC_611</t>
  </si>
  <si>
    <t>1.Navigate to endPoint:  
https://api-internal.qa-triad.mosip.net/resident/v1/req/credential/status/{requestId}
2.Enter all valid details</t>
  </si>
  <si>
    <t>Auto_TC_612</t>
  </si>
  <si>
    <t>Check credential status with valid UIN and all details.</t>
  </si>
  <si>
    <t>Resident_CredentialsStatus_uin_All_Valid_Smoke</t>
  </si>
  <si>
    <t>Resident should be get credential status for respective of UIN.</t>
  </si>
  <si>
    <t>TC_Resident_CredentialsStatus_02</t>
  </si>
  <si>
    <t>Auto_TC_613</t>
  </si>
  <si>
    <t>Check QRcode credential status with valid UIN and all details.</t>
  </si>
  <si>
    <t>Resident_CredentialsStatus_QRcode_All_Valid_Smoke</t>
  </si>
  <si>
    <t>Resident should be get QRcode credential status for respective of UIN.</t>
  </si>
  <si>
    <t>TC_Resident_CredentialsStatus_03</t>
  </si>
  <si>
    <t>Auto_TC_614</t>
  </si>
  <si>
    <t>Check credential status of VID with valid EUIN and all details.</t>
  </si>
  <si>
    <t>Resident_CredentialsStatus_Of_VID_euin_All_Valid_Smoke</t>
  </si>
  <si>
    <t>Resident should be get credential status of VID using valid EUIN.</t>
  </si>
  <si>
    <t>TC_Resident_CredentialsStatus_04</t>
  </si>
  <si>
    <t>Auto_TC_615</t>
  </si>
  <si>
    <t>Reprint credential status of VID with all details.</t>
  </si>
  <si>
    <t>Resident_CredentialsStatus_Of_VID_Reprint_All_Valid_Smoke</t>
  </si>
  <si>
    <t>Resident should reprint credential status of VID using all details.</t>
  </si>
  <si>
    <t>TC_Resident_CredentialsStatus_05</t>
  </si>
  <si>
    <t>Auto_TC_616</t>
  </si>
  <si>
    <t>Check credential status of VID QRcode with valid details.</t>
  </si>
  <si>
    <t>Resident_CredentialsStatus_Of_VID_QRcode_All_Valid_Smoke</t>
  </si>
  <si>
    <t>Resident should be get QRcode credential status of VID.</t>
  </si>
  <si>
    <t>TC_Resident_CredentialsStatus_06</t>
  </si>
  <si>
    <t>Auto_TC_617</t>
  </si>
  <si>
    <t>Get policy by credentialType</t>
  </si>
  <si>
    <t>Resident_GetPolicyByCredentialType_smoke</t>
  </si>
  <si>
    <t>1.Navigate to endPoint:  
https://api-internal.qa-triad.mosip.net/resident/v1/req/policy/partnerId/{partnerId}/credentialType/{credentialType}
2.Enter all valid details</t>
  </si>
  <si>
    <t>Resident should be get policy by credentialtype.</t>
  </si>
  <si>
    <t>TC_Resident_GetPolicyByCredentialType_01</t>
  </si>
  <si>
    <t>Auto_TC_618</t>
  </si>
  <si>
    <t>Get credentialTypes</t>
  </si>
  <si>
    <t>Resident_GetCredentialTypes_smoke</t>
  </si>
  <si>
    <t>1.Navigate to endPoint:  
https://api-internal.qa-triad.mosip.net/resident/v1/credential/types
2.Enter all valid details</t>
  </si>
  <si>
    <t>Resident should be get credentialtype.</t>
  </si>
  <si>
    <t>TC_Resident_GetCredentialTypes_01</t>
  </si>
  <si>
    <t>Auto_TC_619</t>
  </si>
  <si>
    <t>Get credentialTypes with all valid details</t>
  </si>
  <si>
    <t>Resident_GetCredentialTypes_all_valid_smoke</t>
  </si>
  <si>
    <t>Resident should be get credentialtype using valid details.</t>
  </si>
  <si>
    <t>TC_Resident_GetCredentialTypes_02</t>
  </si>
  <si>
    <t>Auto_TC_620</t>
  </si>
  <si>
    <t>Get requestId with all valid details</t>
  </si>
  <si>
    <t>Resident_GetRqstId_All_Valid_Smoke</t>
  </si>
  <si>
    <t>1.Navigate to endPoint:  
https://api-internal.qa-triad.mosip.net/resident/v1/credentialrequest/getRequestIds
2.Enter all valid details</t>
  </si>
  <si>
    <t>Resident should be get requestId using valid details.</t>
  </si>
  <si>
    <t>TC_Resident_GetRqstId_01</t>
  </si>
  <si>
    <t>Auto_TC_621</t>
  </si>
  <si>
    <t>Request euin credentials with VID</t>
  </si>
  <si>
    <t>Resident_RequestCredentials_euin_VID_All_Valid_Smoke_sid</t>
  </si>
  <si>
    <t>Resident should be get euin credentials in response.</t>
  </si>
  <si>
    <t>TC_Resident_RequestCredentials_01</t>
  </si>
  <si>
    <t>Auto_TC_622</t>
  </si>
  <si>
    <t>Request reprint credentials with VID</t>
  </si>
  <si>
    <t>Resident_RequestCredentials_reprint_VID_All_Valid_Smoke_sid</t>
  </si>
  <si>
    <t>Resident should be get reprint credentials in response.</t>
  </si>
  <si>
    <t>TC_Resident_RequestCredentials_02</t>
  </si>
  <si>
    <t>Auto_TC_623</t>
  </si>
  <si>
    <t>Request QRcode credentials with VID</t>
  </si>
  <si>
    <t>Resident_RequestCredentials_Qrcode_VID_All_Valid_Smoke_sid</t>
  </si>
  <si>
    <t>Resident should be get QRcode credentials in response.</t>
  </si>
  <si>
    <t>TC_Resident_RequestCredentials_03</t>
  </si>
  <si>
    <t>Auto_TC_624</t>
  </si>
  <si>
    <t>Request credentials with invalid transactionId</t>
  </si>
  <si>
    <t>Resident_RequestCredentials_VID_InValid_transactionID</t>
  </si>
  <si>
    <t>TC_Resident_RequestCredentials_05</t>
  </si>
  <si>
    <t>Auto_TC_625</t>
  </si>
  <si>
    <t>Request credentials with empty encryptionKey</t>
  </si>
  <si>
    <t>Resident_RequestCredentials_VID_empty_encryptionKey_smoke</t>
  </si>
  <si>
    <t>Resident should be get credentials in response.</t>
  </si>
  <si>
    <t>TC_Resident_RequestCredentials_06</t>
  </si>
  <si>
    <t>Auto_TC_626</t>
  </si>
  <si>
    <t>Request credentials with encrypt false</t>
  </si>
  <si>
    <t>Resident_RequestCredentials_VID_encrypt_false_smoke</t>
  </si>
  <si>
    <t>TC_Resident_RequestCredentials_09</t>
  </si>
  <si>
    <t>Auto_TC_627</t>
  </si>
  <si>
    <t>Request euin credentials using valid inputs.</t>
  </si>
  <si>
    <t>Resident_RequestCredentials_euin_All_Valid_Smoke_sid</t>
  </si>
  <si>
    <t>TC_Resident_RequestCredentials_10</t>
  </si>
  <si>
    <t>Auto_TC_628</t>
  </si>
  <si>
    <t>Request printUIN credentials using valid inputs.</t>
  </si>
  <si>
    <t>Resident_RequestCredentials_printUIN_All_Valid_Smoke_sid</t>
  </si>
  <si>
    <t>Resident should be get printUIN credentials in response.</t>
  </si>
  <si>
    <t>TC_Resident_RequestCredentials_11</t>
  </si>
  <si>
    <t>Auto_TC_629</t>
  </si>
  <si>
    <t>Request QRcode credentials using valid inputs.</t>
  </si>
  <si>
    <t>Resident_RequestCredentials_Qrcode_All_Valid_Smoke_sid</t>
  </si>
  <si>
    <t>TC_Resident_RequestCredentials_12</t>
  </si>
  <si>
    <t>Auto_TC_630</t>
  </si>
  <si>
    <t>Request euin credentials using additional data and valid inputs.</t>
  </si>
  <si>
    <t>Resident_RequestCredentials_euin_UIN_With_Additional_Data_All_Valid_Smoke_sid</t>
  </si>
  <si>
    <t>TC_Resident_RequestCredentials_22</t>
  </si>
  <si>
    <t>Auto_TC_631</t>
  </si>
  <si>
    <t>Resident_RequestCredentials_euin_VID_With_Additional_Data_All_Valid_Smoke_sid</t>
  </si>
  <si>
    <t>TC_Resident_RequestCredentials_23</t>
  </si>
  <si>
    <t>Auto_TC_632</t>
  </si>
  <si>
    <t>Request reprint credentials using additional data and valid inputs.</t>
  </si>
  <si>
    <t>Resident_RequestCredentials_reprint_VID_With_Additional_Data_All_Valid_Smoke_sid</t>
  </si>
  <si>
    <t>TC_Resident_RequestCredentials_24</t>
  </si>
  <si>
    <t>Auto_TC_633</t>
  </si>
  <si>
    <t>Resident_RequestCredentials_reprint_UIN_With_Additional_Data_All_Valid_Smoke_sid</t>
  </si>
  <si>
    <t>TC_Resident_RequestCredentials_25</t>
  </si>
  <si>
    <t>Auto_TC_634</t>
  </si>
  <si>
    <t>Request QRcode credentials using additional data and valid inputs.</t>
  </si>
  <si>
    <t>Resident_RequestCredentials_Qrcode_VID_With_Additional_Data_All_Valid_Smoke_sid</t>
  </si>
  <si>
    <t>TC_Resident_RequestCredentials_26</t>
  </si>
  <si>
    <t>Auto_TC_635</t>
  </si>
  <si>
    <t>Resident_RequestCredentials_Qrcode_UIN_With_Additional_Data_All_Valid_Smoke_sid</t>
  </si>
  <si>
    <t>TC_Resident_RequestCredentials_27</t>
  </si>
  <si>
    <t>Auto_TC_636</t>
  </si>
  <si>
    <t>Request euin credentials using sharable attributes and valid inputs.</t>
  </si>
  <si>
    <t>Resident_RequestCredentials_euin_UIN_With_Sharable_Attributes_All_Valid_Smoke_sid</t>
  </si>
  <si>
    <t>TC_Resident_RequestCredentials_28</t>
  </si>
  <si>
    <t>Auto_TC_637</t>
  </si>
  <si>
    <t>Resident_RequestCredentials_euin_VID_With_Sharable_Attributes_All_Valid_Smoke_sid</t>
  </si>
  <si>
    <t>TC_Resident_RequestCredentials_29</t>
  </si>
  <si>
    <t>Auto_TC_638</t>
  </si>
  <si>
    <t>Request reprint credentials using sharable attributes and valid inputs.</t>
  </si>
  <si>
    <t>Resident_RequestCredentials_reprint_VID_With_Sharable_Attributes_All_Valid_Smoke_sid</t>
  </si>
  <si>
    <t>TC_Resident_RequestCredentials_30</t>
  </si>
  <si>
    <t>Auto_TC_639</t>
  </si>
  <si>
    <t>Resident_RequestCredentials_reprint_UIN_With_Sharable_Attributes_All_Valid_Smoke_sid</t>
  </si>
  <si>
    <t>TC_Resident_RequestCredentials_31</t>
  </si>
  <si>
    <t>Auto_TC_640</t>
  </si>
  <si>
    <t>Request Qrcode credentials using sharable attributes and valid inputs.</t>
  </si>
  <si>
    <t>Resident_RequestCredentials_Qrcode_VID_With_Sharable_Attributes_All_Valid_Smoke_sid</t>
  </si>
  <si>
    <t>Resident should be get Qrcode credentials in response.</t>
  </si>
  <si>
    <t>TC_Resident_RequestCredentials_32</t>
  </si>
  <si>
    <t>Auto_TC_641</t>
  </si>
  <si>
    <t>Resident_RequestCredentials_Qrcode_UIN_With_Sharable_Attributes_All_Valid_Smoke_sid</t>
  </si>
  <si>
    <t>TC_Resident_RequestCredentials_33</t>
  </si>
  <si>
    <t>Auto_TC_642</t>
  </si>
  <si>
    <t>Request credentials with empty version</t>
  </si>
  <si>
    <t>Resident_RequestCredentials_Empty_version_Pos</t>
  </si>
  <si>
    <t>TC_Resident_RequestCredentials_40</t>
  </si>
  <si>
    <t>Auto_TC_643</t>
  </si>
  <si>
    <t>Request credentials with email channel</t>
  </si>
  <si>
    <t>Resident_RequestCredentials_Email_Channel_Pos</t>
  </si>
  <si>
    <t>TC_Resident_RequestCredentials_41</t>
  </si>
  <si>
    <t>Auto_TC_644</t>
  </si>
  <si>
    <t>Request credentials with phone channel</t>
  </si>
  <si>
    <t>Resident_RequestCredentials_Phone_Channel_Pos</t>
  </si>
  <si>
    <t>TC_Resident_RequestCredentials_42</t>
  </si>
  <si>
    <t>Auto_TC_645</t>
  </si>
  <si>
    <t>Request credentials with empty channel</t>
  </si>
  <si>
    <t>Resident_RequestCredentials_EmptyChannel_Invalid_Neg</t>
  </si>
  <si>
    <t>TC_Resident_RequestCredentials_43</t>
  </si>
  <si>
    <t>Auto_TC_646</t>
  </si>
  <si>
    <t>Request euin credentials using VID and valid details</t>
  </si>
  <si>
    <t>Resident_RequestCredentials_euinn_VID_All_Valid_Smoke_sid</t>
  </si>
  <si>
    <t>TC_Resident_RequestCredentials_44</t>
  </si>
  <si>
    <t>Auto_TC_647</t>
  </si>
  <si>
    <t>Request euin credentials using temporary VID and valid details</t>
  </si>
  <si>
    <t>Resident_RequestCredentials_euin_TempVid_Smoke_sid</t>
  </si>
  <si>
    <t>TC_Resident_RequestCredentials_45</t>
  </si>
  <si>
    <t>Auto_TC_648</t>
  </si>
  <si>
    <t>Request euin credentials using temporary VID two times and valid details</t>
  </si>
  <si>
    <t>Resident_RequestCredentials_euin_TempVid_TwoTimes_Neg</t>
  </si>
  <si>
    <t>An appropriate error message:"invalid VID" should be displayed.</t>
  </si>
  <si>
    <t>TC_Resident_RequestCredentials_46</t>
  </si>
  <si>
    <t>Auto_TC_649</t>
  </si>
  <si>
    <t>Request euin credentials with revoked VID</t>
  </si>
  <si>
    <t>Resident_RequestCredentials_euin_VID_CheckVidIs_REVOKED_Neg</t>
  </si>
  <si>
    <t>TC_Resident_RequestCredentials_47</t>
  </si>
  <si>
    <t>Auto_TC_650</t>
  </si>
  <si>
    <t>Resident_RequestCredentials_euin_VID_Use_One_sid</t>
  </si>
  <si>
    <t>TC_Resident_RequestCredentials_48</t>
  </si>
  <si>
    <t>Auto_TC_651</t>
  </si>
  <si>
    <t>Resident_RequestCredentials_euin_VID_Use_sid</t>
  </si>
  <si>
    <t>TC_Resident_RequestCredentials_49</t>
  </si>
  <si>
    <t>Auto_TC_652</t>
  </si>
  <si>
    <t>Request printUIN transaction credentials with valid inputs</t>
  </si>
  <si>
    <t>Resident_RequestCredentials_printUIN_Transactions_All_Valid_Smoke_sid</t>
  </si>
  <si>
    <t>Resident should be get printUIN transaction credentials in response.</t>
  </si>
  <si>
    <t>TC_Resident_RequestCredentials_50</t>
  </si>
  <si>
    <t>Auto_TC_653</t>
  </si>
  <si>
    <t>Request Qrcode transaction credentials with valid inputs</t>
  </si>
  <si>
    <t>Resident_RequestCredentials_Transactions_Qrcode_All_Valid_Smoke_sid</t>
  </si>
  <si>
    <t>Resident should be get Qrcode transaction credentials in response.</t>
  </si>
  <si>
    <t>TC_Resident_RequestCredentials_51</t>
  </si>
  <si>
    <t>Auto_TC_654</t>
  </si>
  <si>
    <t>Generate Temp VID by valid inputs</t>
  </si>
  <si>
    <t>Resident_GenerateVID_Temporary_Valid_Smoke_sid</t>
  </si>
  <si>
    <t>Temporary VID should be generated in response.</t>
  </si>
  <si>
    <t>TC_Resident_GenerateVID_05</t>
  </si>
  <si>
    <t>Auto_TC_655</t>
  </si>
  <si>
    <t>Generate perpetual VID  with valid inputs</t>
  </si>
  <si>
    <t>Resident_GenerateVID_All_Valid_Smoke_Perpetual_sid</t>
  </si>
  <si>
    <t>Perpetual VID should be generated in response.</t>
  </si>
  <si>
    <t>TC_Resident_GenerateVID_08</t>
  </si>
  <si>
    <t>Auto_TC_656</t>
  </si>
  <si>
    <t>Resident_GenerateVID_All_Valid_Smoke_Temp_VID_sid</t>
  </si>
  <si>
    <t>TC_Resident_GenerateVID_09</t>
  </si>
  <si>
    <t>Auto_TC_657</t>
  </si>
  <si>
    <t>Generate VID with mismatched transaction ID.</t>
  </si>
  <si>
    <t>Resident_GenerateVID_TransactionMismatch_Neg</t>
  </si>
  <si>
    <t>An appropriate error message "TransactionID mismatched" should be display in response.</t>
  </si>
  <si>
    <t>TC_Resident_GenerateVID_27</t>
  </si>
  <si>
    <t>Auto_TC_658</t>
  </si>
  <si>
    <t>Generate perpetual VID with random individualId type</t>
  </si>
  <si>
    <t>Resident_GenerateVID_Perpetual_Random_individualIdType_Pos</t>
  </si>
  <si>
    <t>TC_Resident_GenerateVID_51</t>
  </si>
  <si>
    <t>Auto_TC_659</t>
  </si>
  <si>
    <t>Generate perpetual VID using revoke UIN.</t>
  </si>
  <si>
    <t xml:space="preserve">Resident_GenerateVID_Perpetual_Using_RevokeUIN_Valid_Smoke_sid
</t>
  </si>
  <si>
    <t>TC_Resident_GenerateVID_55</t>
  </si>
  <si>
    <t>Auto_TC_660</t>
  </si>
  <si>
    <t>Generate first temporary VID  using revoke UIN</t>
  </si>
  <si>
    <t>Resident_GenerateVID_Temporary_1_Using_RevokeUIN_Valid_Smoke_sid</t>
  </si>
  <si>
    <t>First temporary VID should be generated in response.</t>
  </si>
  <si>
    <t>TC_Resident_GenerateVID_56</t>
  </si>
  <si>
    <t>Auto_TC_661</t>
  </si>
  <si>
    <t>Generate second temporary VID  using revoke UIN</t>
  </si>
  <si>
    <t>Resident_GenerateVID_Temporary_2_Using_RevokeUIN_Valid_Smoke_sid</t>
  </si>
  <si>
    <t>Second temporary VID should be generated in response.</t>
  </si>
  <si>
    <t>TC_Resident_GenerateVID_57</t>
  </si>
  <si>
    <t>Auto_TC_662</t>
  </si>
  <si>
    <t>Generate third temporary VID  using revoke UIN</t>
  </si>
  <si>
    <t>Resident_GenerateVID_Temporary_3_Using_RevokeUIN_Valid_Smoke_sid</t>
  </si>
  <si>
    <t>Third temporary VID should be generated in response.</t>
  </si>
  <si>
    <t>TC_Resident_GenerateVID_58</t>
  </si>
  <si>
    <t>Auto_TC_663</t>
  </si>
  <si>
    <t>Generate fourth temporary VID  using revoke UIN</t>
  </si>
  <si>
    <t>Resident_GenerateVID_Temporary_4_Using_RevokeUIN_Valid_Smoke_sid</t>
  </si>
  <si>
    <t>Fourth temporary VID should be generated in response.</t>
  </si>
  <si>
    <t>TC_Resident_GenerateVID_59</t>
  </si>
  <si>
    <t>Auto_TC_664</t>
  </si>
  <si>
    <t>Generate onetimeuse VID  using revoke UIN</t>
  </si>
  <si>
    <t>Resident_GenerateVID_Onetimeuse_Using_RevokeUIN_Valid_Smoke_sid</t>
  </si>
  <si>
    <t>Onetimeuse VID should be generated in response.</t>
  </si>
  <si>
    <t>TC_Resident_GenerateVID_60</t>
  </si>
  <si>
    <t>Auto_TC_665</t>
  </si>
  <si>
    <t>Generate perpetual VID using an esignet integer</t>
  </si>
  <si>
    <t>Resident_GenerateVID_Perpetual_Esignet_Integ_Valid_Smoke_sid</t>
  </si>
  <si>
    <t>TC_Resident_GenerateVID_61</t>
  </si>
  <si>
    <t>Auto_TC_666</t>
  </si>
  <si>
    <t>Generate first temporary VID using an esignet integer</t>
  </si>
  <si>
    <t>Resident_GenerateVID_Temporary_1_Esignet_Integ_Valid_Smoke_sid</t>
  </si>
  <si>
    <t>TC_Resident_GenerateVID_62</t>
  </si>
  <si>
    <t>Auto_TC_667</t>
  </si>
  <si>
    <t>Generate second temporary VID using an esignet integer</t>
  </si>
  <si>
    <t>Resident_GenerateVID_Temporary_2_Esignet_Integ_Valid_Smoke_sid</t>
  </si>
  <si>
    <t>TC_Resident_GenerateVID_63</t>
  </si>
  <si>
    <t>Auto_TC_668</t>
  </si>
  <si>
    <t>Generate third temporary VID using an esignet integer</t>
  </si>
  <si>
    <t>Resident_GenerateVID_Temporary_3_Esignet_Integ_Valid_Smoke_sid</t>
  </si>
  <si>
    <t>TC_Resident_GenerateVID_64</t>
  </si>
  <si>
    <t>Auto_TC_669</t>
  </si>
  <si>
    <t>Generate fourth temporary VID using an esignet integer</t>
  </si>
  <si>
    <t>Resident_GenerateVID_Temporary_4_Esignet_Integ_Valid_Smoke_sid</t>
  </si>
  <si>
    <t>TC_Resident_GenerateVID_65</t>
  </si>
  <si>
    <t>Auto_TC_670</t>
  </si>
  <si>
    <t>Generate onetimeuse VID using an esignet integer</t>
  </si>
  <si>
    <t>Resident_GenerateVID_Onetimeuse_Esignet_Integ_Valid_Smoke_sid</t>
  </si>
  <si>
    <t>TC_Resident_GenerateVID_66</t>
  </si>
  <si>
    <t>Auto_TC_671</t>
  </si>
  <si>
    <t>Generate onetimeuse VID using getrid and valid inputs</t>
  </si>
  <si>
    <t>Resident_GenerateVID_Onetimeuse_GetRid_Valid_Smoke_sid</t>
  </si>
  <si>
    <t>TC_Resident_GenerateVID_67</t>
  </si>
  <si>
    <t>Auto_TC_672</t>
  </si>
  <si>
    <t>Generate perpetual VID using getrid and valid inputs</t>
  </si>
  <si>
    <t>Resident_GenerateVID_Perpetual_GetRid_Valid_Smoke_sid</t>
  </si>
  <si>
    <t>TC_Resident_GenerateVID_68</t>
  </si>
  <si>
    <t>Auto_TC_673</t>
  </si>
  <si>
    <t>Generate temporary VID using getrid and valid inputs</t>
  </si>
  <si>
    <t>Resident_GenerateVID_Temp_GetRid_Valid_Smoke_sid</t>
  </si>
  <si>
    <t>TC_Resident_GenerateVID_69</t>
  </si>
  <si>
    <t>Auto_TC_674</t>
  </si>
  <si>
    <t>Generate perpetual VID for expiry OTP scenario</t>
  </si>
  <si>
    <t>Resident_GenerateVID_Perpetual_ForEotp_Scen_Valid_Smoke_sid</t>
  </si>
  <si>
    <t>TC_Resident_GenerateVID_70</t>
  </si>
  <si>
    <t>Auto_TC_675</t>
  </si>
  <si>
    <t>Generate first temporary VID for expiry OTP scenario</t>
  </si>
  <si>
    <t>Resident_GenerateVID_Temporary_1_ForEotp_Scen_Valid_Smoke_sid</t>
  </si>
  <si>
    <t>TC_Resident_GenerateVID_71</t>
  </si>
  <si>
    <t>Auto_TC_676</t>
  </si>
  <si>
    <t>Generate second temporary VID for expiry OTP scenario</t>
  </si>
  <si>
    <t>Resident_GenerateVID_Temporary_2_ForEotp_Scen_Valid_Smoke_sid</t>
  </si>
  <si>
    <t>TC_Resident_GenerateVID_72</t>
  </si>
  <si>
    <t>Auto_TC_677</t>
  </si>
  <si>
    <t>Generate third temporary VID for expiry OTP scenario</t>
  </si>
  <si>
    <t>Resident_GenerateVID_Temporary_3_ForEotp_Scen_Valid_Smoke_sid</t>
  </si>
  <si>
    <t>TC_Resident_GenerateVID_73</t>
  </si>
  <si>
    <t>Auto_TC_678</t>
  </si>
  <si>
    <t>Generate fourth temporary VID for expiry OTP scenario</t>
  </si>
  <si>
    <t>Resident_GenerateVID_Temporary_4_ForEotp_Scen_Valid_Smoke_sid</t>
  </si>
  <si>
    <t>TC_Resident_GenerateVID_74</t>
  </si>
  <si>
    <t>Auto_TC_679</t>
  </si>
  <si>
    <t>Generate onetimeuse VID for expiry OTP scenario</t>
  </si>
  <si>
    <t>Resident_GenerateVID_Onetimeuse_ForEotp_Scen_Valid_Smoke_sid</t>
  </si>
  <si>
    <t>TC_Resident_GenerateVID_75</t>
  </si>
  <si>
    <t>Auto_TC_680</t>
  </si>
  <si>
    <t>Generate perpetual VID for invoice scenario</t>
  </si>
  <si>
    <t>Resident_GenerateVID_Perpetual_Inv_Scen_Valid_Smoke_sid</t>
  </si>
  <si>
    <t>TC_Resident_GenerateVID_77</t>
  </si>
  <si>
    <t>Auto_TC_681</t>
  </si>
  <si>
    <t>Generate onetimeuse VID for invoice scenario</t>
  </si>
  <si>
    <t>Resident_GenerateVID_Onetime_Inv_Scen_Valid_Smoke_sid</t>
  </si>
  <si>
    <t>TC_Resident_GenerateVID_78</t>
  </si>
  <si>
    <t>Auto_TC_682</t>
  </si>
  <si>
    <t>Generate temporary VID using UIN</t>
  </si>
  <si>
    <t>Resident_GenerateVID_uin_Temporary_VID_Valid_Smoke_sid</t>
  </si>
  <si>
    <t>TC_Resident_GenerateVID_94</t>
  </si>
  <si>
    <t>Auto_TC_683</t>
  </si>
  <si>
    <t>Generate second temporary VID using UIN</t>
  </si>
  <si>
    <t>Resident_GenerateVID_uin_Temporary_VID2_Valid_Smoke_sid</t>
  </si>
  <si>
    <t>TC_Resident_GenerateVID_95</t>
  </si>
  <si>
    <t>Auto_TC_684</t>
  </si>
  <si>
    <t>Generate onetimeuse VID using UIN</t>
  </si>
  <si>
    <t>Resident_GenerateVID_uin_Onetimeuse_VID_Valid_Smoke_sid</t>
  </si>
  <si>
    <t>TC_Resident_GenerateVID_96</t>
  </si>
  <si>
    <t>Auto_TC_685</t>
  </si>
  <si>
    <t>Generate perpetual VID using UIN with valid token</t>
  </si>
  <si>
    <t>Resident_GenerateVID_Perpetual_VID_uin_Valid_Token_Smoke_sid</t>
  </si>
  <si>
    <t>TC_Resident_GenerateVID_109</t>
  </si>
  <si>
    <t>Auto_TC_686</t>
  </si>
  <si>
    <t>Generate perpetual VID using valid details</t>
  </si>
  <si>
    <t>Resident_Generate_Perpetual_VID_Valid_Smoke_sid</t>
  </si>
  <si>
    <t>TC_Resident_GenerateVID_01</t>
  </si>
  <si>
    <t>Auto_TC_687</t>
  </si>
  <si>
    <t>Generate a perpetual VID by sending an OTP to an email ID with maximum character</t>
  </si>
  <si>
    <t>Resident_Generate_Perpetual_VID_Valid_Smoke_send_otp_with_max_email_character_sid</t>
  </si>
  <si>
    <t>TC_Resident_GenerateVID_02</t>
  </si>
  <si>
    <t>Auto_TC_688</t>
  </si>
  <si>
    <t>Generate perpetual VID using invalid UIN</t>
  </si>
  <si>
    <t>Resident_Generate_Perpetual_VID_With_InValid_UIN</t>
  </si>
  <si>
    <t>Resident should be get appropriate error message "Invalid UIN" in response.</t>
  </si>
  <si>
    <t>TC_Resident_GenerateVID_03</t>
  </si>
  <si>
    <t>Auto_TC_689</t>
  </si>
  <si>
    <t>Generate VID for temporary using valid details</t>
  </si>
  <si>
    <t>Resident_Generate_Temporary_VID_Valid_Smoke_sid</t>
  </si>
  <si>
    <t>TC_Resident_GenerateVID_04</t>
  </si>
  <si>
    <t>Auto_TC_690</t>
  </si>
  <si>
    <t>Generate temporary VID using valid details</t>
  </si>
  <si>
    <t>Resident_Generate_Temp_VID_Valid_Smoke_sid</t>
  </si>
  <si>
    <t>TC_Resident_GenerateVID_06</t>
  </si>
  <si>
    <t>Auto_TC_691</t>
  </si>
  <si>
    <t>Generate Onetimeuse VID using valid inputs</t>
  </si>
  <si>
    <t>Resident_Generate_Onetimeuse_VID_Valid_Smoke_sid</t>
  </si>
  <si>
    <t>TC_Resident_GenerateVID_07</t>
  </si>
  <si>
    <t>Auto_TC_692</t>
  </si>
  <si>
    <t>Generate temporary VID using perpetual VID</t>
  </si>
  <si>
    <t>Resident_Generate_Temporary_VID_Using_Perp_VID_Smoke_sid</t>
  </si>
  <si>
    <t>TC_Resident_GenerateVID_11</t>
  </si>
  <si>
    <t>Auto_TC_693</t>
  </si>
  <si>
    <t>Generate temporary VID using temporary VID</t>
  </si>
  <si>
    <t>Resident_Generate_Temporary_VID_Using_Temp_VID_Smoke_sid</t>
  </si>
  <si>
    <t>TC_Resident_GenerateVID_12</t>
  </si>
  <si>
    <t>Auto_TC_694</t>
  </si>
  <si>
    <t>Generate perpetual VID using onetimeuse VID</t>
  </si>
  <si>
    <t>Resident_Generate_Perpetual_VID_Using_Onetimeuse_VID_Smoke_sid</t>
  </si>
  <si>
    <t>TC_Resident_GenerateVID_13</t>
  </si>
  <si>
    <t>Auto_TC_695</t>
  </si>
  <si>
    <t>Generate perpetual VID using perpetual VID in negative way</t>
  </si>
  <si>
    <t>Resident_Generate_Perpetual_VID_Using_Perpetual_VID_sid_Neg</t>
  </si>
  <si>
    <t>Resident should be get appropriate error message "Unable to revoke logged VID" in response.</t>
  </si>
  <si>
    <t>TC_Resident_GenerateVID_28</t>
  </si>
  <si>
    <t>Auto_TC_696</t>
  </si>
  <si>
    <t>Generate perpetual VID using temporary VID in negative way</t>
  </si>
  <si>
    <t>Resident_Generate_Perpetual_VID_Using_Temp_VID_sid_Neg</t>
  </si>
  <si>
    <t>Resident should be get appropriate error message like "invalid data" in response.</t>
  </si>
  <si>
    <t>TC_Resident_GenerateVID_29</t>
  </si>
  <si>
    <t>Auto_TC_697</t>
  </si>
  <si>
    <t>Generate perpetual VID using an Onetimeuse VID in negative way</t>
  </si>
  <si>
    <t>Resident_Generate_Perpetual_VID_Using_Onetimeuse_VID_sid_Neg</t>
  </si>
  <si>
    <t>TC_Resident_GenerateVID_30</t>
  </si>
  <si>
    <t>Auto_TC_698</t>
  </si>
  <si>
    <t>Generate temporary VID using perpetual VID in negative way</t>
  </si>
  <si>
    <t>Resident_Generate_Temporary_VID_Using_Perpetual_VID_sid_Neg</t>
  </si>
  <si>
    <t>TC_Resident_GenerateVID_31</t>
  </si>
  <si>
    <t>Auto_TC_699</t>
  </si>
  <si>
    <t>Generate temporary VID using an Onetimeuse VID in negative way</t>
  </si>
  <si>
    <t>Resident_Generate_Temporary_VID_Using_Onetimeuse_VID_sid_Neg</t>
  </si>
  <si>
    <t>TC_Resident_GenerateVID_33</t>
  </si>
  <si>
    <t>Auto_TC_700</t>
  </si>
  <si>
    <t>Generate an Onetimeuse VID using perpetual VID in negative way</t>
  </si>
  <si>
    <t>Resident_Generate_Onetimeuse_VID_Using_Perpetual_VID_sid_Neg</t>
  </si>
  <si>
    <t>TC_Resident_GenerateVID_34</t>
  </si>
  <si>
    <t>Auto_TC_701</t>
  </si>
  <si>
    <t>Generate an Onetimeuse VID using temporary VID in negative way</t>
  </si>
  <si>
    <t>Resident_Generate_Onetimeuse_VID_Using_Temp_VID_sid_Neg</t>
  </si>
  <si>
    <t>TC_Resident_GenerateVID_35</t>
  </si>
  <si>
    <t>Auto_TC_702</t>
  </si>
  <si>
    <t>Generate an Onetimeuse VID using an Onetimeuse VID in negative way</t>
  </si>
  <si>
    <t>Resident_Generate_Onetimeuse_VID_Using_Onetimeuse_VID_sid_Neg</t>
  </si>
  <si>
    <t>TC_Resident_GenerateVID_36</t>
  </si>
  <si>
    <t>Auto_TC_703</t>
  </si>
  <si>
    <t>Generate perpetual VID using temporary VID with valid details</t>
  </si>
  <si>
    <t>Resident_Generate_Perpetual_VID_Using_Temp_VID_Smoke_sid</t>
  </si>
  <si>
    <t>TC_Resident_GenerateVID_37</t>
  </si>
  <si>
    <t>Auto_TC_704</t>
  </si>
  <si>
    <t>Generate Onetimeuse VID using temporary VID with valid details</t>
  </si>
  <si>
    <t>Resident_Generate_Onetimeuse_VID_Using_Temp_VID_Smoke_sid</t>
  </si>
  <si>
    <t>TC_Resident_GenerateVID_38</t>
  </si>
  <si>
    <t>Auto_TC_705</t>
  </si>
  <si>
    <t>Generate Onetimeuse VID using perpetual VID  with valid details</t>
  </si>
  <si>
    <t>Resident_Generate_Onetimeuse_VID_Using_Perp_VID_Smoke_sid</t>
  </si>
  <si>
    <t>TC_Resident_GenerateVID_39</t>
  </si>
  <si>
    <t>Auto_TC_706</t>
  </si>
  <si>
    <t>Generate perpetual VID using perpetual VID with valid details</t>
  </si>
  <si>
    <t>Resident_Generate_Perpetual_VID_Using_Perpetual_VID_Pos</t>
  </si>
  <si>
    <t>TC_Resident_GenerateVID_40</t>
  </si>
  <si>
    <t>Auto_TC_707</t>
  </si>
  <si>
    <t>Generate Onetimeuse VID using Onetimeuse VID with valid inputs</t>
  </si>
  <si>
    <t>Resident_Generate_Onetimeuse_VID_Using_Onetimeuse_VID_Pos</t>
  </si>
  <si>
    <t>TC_Resident_GenerateVID_41</t>
  </si>
  <si>
    <t>Auto_TC_708</t>
  </si>
  <si>
    <t>Generate temporary VID using Onetimeuse VID with valid inputs</t>
  </si>
  <si>
    <t>Resident_Generate_Temporary_VID_Using_Onetimeuse_VID_Smoke_sid</t>
  </si>
  <si>
    <t>TC_Resident_GenerateVID_42</t>
  </si>
  <si>
    <t>Auto_TC_709</t>
  </si>
  <si>
    <t>Generate perpetual VID using phone</t>
  </si>
  <si>
    <t>Resident_Generate_Perpetual_VID_Phone_Valid_Smoke_sid</t>
  </si>
  <si>
    <t>TC_Resident_GenerateVID_52</t>
  </si>
  <si>
    <t>Auto_TC_710</t>
  </si>
  <si>
    <t>Generate perpetual VID using Email</t>
  </si>
  <si>
    <t>Resident_Generate_Perpetual_VID_Email_Valid_Smoke_sid</t>
  </si>
  <si>
    <t>TC_Resident_GenerateVID_53</t>
  </si>
  <si>
    <t>Auto_TC_711</t>
  </si>
  <si>
    <t>Generate perpetual VID using an empty channel</t>
  </si>
  <si>
    <t>Resident_Generate_Perpetual_VID_EmptyChannel_Invalid_Neg</t>
  </si>
  <si>
    <t>Resident should be get appropriate error message like "OTP channel is empty" in response.</t>
  </si>
  <si>
    <t>TC_Resident_GenerateVID_54</t>
  </si>
  <si>
    <t>Auto_TC_712</t>
  </si>
  <si>
    <t>Generate perpetual VID with valid order status</t>
  </si>
  <si>
    <t>Resident_Generate_Perpetual_VID_OrdrSts_Valid_Smoke_sid</t>
  </si>
  <si>
    <t>TC_Resident_GenerateVID_76</t>
  </si>
  <si>
    <t>Auto_TC_713</t>
  </si>
  <si>
    <t>Generate one temporary VID using valid inputs</t>
  </si>
  <si>
    <t>Resident_Generate_Temporary_VID_ONE_Valid_Smoke_sid</t>
  </si>
  <si>
    <t>TC_Resident_GenerateVID_79</t>
  </si>
  <si>
    <t>Auto_TC_714</t>
  </si>
  <si>
    <t>Generate second temporary VID using valid inputs</t>
  </si>
  <si>
    <t>Resident_Generate_Temporary_VID_TWO_Valid_Smoke_sid</t>
  </si>
  <si>
    <t>TC_Resident_GenerateVID_80</t>
  </si>
  <si>
    <t>Auto_TC_715</t>
  </si>
  <si>
    <t>Generate third temporary VID using valid inputs</t>
  </si>
  <si>
    <t>Resident_Generate_Temporary_VID_Three_Valid_Smoke_sid</t>
  </si>
  <si>
    <t>TC_Resident_GenerateVID_81</t>
  </si>
  <si>
    <t>Auto_TC_716</t>
  </si>
  <si>
    <t>Generate fourth temporary VID using valid inputs</t>
  </si>
  <si>
    <t>Resident_Generate_Temporary_VID_FOUR_Valid_Smoke_sid</t>
  </si>
  <si>
    <t>TC_Resident_GenerateVID_82</t>
  </si>
  <si>
    <t>Auto_TC_717</t>
  </si>
  <si>
    <t>Generate fifth temporary VID using valid inputs</t>
  </si>
  <si>
    <t>Resident_Generate_Temporary_VID_FIVE_Valid_Smoke_sid</t>
  </si>
  <si>
    <t>Fifth temporary VID should be generated in response.</t>
  </si>
  <si>
    <t>TC_Resident_GenerateVID_83</t>
  </si>
  <si>
    <t>Auto_TC_718</t>
  </si>
  <si>
    <t>Generate sixth temporary VID using valid inputs</t>
  </si>
  <si>
    <t>Resident_Generate_Temporary_VID_SIX_Valid_Smoke_sid</t>
  </si>
  <si>
    <t>sixth temporary VID should be generated in response.</t>
  </si>
  <si>
    <t>TC_Resident_GenerateVID_84</t>
  </si>
  <si>
    <t>Auto_TC_719</t>
  </si>
  <si>
    <t>Generate first perpetual VID using valid inputs</t>
  </si>
  <si>
    <t>Resident_Generate_Perpetual_VID_Valid_First_Smoke_sid</t>
  </si>
  <si>
    <t>First perpetual VID should be generated in response.</t>
  </si>
  <si>
    <t>TC_Resident_GenerateVID_85</t>
  </si>
  <si>
    <t>Auto_TC_720</t>
  </si>
  <si>
    <t>Generate perpetual VID secondtime</t>
  </si>
  <si>
    <t>Resident_Generate_Perpetual_VID_SecondTime_Smoke_sid</t>
  </si>
  <si>
    <t>TC_Resident_GenerateVID_86</t>
  </si>
  <si>
    <t>Auto_TC_721</t>
  </si>
  <si>
    <t>Generate one perpetual VID using valid inputs</t>
  </si>
  <si>
    <t>Resident_Generate_Perpetual_VID_1_Smoke_sid</t>
  </si>
  <si>
    <t>TC_Resident_GenerateVID_87</t>
  </si>
  <si>
    <t>Auto_TC_722</t>
  </si>
  <si>
    <t>Generate second perpetual VID using valid inputs</t>
  </si>
  <si>
    <t>Resident_Generate_Perpetual_VID_2_Smoke_sid</t>
  </si>
  <si>
    <t>Second perpetual VID should be generated in response.</t>
  </si>
  <si>
    <t>TC_Resident_GenerateVID_88</t>
  </si>
  <si>
    <t>Auto_TC_723</t>
  </si>
  <si>
    <t>Generate third perpetual VID using valid inputs</t>
  </si>
  <si>
    <t>Resident_Generate_Perpetual_VID_3_Smoke_sid</t>
  </si>
  <si>
    <t>Third perpetual VID should be generated in response.</t>
  </si>
  <si>
    <t>TC_Resident_GenerateVID_89</t>
  </si>
  <si>
    <t>Auto_TC_724</t>
  </si>
  <si>
    <t>Generate temporary VID using three cases</t>
  </si>
  <si>
    <t>Resident_Generate_Temporary_VID_use_3_Smoke_sid</t>
  </si>
  <si>
    <t>TC_Resident_GenerateVID_90</t>
  </si>
  <si>
    <t>Auto_TC_725</t>
  </si>
  <si>
    <t>Generate perpetual VID for send OTP</t>
  </si>
  <si>
    <t>Resident_Generate_Perpetual_VID_For_SendOtp_Valid_Smoke_sid</t>
  </si>
  <si>
    <t>TC_Resident_GenerateVID_91</t>
  </si>
  <si>
    <t>Auto_TC_726</t>
  </si>
  <si>
    <t>Generate perpetual VID for UIN transactions</t>
  </si>
  <si>
    <t>Resident_Generate_Perpetual_VID_uin_Transactions_sid</t>
  </si>
  <si>
    <t>TC_Resident_GenerateVID_92</t>
  </si>
  <si>
    <t>Auto_TC_727</t>
  </si>
  <si>
    <t>Resident_Generate_Perpetual_VID_uin_Transactions_Second_sid</t>
  </si>
  <si>
    <t>TC_Resident_GenerateVID_93</t>
  </si>
  <si>
    <t>Auto_TC_728</t>
  </si>
  <si>
    <t>Generate perpetual VID using a valid UIN and phone</t>
  </si>
  <si>
    <t>Resident_Generate_Perpetual_VID_uin_Phone_Valid_Smoke_sid</t>
  </si>
  <si>
    <t>TC_Resident_GenerateVID_97</t>
  </si>
  <si>
    <t>Auto_TC_729</t>
  </si>
  <si>
    <t>Generate perpetual VID using a valid UIN and email</t>
  </si>
  <si>
    <t>Resident_Generate_Perpetual_VID_uin_Email_Valid_Smoke_sid</t>
  </si>
  <si>
    <t>TC_Resident_GenerateVID_98</t>
  </si>
  <si>
    <t>Auto_TC_730</t>
  </si>
  <si>
    <t>Generate perpetual VID using a valid UIN and both channel</t>
  </si>
  <si>
    <t>Resident_Generate_Perpetual_VID_BothChannel_uin_Valid_Smoke_sid</t>
  </si>
  <si>
    <t>TC_Resident_GenerateVID_99</t>
  </si>
  <si>
    <t>Auto_TC_731</t>
  </si>
  <si>
    <t>Generate perpetual VID using a valid UIN with an invalid transactionId</t>
  </si>
  <si>
    <t>Resident_Generate_Perpetual_VID_TransID_uin_Invalid</t>
  </si>
  <si>
    <t>Resident should get appropriate error message like" Invalid Transactionid" in response.</t>
  </si>
  <si>
    <t>TC_Resident_GenerateVID_112</t>
  </si>
  <si>
    <t>Auto_TC_732</t>
  </si>
  <si>
    <t>Generate perpetual VID using valid UIN with an empty channel</t>
  </si>
  <si>
    <t>Resident_Generate_Perpetual_VID_uin_EmptyChannel_Neg</t>
  </si>
  <si>
    <t>Resident should get appropriate error message like" OTP channel empty" in response</t>
  </si>
  <si>
    <t>TC_Resident_GenerateVID_113</t>
  </si>
  <si>
    <t>Auto_TC_733</t>
  </si>
  <si>
    <t>Generate perpetual VID using a valid UIN with an empty transactionId</t>
  </si>
  <si>
    <t>Resident_Generate_Perpetual_VID_Empty_TransID_Invalid_Neg</t>
  </si>
  <si>
    <t>Resident should get appropriate error message like"Transactionid is empty" in response</t>
  </si>
  <si>
    <t>TC_Resident_GenerateVID_114</t>
  </si>
  <si>
    <t>Auto_TC_734</t>
  </si>
  <si>
    <t>Regenerate perpetual VID using all valid inputs</t>
  </si>
  <si>
    <t>Resident_ReGenerateVID_All_Valid_Smoke_Perpetual_sid</t>
  </si>
  <si>
    <t>Perpetual VID should be regenerated in response.</t>
  </si>
  <si>
    <t>TC_Resident_ReGenerateVID_01</t>
  </si>
  <si>
    <t>Auto_TC_735</t>
  </si>
  <si>
    <t>Regenerate temporary VID using all valid inputs</t>
  </si>
  <si>
    <t>Resident_ReGenerateVID_All_Valid_Smoke_Temp_VID_sid</t>
  </si>
  <si>
    <t>Temporary VID should be regenerated in response.</t>
  </si>
  <si>
    <t>TC_Resident_ReGenerateVID_02</t>
  </si>
  <si>
    <t>Auto_TC_736</t>
  </si>
  <si>
    <t>Get all template by language code and templatetype code</t>
  </si>
  <si>
    <t>Resident_GetAllTemplateBylangCodeAndTemplateTypeCode_uin_1_Valid_Smoke</t>
  </si>
  <si>
    <t>1.Navigate to endPoint: /resident/v1/auth-proxy/masterdata/templates/{langcode}/{templatetypecode}
2.Enter valid UIN,language code, template type code with valid details and execute.</t>
  </si>
  <si>
    <t>Resident should get all template by language code and templatetype code in response.</t>
  </si>
  <si>
    <t>TC_Resident_GetAllTemplateBylangCodeAndTemplateTypeCode_01</t>
  </si>
  <si>
    <t>Auto_TC_737</t>
  </si>
  <si>
    <t>Get all template by language code and templatetype code using another UIN</t>
  </si>
  <si>
    <t>Resident_GetAllTemplateBylangCodeAndTemplateTypeCode_uin_2_Valid_Smoke</t>
  </si>
  <si>
    <t>TC_Resident_GetAllTemplateBylangCodeAndTemplateTypeCode_02</t>
  </si>
  <si>
    <t>Auto_TC_738</t>
  </si>
  <si>
    <t>Resident_GetAllTemplateBylangCodeAndTemplateTypeCode_uin_3_Valid_Smoke</t>
  </si>
  <si>
    <t>TC_Resident_GetAllTemplateBylangCodeAndTemplateTypeCode_03</t>
  </si>
  <si>
    <t>Auto_TC_739</t>
  </si>
  <si>
    <t>Get all template by language code and templatetype code with invalid language code.</t>
  </si>
  <si>
    <t>Resident_GetAllTemplateBylangCodeAndTemplateTypeCode_uin_Invalid_Langcode</t>
  </si>
  <si>
    <t>1.Navigate to endPoint: /resident/v1/auth-proxy/masterdata/templates/{langcode}/{templatetypecode}
2.Enter valid UIN, template type code with invalid language code and execute.</t>
  </si>
  <si>
    <t>Resident should get appropriate error message like"Invalid language code" in response</t>
  </si>
  <si>
    <t>TC_Resident_GetAllTemplateBylangCodeAndTemplateTypeCode_04</t>
  </si>
  <si>
    <t>Auto_TC_740</t>
  </si>
  <si>
    <t>1. Navigate to end point : https://api-internal.qa-triad.mosip.net/resident/v1/auth-proxy/masterdata/templates/{langcode}/{templatetypecode}
2.Enter all valid values and invalid Templatetypecode</t>
  </si>
  <si>
    <t>TC_Resident_GetAllTemplateBylangCodeAndTemplateTypeCode_05</t>
  </si>
  <si>
    <t>Auto_TC_741</t>
  </si>
  <si>
    <t>Get All Template By langCode And TemplateTypeCode_uin with Invalid token</t>
  </si>
  <si>
    <t>Resident_GetAllTemplateBylangCodeAndTemplateTypeCode_Invalid_Token</t>
  </si>
  <si>
    <t>1. Navigate to end point : https://api-internal.qa-triad.mosip.net/resident/v1/auth-proxy/masterdata/templates/{langcode}/{templatetypecode}
2.Enter all valid values and invalid  token</t>
  </si>
  <si>
    <t>Resident should get appropriate error message like"Invalid Token" in response</t>
  </si>
  <si>
    <t>TC_Resident_GetAllTemplateBylangCodeAndTemplateTypeCode_06</t>
  </si>
  <si>
    <t>Auto_TC_742</t>
  </si>
  <si>
    <t xml:space="preserve">Get Channel Verification Status -- request OTP for channel email </t>
  </si>
  <si>
    <t>Resident_GetChannelVerificationStatus_For_Email_Valid_Smoke</t>
  </si>
  <si>
    <t>1. Request for OTP using "OTP request API".
2. Navigate to end point : https://api-internal.qa-triad.mosip.net/resident/v1/channel/verification-status/?channel={channel}&amp;individualId={individualId}
3.Enter all valid details and make OTP channel as email then execute</t>
  </si>
  <si>
    <t>Resident should get OTP in email id and "Cheannel verification status will be success" in response.</t>
  </si>
  <si>
    <t>TC_Resident_GetChannelVerificationStatus_01</t>
  </si>
  <si>
    <t>Auto_TC_743</t>
  </si>
  <si>
    <t xml:space="preserve">Get Channel Verification Status -- request OTP for channel phone </t>
  </si>
  <si>
    <t>Resident_GetChannelVerificationStatus_For_Phone_all_Valid_Smoke</t>
  </si>
  <si>
    <t>1. Request for OTP using "OTP request API".
2. Navigate to end point : https://api-internal.qa-triad.mosip.net/resident/v1/channel/verification-status/?channel={channel}&amp;individualId={individualId}
3.Enter all valid details and make OTP channel as phone then execute</t>
  </si>
  <si>
    <t>Resident should get OTP in phone and "Cheannel verification status will be success" in response.</t>
  </si>
  <si>
    <t>TC_Resident_GetChannelVerificationStatus_02</t>
  </si>
  <si>
    <t>Auto_TC_744</t>
  </si>
  <si>
    <t>Get Channel Verification Status with empty id.</t>
  </si>
  <si>
    <t>Resident_GetChannelVerificationStatus_Empty_Id_Neg</t>
  </si>
  <si>
    <t>1. Request for OTP using "OTP request API".
2. Navigate to end point : https://api-internal.qa-triad.mosip.net/resident/v1/channel/verification-status/?channel={channel}&amp;individualId={individualId}
3.Enter all valid details and invalid ID then execute.</t>
  </si>
  <si>
    <t>Resident should get appropriate error message like"ID is empty" in response</t>
  </si>
  <si>
    <t>TC_Resident_GetChannelVerificationStatus_06</t>
  </si>
  <si>
    <t>Auto_TC_745</t>
  </si>
  <si>
    <t>Get channel verification status using valid Email</t>
  </si>
  <si>
    <t>Resident_GetChannelVerificationStatus_Email_Valid_Smoke</t>
  </si>
  <si>
    <t>1. Request for OTP using "OTP request API".
2. Navigate to end point : https://api-internal.qa-triad.mosip.net/resident/v1/channel/verification-status/?channel={channel}&amp;individualId={individualId}
3.Enter all valid details and channel as email then execute.</t>
  </si>
  <si>
    <t>TC_Resident_GetChannelVerificationStatus_07</t>
  </si>
  <si>
    <t>Auto_TC_746</t>
  </si>
  <si>
    <t>Get channel verification status using valid phone</t>
  </si>
  <si>
    <t>Resident_GetChannelVerificationStatus_Phone_Valid_Smoke</t>
  </si>
  <si>
    <t>1. Request for OTP using "OTP request API".
2. Navigate to end point : https://api-internal.qa-triad.mosip.net/resident/v1/channel/verification-status/?channel={channel}&amp;individualId={individualId}
3.Enter all valid details and channel as phone then execute.</t>
  </si>
  <si>
    <t>TC_Resident_GetChannelVerificationStatus_08</t>
  </si>
  <si>
    <t xml:space="preserve">Check the  Navigation header for update my data </t>
  </si>
  <si>
    <t>1.Open  Resident portal.
2.Click on UIN Services and log in.
3.Navigate to Update UIN</t>
  </si>
  <si>
    <t xml:space="preserve">Verify OTP request is  consistent for update email and phone number </t>
  </si>
  <si>
    <t>1.Open chrome browser and login to resident portal.
2.Go to UIN Services&gt;'Update Demographic Data'.
3.Go to contact and enter new email ID and confirm email ID and click on ‘Send OTP’.
4.Now enter new mobile number and confirm mobile number and click on ‘Send OTP’.
5.Now again enter new email ID and confirm email ID and click on ‘Send OTP</t>
  </si>
  <si>
    <t xml:space="preserve">Shoud get OTP pop up message in the  Respective channels </t>
  </si>
  <si>
    <t>Verify the page  after updating details of UIN</t>
  </si>
  <si>
    <t>1.Login to Resident UI
2.Navigate to update demographic data
3.Update any details.</t>
  </si>
  <si>
    <t>After updating, page should  navigate to the main page</t>
  </si>
  <si>
    <t xml:space="preserve">Verify the  validation message Without entering any data in ‘Confirm New email ID/Confirm New Phone Number’ </t>
  </si>
  <si>
    <t>1. Login to resident portal.
 2.Navigate to UIN Services&gt;Update Demographic data page.
3.Go to contact and enter new Email ID/ new Phone Number.</t>
  </si>
  <si>
    <t>Verify Line spacing in  "Authorization partner name", in "Share My Data" feature</t>
  </si>
  <si>
    <t>1.open Resident portal
2.Navigate to  UIN services and Login
3.Click on “Share My Data“ feature</t>
  </si>
  <si>
    <t>Verify the  'list of support documents' for arabic language</t>
  </si>
  <si>
    <t>1.Open Resdident portal in chrome browser.
2.Go to get information page.
3.Change the language into Arabic.
4.Go to list of supporting documents.</t>
  </si>
  <si>
    <t>List of supporting document should get  loaded in Arabic language</t>
  </si>
  <si>
    <t>Verify the dropdown in update demographic   address tab</t>
  </si>
  <si>
    <t>1. Login into resident module
2.Navigate to update demographic
3.Select the dropdown for address</t>
  </si>
  <si>
    <t xml:space="preserve">Verify the  screen response  when  clicked on submit button </t>
  </si>
  <si>
    <t>1.Open Resident portal
2.Click on Get MY UIN
3. Enter VID / UIN 
4.Enter valid OTP 
5.Click on Submit button</t>
  </si>
  <si>
    <t>Verify  updating   all the document types</t>
  </si>
  <si>
    <t>1.Login to Resident UI
2.Navigate to update my UIN
3.update any fields with required data
4.Select document type, upload document and submit</t>
  </si>
  <si>
    <t>Verify  the Registration center  downloaded PDF document</t>
  </si>
  <si>
    <t>1.Open resident portal
 2.Click on “Get information”.
3.Select Country
4. Enter the country name.
5.Click on search button
 6.Download the registration center as PDF doc using download button</t>
  </si>
  <si>
    <t>Verify the  audit log for  aid failure</t>
  </si>
  <si>
    <t>1.Open swagger
2.Navigate to end point POST​/req​/individualId/otp: This is to get the OTP.
3.Click on Try it now and Enter an invalid OTP Channel.
4.Click on execute</t>
  </si>
  <si>
    <t>There should be an audit log to generate OTP for aid failure with error code  'RES-SER-196'</t>
  </si>
  <si>
    <t xml:space="preserve">Verify the AID status  </t>
  </si>
  <si>
    <t>1.Open resident portal
2.Navigate to Get My UIN
3.Enter AID/RID
4.Click on submit
5.Check the status in the registration transaction table in the DB and in Get My UIN screen</t>
  </si>
  <si>
    <t xml:space="preserve">Verify the information details in the VID page </t>
  </si>
  <si>
    <t>1.Open resident portal.
2.Navigate to UIN service and login.
3.Navigate to Manage my VID.
4. Check the “i” information details for the VID types</t>
  </si>
  <si>
    <t>The  information details in the VID page should match with the mosip-vid-policy.json even if user has dynamically changed the default values.</t>
  </si>
  <si>
    <t>Share the credentials  with a apostrophe " ' " in the purpose of sharing your credential text field</t>
  </si>
  <si>
    <t>1.Open Resident portal 
2.Click on UIN service and Login
3.Navigate to share my data and select the attribute to share
4.Use text with a apostrophe " ' " in the purpose of sharing your credential text field</t>
  </si>
  <si>
    <t xml:space="preserve">Verify the  Popup message </t>
  </si>
  <si>
    <t xml:space="preserve"> 1.Login to Resident portal
2. Navigate to Manage My VID
3.Download perpetual vid type
4.Check the word 'card' is displayed once in the pop up</t>
  </si>
  <si>
    <t xml:space="preserve">Verfiy the  logo position </t>
  </si>
  <si>
    <t xml:space="preserve">
1. Login to Resident UI
2.Navigate to share My data
3.Select  the attributes to share
4.Check logo position for the 'Name' attribute</t>
  </si>
  <si>
    <t xml:space="preserve">1.Login to  Resident portal in fire fox browser 
2.Navigate to UIN services 
3.Observe the dash board </t>
  </si>
  <si>
    <t xml:space="preserve">Verify the Description for View my history </t>
  </si>
  <si>
    <t>1.Open resident portal
2. Navigate to UIN services and login 
3.Read the description for  view my history</t>
  </si>
  <si>
    <t>Verify  Success popup message for phone number  verified.</t>
  </si>
  <si>
    <t>1.Open resident portal.
2.Go to “Verify Phone Number and Email ID”.
3.Select ‘Verify Phone Number’ and enter valid UIN/VID.
4.Verify captcha and press ‘Send OTP’.
5.Enter valid OTP and press ‘Submit’ button.</t>
  </si>
  <si>
    <t>Verify the  "Address" dropdown with   font sizes large and huge</t>
  </si>
  <si>
    <t>1.Login to resident portal.
2.Go to ‘Download personalized card’/ ‘Share with Partner’.
3.Select Address dropdown and change the font size  to large/huge</t>
  </si>
  <si>
    <t xml:space="preserve"> “Address” dropdown should display proper for  the font sizes 'large' and 'huge'</t>
  </si>
  <si>
    <t>Verify for the "Click Here" button  in Verify Phone number/Email ID popup</t>
  </si>
  <si>
    <t xml:space="preserve"> 1.Open resident portal and go to 'Verify Phone number/Email ID page.
2.Enter, phone number/email Id associated UIN/VID and verify captcha. 
3. Press “Send OTP” button and get Popup message.</t>
  </si>
  <si>
    <t>1.Open the Firefox browser and open the application menu.
2.Choose more tools and click the responsive design mode and select Nexus 7 android.
3.Open the resident portal.
4.Click on UIN services, and log in.</t>
  </si>
  <si>
    <t xml:space="preserve"> Allignment should be  proper  </t>
  </si>
  <si>
    <t>1.Open swagger
2.Enter the event Id and the lang code in the request 
3.Execute</t>
  </si>
  <si>
    <t>Acknowledgement should get download  in other configured language also</t>
  </si>
  <si>
    <t>1. Go to Resident UI
2.Navigate to UIN service and login 
3.Go to ‘Update My Data'&gt; Address page.
4.Try to update without selecting some address .</t>
  </si>
  <si>
    <t>Preview button should enable only after  selecting  all the address data therefore Resident should be able to update data after selecting all address data</t>
  </si>
  <si>
    <t xml:space="preserve">Resident UI - In Update Demographic data After Updating the data and we are getting error message to choose concent </t>
  </si>
  <si>
    <t>Verify the  error message  after Updating the data</t>
  </si>
  <si>
    <t>1.Open resident portal in chrome browser 
2.Click on UIN services and log in with accepting all the consent.
3.Select the Update Demographic Data.
4.Navigate to language preference and click on submit.
5.Click the Address/identity.
6.change the address/ data you want to change.
7.Accept the terms and conditions and click submit we get a popup message and click to track the status</t>
  </si>
  <si>
    <t>check Icons in the dimension  view for resident  portal</t>
  </si>
  <si>
    <t>1.Open resident portal
2.Navigate to UIN services and log in
3.Check the Icons</t>
  </si>
  <si>
    <t>Icons should not  overlap for dimension viewport (360X640)</t>
  </si>
  <si>
    <t xml:space="preserve">Check the Information pop up message </t>
  </si>
  <si>
    <t>1.Open Resident portal
2.Navigate to Get My UIN
3.Check the Information message</t>
  </si>
  <si>
    <t>Check for  locations near me</t>
  </si>
  <si>
    <t>1.Open resident portal.
2.Click on Get Information and then click on “locations near me”.</t>
  </si>
  <si>
    <t>Should display  message as “No nearby Registration Centers found. Please enter text manually to look for Registration Centers.” when there are no registration centres.</t>
  </si>
  <si>
    <t xml:space="preserve">
1.Login to UIN service 
2.Update notification language ‘French’.
3.After notification language updated to ‘French’.
4.Try to download any VID card .</t>
  </si>
  <si>
    <t>Should get   success message for  downloaded VID card after updating the notification language to ‘French’.</t>
  </si>
  <si>
    <t>1.Open the resident portal
2.Click on manage VID
3.Click on download option in VID card
4.Click on the tracking link and navigate to Track status page
5.Click on "Download VID " button
6. VID card is downloaded</t>
  </si>
  <si>
    <t>Resident UI: Data should  start from respective attribute in 'Get Personalized card' and 'Share with Partner'</t>
  </si>
  <si>
    <t xml:space="preserve">Check the data with the  respective attribute </t>
  </si>
  <si>
    <t>1.Open chrome browser and login to resident portal.
2.Go to UIN Services&gt;'Get Personalized card'/ 'Share with Partner'.
3.Select ‘Name’ and ‘Email ID’ check box and data retrieve in preview side.</t>
  </si>
  <si>
    <t>Data should  start with the  respective attribute in 'Get Personalized card' and 'Share with Partner'.</t>
  </si>
  <si>
    <t>1.Open Resident Portal
2.Click on UIN services and Login
3.Navigate to  “Share My Data“ .
4.Select the required data and click on Share button</t>
  </si>
  <si>
    <t>1.Open chrome browser and login to resident portal.
2.Go to UIN Services
3.Navigate to 'Secure my ID' page.
4. Move the cursor to “i” icon with different scale size and font size.</t>
  </si>
  <si>
    <t xml:space="preserve">Auth type details popup should  display in the respective auth type only. </t>
  </si>
  <si>
    <t xml:space="preserve">Check the word captcha </t>
  </si>
  <si>
    <t>1.Open Resident Portal
2.Click on “Get My UIN“</t>
  </si>
  <si>
    <t>1.Open the Resident portal
2. Move the cursor over the tabs / features
3.Check the line spacing in the Dash board</t>
  </si>
  <si>
    <t>Spacing should be  proper in the Dash board</t>
  </si>
  <si>
    <t>1.Open Resident portal
2.Login to UIN services
3.Check the naming convention on the screen
4.Navigate to manage my vid
5.Create/revoke/create vids after maximum try</t>
  </si>
  <si>
    <t>1.Open Resident portal and click on UIN services and login.
2. Do the transaction and check for the logs in the  database</t>
  </si>
  <si>
    <t xml:space="preserve">Check the document name in the preview document </t>
  </si>
  <si>
    <t xml:space="preserve"> 1.Open chrome browser and login to resident portal.
2.Go to UIN Services&gt; ‘Update my Data’ page.
3.Go to identity page.
4. Select any document type and upload a document.
5.After uploading document, click on preview icon.
6.Uploaded document displayed in preview document.</t>
  </si>
  <si>
    <t>1.Open the chrome browser and open the resident portal.
2.Click the Get Information.
3.Navigate to find a registration center.
4.Click the “?” mark icon.</t>
  </si>
  <si>
    <t>After clicking the “?” mark icon it should be giving proper details for nearby feature. (we dont have  “?” icon in the current version)</t>
  </si>
  <si>
    <t>1.Open the chrome browser and open the resident portal.
2.Click the font size dropdown</t>
  </si>
  <si>
    <t>Font sizes dropdown shouldn't show  unnecessary extra spaces</t>
  </si>
  <si>
    <t xml:space="preserve">Check Download updated data card button </t>
  </si>
  <si>
    <t>1.Open chrome browser and login to resident portal.
2.Go to UIN services&gt;Update demographic data page.
3.Try to Update any demographic data.
4.After update Event ID generated, track the Event ID.
5.Press the ‘Download card with new data’ button</t>
  </si>
  <si>
    <t xml:space="preserve">Updated  card should be downloaded on clicking 'Download card ' </t>
  </si>
  <si>
    <t>Verify for the Updated  contact number</t>
  </si>
  <si>
    <t>1.Open the chrome browser and open the resident portal.
2.Click on UIN services and login.
3.Select Update Demographic Data.
4.Click the Contact.
5.Enter the new  phone number.
6.Re-enter phone number to confirm.
7.click on Send OTP.
8.Enter the OTP.
9.Click on submit</t>
  </si>
  <si>
    <t>The phone number  should be updated successfully</t>
  </si>
  <si>
    <t>1.Open the chrome browser and open the resident portal.
2.Click on UIN services and login.
3.Select Update Demographic Data.
4.Click the email Id.
5.Enter the new  email id.
6.Re-enter email id to confirm.
7.click on Send OTP.
8.Enter the OTP.
9.Click on submit</t>
  </si>
  <si>
    <t>The email id  should be updated successfully</t>
  </si>
  <si>
    <t>1.Open the chrome browser and open resident portal.
2.Click on UIN services and login.
3.Select the Update Demographic Data.
4.Go to contact and enter the Mobile number.
5.Re-enter number to confirm.
7.click on Send OTP.
8.Enter the OTP.
9.Click on submit</t>
  </si>
  <si>
    <t xml:space="preserve">
1.Open swagger 
2.Execute the check eventid status  end point url link 
https://api-internal.qa-trinity.mosip.net/resident/v1/swagger-ui/index.html?configUrl=/resident/v1/v3/api-docs/swagger-config#/resident-controller/checkEventIdStatus</t>
  </si>
  <si>
    <t>Check the status of the  EID  for update address/DOB/Email address/phone number</t>
  </si>
  <si>
    <t xml:space="preserve">Check the status  for updated  name/DOB/Address by giving invalid EID </t>
  </si>
  <si>
    <t xml:space="preserve">
1.Open swagger 
2.Execute the check event id status end point url link by adding invalid EID
https://api-internal.qa-trinity.mosip.net/resident/v1/swagger-ui/index.html?configUrl=/resident/v1/v3/api-docs/swagger-config#/resident-controller/checkEventIdStatus</t>
  </si>
  <si>
    <t xml:space="preserve">Check the status  for updated  name/DOB/Address by adding space for the EID Inbetween  </t>
  </si>
  <si>
    <t xml:space="preserve">
1.Open swagger 
2.Execute the check event id status end point url link by adding space inbetween the  EID
https://api-internal.qa-trinity.mosip.net/resident/v1/swagger-ui/index.html?configUrl=/resident/v1/v3/api-docs/swagger-config#/resident-controller/checkEventIdStatus</t>
  </si>
  <si>
    <t xml:space="preserve">Check the status  for updated  name/DOB/Address by adding space in beginning and end of  the EID   </t>
  </si>
  <si>
    <t xml:space="preserve">
1.Open swagger 
2.Execute the check event id status end point url link by adding space at beginning and in the end  of EID
https://api-internal.qa-trinity.mosip.net/resident/v1/swagger-ui/index.html?configUrl=/resident/v1/v3/api-docs/swagger-config#/resident-controller/checkEventIdStatus</t>
  </si>
  <si>
    <t>1. Go to Resident portal
2. Select "UIN services"
3. Login to Residential portal by selecting "Login with OTP option"
4. Provide valid UIN/VID value and click on "Get OTP"
5. Once the OTP received, Enter the OTP and click on Verify
7. Click on submit
8. Select "Update My Data"
9. Update any Daemographic information(Ex: contact)
10. Update details and Note EventID
11. Verify event details from "View My History"</t>
  </si>
  <si>
    <t>1. Go to Resident portal
2. Select "UIN services"
3. Login to Residential portal by selecting "Login with OTP option"
4. Provide valid UIN/VID value and click on "Get OTP"
5. Once the OTP received, Enter the OTP and click on Verify
7. Click on submit
8. Click on "Aa" button to select differnt fonts
9. Click on user Profile option
Note: Verify the scenario on all the supported browsers</t>
  </si>
  <si>
    <t>1. Go to Resident portal
2. Select "Get My UIN"/"Verify Phone Number or Email ID"
3. Click on "Aa" winow and select diff Font sizes
Note: Verify the scenario on all the supported browsers</t>
  </si>
  <si>
    <t>1. Go to Resident portal
2. Navigate to "Verify Phone Number or Email ID"
3. Click on "Aa" winow and select diff Font sizes
Note: Verify the scenario on all the supported browsers</t>
  </si>
  <si>
    <t>1. Go to Resident portal
2. Select "UIN services"
3. Login to Residential portal by selecting "Login with OTP option"
4. Provide valid UIN/VID value and click on "Get OTP"
5. Once the OTP received, Enter the OTP and click on Verify
7. Click on submit
8. Select "Update My Data"
9. Update any Daemographic information(Ex: contact)
10. Enter data to be updated(Email/Phone no) and click on OTP
11. Wait untill OTP get expired</t>
  </si>
  <si>
    <t>1. Go to Resident portal
2. Select "UIN services"
3. Login to Residential portal by selecting "Login with OTP option"
4. Provide valid UIN/VID value and click on "Get OTP"
5. Once the OTP received, Enter the OTP and click on Verify
7. Click on submit
8. Select "Update My Data"
9. Update any Daemographic information(Ex: contact)
10. Enter data to be updated(Email/Phone no) and click on OTP
11. Enter valid OTP</t>
  </si>
  <si>
    <t xml:space="preserve">
Verify logout confimration window when back arrow button is slected on browser from "UIN services" dashboard</t>
  </si>
  <si>
    <t>1. Go to Resident portal
2. Select "UIN services"
3. Login to Residential portal by selecting "Login with OTP option"
4. Provide valid UIN/VID value and click on "Get OTP"
5. Once the OTP received, Enter the OTP and click on Verify
7. Click on submit
8. Once user login to the portal, click on back arrow button from Browser</t>
  </si>
  <si>
    <t>1. Go to Resident portal
2. Select "UIN services"
3. Login to Residential portal by selecting "Login with OTP option"
4. Provide valid UIN/VID value and click on "Get OTP"
5. Once the OTP received, Enter the OTP and click on Verify
7. Click on submit
8. Select "Update My Data" and select Identity
9. Verify "New Date of birth" alignmnet</t>
  </si>
  <si>
    <t>1. Go to Resident portal
2. Select "UIN services"
3. Login to Residential portal by selecting "Login with OTP option"
4. Provide valid UIN/VID value and click on "Get OTP"
5. Once the OTP received, Enter the OTP and click on Verify
7. Click on submit
8. Select "Update My Data" and select "Address"</t>
  </si>
  <si>
    <t>1. Go to Resident portal
2. Select "UIN services"
3. Login to Residential portal by selecting "Login with OTP option"
4. Provide valid UIN/VID value and click on "Get OTP"
5. Once the OTP received, Enter the OTP and click on Verify
7. Click on submit
8. Select "Update My Data" and select "Language Preference" tab</t>
  </si>
  <si>
    <t>1. Go to Resident portal
2. Select "UIN services"
3. Login to Residential portal by selecting "Login with OTP option"
4. Provide valid UIN/VID value and click on "Get OTP"
5. Once the OTP received, Enter the OTP and click on Verify
7. Click on submit
8. Select "Update My Data" and select "Address" tab and update the details
9. Select "view my history" open the EID from the previous update</t>
  </si>
  <si>
    <t>1. Go to Resident portal
2. Select "UIN services"
3. Login to Residential portal by selecting "Login with OTP option"
4. Provide valid UIN/VID value and click on "Get OTP"
5. Once the OTP received, Enter the OTP and click on Verify
7. Click on submit
8. Navigate to different pages and verify Textboxes
9. Logout from the portal and navigate to different pages and verify Textboxes</t>
  </si>
  <si>
    <t>1. Go to Resident portal
2. Navigate to "Get information page"
3. Select "Location nearby me" option</t>
  </si>
  <si>
    <t>Proper message Should display with proper alignment.
Should not display any page nagination keys for empty result.</t>
  </si>
  <si>
    <t>1. Go to Resident portal
2. Select "UIN services"
3. Login to Residential portal by selecting "Login with OTP option"
4. Provide valid UIN/VID value and click on "Get OTP"
5. Once the OTP received, Enter the OTP and click on Verify
7. Click on submit
8. Navigate to "Manage My VID"
9. click on download icon, to download any VID card(onetime/perpertual/Temporary)
10. Verify event status after downloading the card</t>
  </si>
  <si>
    <t>1. Go to Resident portal
2. Select "UIN services"
3. Login to Residential portal by selecting "Login with OTP option"
4. Provide valid UIN/VID value and click on "Get OTP"
5. Once the OTP received, Enter the OTP and click on Verify
7. Click on submit
8. Navigate to share my data/secure my ID/Track my request/Download Personalised card
9. veirfy page alignments</t>
  </si>
  <si>
    <t>1. Go to Resident portal
2. Navigate to "Get information page"
3. Open "more tools" --&gt; developer tools option press ctrl_shift+M from browser
4. change dimesnsions to 360X640
5. Verify alignment</t>
  </si>
  <si>
    <t>1. Go to Resident portal
2. Open "more tools" --&gt; developer tools option press ctrl_shift+M from browser
3. Set dimesnsions to 360X640
4. Navigate to all the pages</t>
  </si>
  <si>
    <t>1. Go to Resident portal
2. Navigate to "Get MY UIN"
3. Select captcha--&gt; click on "send OTP"
4. Wait for more 3 min to get the OTP expired
5. Request for Resend OTP</t>
  </si>
  <si>
    <t>1. Go to Resident portal
2. Navigate to "Get information page"</t>
  </si>
  <si>
    <t>1. Go to Resident portal
2. Select "Get My UIN"
3. Enter invalid UIN value</t>
  </si>
  <si>
    <t>1. Go to Resident portal
2. Select "UIN services"
3. Login to Residential portal by selecting "Login with OTP option"
4. Provide valid UIN/VID value and click on "Get OTP"
5. Once the OTP received, Enter the OTP and click on Verify
7. Click on submit
8. Move mouse cursor on "UIN services" heading area</t>
  </si>
  <si>
    <t>1. Go to Resident portal
2. Navigate to "Get MY UIN"</t>
  </si>
  <si>
    <t>1. Go to Resident portal
2. Select "UIN services"
3. Login to Residential portal by selecting "Login with OTP option"
4. Provide valid UIN/VID value and click on "Get OTP"
5. Once the OTP received, Enter the OTP and click on Verify
7. Click on submit
8. Open the resident swagger link and select service-history/{langcode} API
9. Enter all valid values</t>
  </si>
  <si>
    <t>1. Go to Resident portal
2. Select "UIN services"
3. Login to Residential portal by selecting "Login with OTP option"
4. Provide valid UIN/VID value and click on "Get OTP"
5. Once the OTP received, Enter the OTP and click on Verify
7. Click on submit
8. Open the resident swagger link and select auth-lock-unlock API
9. Provide authType values in Upper/Lower/"Comination of Upper and Lowercase letters"</t>
  </si>
  <si>
    <t>1. Go to Resident portal
2. Select "Get Information "
3. Click on "Find a Registration Center"
4. Verify alignmnet of "Select location type"</t>
  </si>
  <si>
    <t xml:space="preserve">Put text validation in update my UIN
</t>
  </si>
  <si>
    <t>1. Login to Resident UI
2. navigate to update my UIN
3. In identity &gt;Check text validations for name</t>
  </si>
  <si>
    <t>1. Login to Resident UI
2. navigate to update my UIN
3. In identity &gt;Check text validations for address</t>
  </si>
  <si>
    <t>verify Text validation for email format  in update my data</t>
  </si>
  <si>
    <t>1. Login to Resident UI
2. navigate to update my UIN
3. In contact &gt;check email format validation</t>
  </si>
  <si>
    <t>verify Text validation for phone format  in update my data</t>
  </si>
  <si>
    <t>1. Login to Resident UI
2. navigate to update my UIN
3. In contact &gt;check phone number format validation</t>
  </si>
  <si>
    <t>1. Login to Resident UI
2. Navigate to View my history
3. Select event id to raise grievance ticket</t>
  </si>
  <si>
    <t>Validations should be as per below property(configurable)
resident.grievance-redressal.comments.chars.limit=1024</t>
  </si>
  <si>
    <t>validation for Resident grievance ticket alternate email and alternate phone number  limit</t>
  </si>
  <si>
    <t>Validations should be as per below property(configurable)
resident.grievance-redressal.alt-email.chars.limit=128 and
resident.grievance-redressal.alt-phone.chars.limit=64</t>
  </si>
  <si>
    <t>1. Login to resident service
2.Navigte to grievance ticket API
3. Enter alt email/phone/comments characters more than the limit given</t>
  </si>
  <si>
    <t>1. Login to Resident UI
2. Navigate to share my data
3. select attribute to share and enter purpose of sharing</t>
  </si>
  <si>
    <t>Validations should be as per below property(configurable)
resident.share-credential.purpose.chars.limit=1024</t>
  </si>
  <si>
    <t>Check the logo in  the supported documnet in get information</t>
  </si>
  <si>
    <t xml:space="preserve">1.Open Resident portal
2.Navigate to List of supported document </t>
  </si>
  <si>
    <t>1.Open Resident Portal
2.Login  to UIN Services and navigate to 'Secure my ID' page.
3.Lock/unlock any auth type and press ‘Submit’ button.</t>
  </si>
  <si>
    <t>Resident UI: Validation message should  display if we click 'Send OTP' without entering  'AID/VID/UIN' in 'Get my UIN'.</t>
  </si>
  <si>
    <t xml:space="preserve">Check for the validation message without entering 'AID/VID/UIN' in get my UIN </t>
  </si>
  <si>
    <t>1.Open chrome browser and go to resident portal.
2.Navigate to ‘Get My UIN’
3.Verify Captcha and press “Send OTP' without entering AID/VID/UIN.</t>
  </si>
  <si>
    <t>Send OTP button should not be  enabled without entering AID/VID/UIN.</t>
  </si>
  <si>
    <t>Check the notification for  arabic language</t>
  </si>
  <si>
    <t>1.Generate UIN with Arabic notification language.
2.Login to UIN services  and execute any feature.
3.Now go to SMTP and check the Email notification.</t>
  </si>
  <si>
    <t>Notification  should get in the selected notification language only.</t>
  </si>
  <si>
    <t xml:space="preserve">Resident UI: Transaction limit of VID is not changing, when VID is used in Get My UIN </t>
  </si>
  <si>
    <t xml:space="preserve">Verify the transaction limit of VID in Manage my VID </t>
  </si>
  <si>
    <t>1.Login to Resident portal
2. Navigate to Manage My VID
3.Create VID and use the same VID in Get My UIN
4.Navigate to Manage My VID and check the transaction limit</t>
  </si>
  <si>
    <t>1.Open Resident portal
2.Click on Get MY UIN
3.Enter VID / UIN &gt;&gt; User will be taken to OTP screen</t>
  </si>
  <si>
    <t xml:space="preserve">1.Open Resident portal
2.Login to UIN service
3.Navigate to view my history
4.Check the time stamp for all languages </t>
  </si>
  <si>
    <t xml:space="preserve">1.Open Resident portal in chrome/Edge browser
2.Navigate to Get my UIN/ verify phone number/email id </t>
  </si>
  <si>
    <t>1.Open Resident portal
2.Click on Get MY UIN
3.Enter special characters in ID field</t>
  </si>
  <si>
    <t>Input Text field  should accept only numbers</t>
  </si>
  <si>
    <t>1.Open Resident portal
2.Login to  UIN  services.
3.Open manage my VID/ Get My UIN.
4.Bring the notification services down and create/revoke  VID .
5.Download the UIN card.</t>
  </si>
  <si>
    <t xml:space="preserve"> Should get Popup error messages with event ID for Generate VID, revoked VID\get my UIN failures case</t>
  </si>
  <si>
    <t>1.Open Resident Portal
2.Click on UIN services and Login
3.Click on “Share My Data“ feature</t>
  </si>
  <si>
    <t xml:space="preserve">1.Open resident service portal
2.Navigate to Get My UIN </t>
  </si>
  <si>
    <t>A) 1.Open swagger link
    2.Go to end point     {{url}}/resident/v1/generate-vid
   3.Execute without passing transaction Id
B) 1.Go to end point {{url}}/resident/v1/revoke-vid/5025160428371479
2.Execute without passing transaction Id</t>
  </si>
  <si>
    <t xml:space="preserve">Generate and Revoke VID should get success without passing transaction ID </t>
  </si>
  <si>
    <t xml:space="preserve">1.Open resident portal
2.Login to UIN services and navigate to Manage my VID/Update my data
3.Click on create button to generate a VID and check the  inspect mode.
4.Click on submit button to update data and check the inspect mode </t>
  </si>
  <si>
    <t xml:space="preserve">Resident UI-Map is blur as you zoom-in </t>
  </si>
  <si>
    <t>1.Open Resident portal
2.Click on “Get information”.
3.Select Country
4.Enter the country name.
5.Zoom-in the map that is displayed on the screen after search.</t>
  </si>
  <si>
    <t>Min and Max zoom ratio should  work as per the configuration.</t>
  </si>
  <si>
    <t>Check  the error message for download card  when transaction is N/A for onetime use / Temporary VID in Get My UIN</t>
  </si>
  <si>
    <t>1.Open Resident portal
2.Click on Get MY UIN
3.Enter VID  for which transaction is N/A&gt;&gt; User will be taken to OTP screen
4.Enter valid OTP
5.Click on Submit button</t>
  </si>
  <si>
    <t xml:space="preserve">The Otp request should fail with an error message  </t>
  </si>
  <si>
    <t>1.Open swagger and Request otp using UIN/VID
2.Request credential using Same individual id
3.Check status for the credential request id</t>
  </si>
  <si>
    <t xml:space="preserve">MOSIP-29605
</t>
  </si>
  <si>
    <t xml:space="preserve">Add individualIdType attribute in `/aid/status` API in Resident Service
</t>
  </si>
  <si>
    <t>Verify if default generated ID Type(UIN/VID) value present  in aid/status response</t>
  </si>
  <si>
    <t>Valid AID should be available and flag should not be set
resident.flag.use-vid-only</t>
  </si>
  <si>
    <r>
      <t>Response body should contain individualIdType value as UIN/VID.
Ex:{
  "id": "mosip.resident.checkstatus",
  "version": "1.0",
  "responsetime": "2023-11-21T05:51:12.297Z",
  "metadata": null,
  "response": {
    "individualId": "8051904754",
    "individualIdType": "</t>
    </r>
    <r>
      <rPr>
        <b/>
        <sz val="10"/>
        <color rgb="FF000000"/>
        <rFont val="Calibri, Arial"/>
      </rPr>
      <t>UIN</t>
    </r>
    <r>
      <rPr>
        <sz val="10"/>
        <color rgb="FF000000"/>
        <rFont val="Calibri, Arial"/>
      </rPr>
      <t>",
    "transactionId": "0322789480",
    "aidStatus": "PROCESSED"
  },
  "errors": null
}</t>
    </r>
  </si>
  <si>
    <t>Verify if default  generated ID Type(UIN/VID) value present  in aid/status request with empty AID</t>
  </si>
  <si>
    <t>Verify if default  generated ID Type(UIN/VID) value present  in aid/status request with missing AID</t>
  </si>
  <si>
    <t>Verify if default  generated ID Type(UIN/VID) value present  in aid/status request with invalid AID</t>
  </si>
  <si>
    <t>Verify if default  generated ID Type(UIN/VID) value present  in aid/status request with invalid requesttime</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</si>
  <si>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"111111",
    "individualId": "10001100130017020231120045629",
    "transactionId": "0322789480"
  },
  "requesttime": "2023-11-21",
  "id": "mosip.resident.checkstatus",
  "version": "1.0"
}</t>
  </si>
  <si>
    <t>Verify if default  generated ID Type(UIN/VID) value present  in aid/status request with missing requesttime</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</si>
  <si>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"111111",
    "individualId": "10001100130017020231120045629",
    "transactionId": "0322789480"
  },
  "id": "mosip.resident.checkstatus",
  "version": "1.0"
}</t>
  </si>
  <si>
    <t>Verify if default  generated ID Type(UIN/VID) value present  in aid/status request with empty requesttime</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</si>
  <si>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"111111",
    "individualId": "10001100130017020231120045629",
    "transactionId": "0322789480"
  },
  "requesttime": "",
  "id": "mosip.resident.checkstatus",
  "version": "1.0"
}"</t>
  </si>
  <si>
    <t>Verify if default  generated ID Type(UIN/VID) value present  in aid/status request with invalid OTP</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</si>
  <si>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"123456",
    "individualId": "10001100130017020231120045629",
    "transactionId": "0322789480"
  },
  "requesttime": "2023-11-21T05:14:35.231Z",
  "id": "mosip.resident.checkstatus",
  "version": "1.0"
}</t>
  </si>
  <si>
    <t>Verify if default  generated ID Type(UIN/VID) value present  in aid/status request with missing OTP</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</si>
  <si>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"individualId": "10001100130017020231120045629",
    "transactionId": "0322789480"
  },
  "requesttime": "2023-11-21T05:14:35.231Z",
  "id": "mosip.resident.checkstatus",
  "version": "1.0"
}</t>
  </si>
  <si>
    <t>Verify if default  generated ID Type(UIN/VID) value present  in aid/status request with empty OTP</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</si>
  <si>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
    "individualId": "10001100130017020231120045629",
    "transactionId": "0322789480"
  },
  "requesttime": "2023-11-21T05:14:35.231Z",
  "id": "mosip.resident.checkstatus",
  "version": "1.0"
}</t>
  </si>
  <si>
    <t>Verify if default  generated ID Type(UIN/VID) value present  in aid/status request with invalid transcationID</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</si>
  <si>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"111111",
    "individualId": "10001100130017020231120045629",
    "transactionId": "abcdefghi"
  },
  "requesttime": "2023-11-21T05:14:35.231Z",
  "id": "mosip.resident.checkstatus",
  "version": "1.0"
}</t>
  </si>
  <si>
    <t>Verify if default  generated ID Type(UIN/VID) value present  in aid/status request with empty transcationID</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</si>
  <si>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"111111",
    "individualId": "10001100130017020231120045629",
    "transactionId": ""
  },
  "requesttime": "2023-11-21T05:14:35.231Z",
  "id": "mosip.resident.checkstatus",
  "version": "1.0"
}</t>
  </si>
  <si>
    <t>Verify if default  generated ID Type(UIN/VID) value present  in aid/status request with missing transcationID</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</si>
  <si>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"111111",
    "individualId": "10001100130017020231120045629",
     },
  "requesttime": "2023-11-21T05:14:35.231Z",
  "id": "mosip.resident.checkstatus",
  "version": "1.0"
}</t>
  </si>
  <si>
    <t>Verify if default  generated ID Type(UIN/VID) value present  in aid/status request with invalid ID</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</si>
  <si>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"111111",
    "individualId": "10001100130017020231120045629",
    "transactionId": "0322789480"
  },
  "requesttime": "2023-11-21T05:14:35.231Z",
  "id": "xyz",
  "version": "1.0"
}</t>
  </si>
  <si>
    <t>Verify if default  generated ID Type(UIN/VID) value present  in aid/status request with missing ID</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</si>
  <si>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"111111",
    "individualId": "10001100130017020231120045629",
    "transactionId": "0322789480"
  },
  "requesttime": "2023-11-21T05:14:35.231Z",
  "version": "1.0"
}</t>
  </si>
  <si>
    <t>Verify if default  generated ID Type(UIN/VID) value present  in aid/status request with empty ID</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</si>
  <si>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"111111",
    "individualId": "10001100130017020231120045629",
    "transactionId": "0322789480"
  },
  "requesttime": "2023-11-21T05:14:35.231Z",
  "id": "",
  "version": "1.0"
}</t>
  </si>
  <si>
    <t>Verify if default  generated ID Type(UIN/VID) value present  in aid/status request with empty version</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</si>
  <si>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"111111",
    "individualId": "10001100130017020231120045629",
    "transactionId": "0322789480"
  },
  "requesttime": "2023-11-21T05:14:35.231Z",
  "id": "mosip.resident.checkstatus",
  "version": ""
}</t>
  </si>
  <si>
    <t>Verify if default  generated ID Type(UIN/VID) value present  in aid/status request with invalid Version</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</si>
  <si>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"111111",
    "individualId": "10001100130017020231120045629",
    "transactionId": "0322789480"
  },
  "requesttime": "2023-11-21T05:14:35.231Z",
  "id": "mosip.resident.checkstatus",
  "version": "adcd"
}</t>
  </si>
  <si>
    <t>Verify if default  generated ID Type(UIN/VID) value present  in aid/status request with missing version</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</si>
  <si>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"111111",
    "individualId": "10001100130017020231120045629",
    "transactionId": "0322789480"
  },
  "requesttime": "2023-11-21T05:14:35.231Z",
  "id": "mosip.resident.checkstatus"
}</t>
  </si>
  <si>
    <t>Valid AID should be available and below flag should configured 
resident.flag.use-vid-only=false</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</si>
  <si>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"111111",
    "individualId": "10001100130017020231120045629",
    "transactionId": "0322789480"
  },
  "requesttime": "",
  "id": "mosip.resident.checkstatus",
  "version": "1.0"
}</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</si>
  <si>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"111111",
    "individualId": "10001100130017020231120045629"
     },
  "requesttime": "2023-11-21T05:14:35.231Z",
  "id": "mosip.resident.checkstatus",
  "version": "1.0"
}</t>
  </si>
  <si>
    <t>Valid AID should be available and below flag should configured 
resident.flag.use-vid-only=true</t>
  </si>
  <si>
    <r>
      <t>Response body should contain individualIdType value as UIN/VID.
Ex:{
  "id": "mosip.resident.checkstatus",
  "version": "1.0",
  "responsetime": "2023-11-21T05:51:12.297Z",
  "metadata": null,
  "response": {
    "individualId": "8051904754",
    "individualIdType": "</t>
    </r>
    <r>
      <rPr>
        <b/>
        <sz val="10"/>
        <color rgb="FF000000"/>
        <rFont val="Calibri, Arial"/>
      </rPr>
      <t>VID</t>
    </r>
    <r>
      <rPr>
        <sz val="10"/>
        <color rgb="FF000000"/>
        <rFont val="Calibri, Arial"/>
      </rPr>
      <t>",
    "transactionId": "0322789480",
    "aidStatus": "PROCESSED"
  },
  "errors": null
}</t>
    </r>
  </si>
  <si>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"111111",
    "individualId": "10001100130017020231120045629",
    "transactionId": "0322789480"
  },
  "requesttime": "2023-11-21T05:14:35.231Z",
  "id": "xyz",
  "version": "1.0"
}"</t>
  </si>
  <si>
    <t xml:space="preserve">Verify response by adding field name - gender and preferredLang in the request body </t>
  </si>
  <si>
    <t>1.Open swagger
2. Execute the dynamic fields end point url link by  adding the field name
https://api-internal.qa-trinity.mosip.net/resident/v1/swagger-ui/index.html?configUrl=/resident/v1/v3/api-docs/swagger-config#/proxy-masterdata-controller/getAllDynamicFieldByName</t>
  </si>
  <si>
    <t xml:space="preserve">Response should return data for all languages </t>
  </si>
  <si>
    <t xml:space="preserve">Verfiy response by adding invalid field name </t>
  </si>
  <si>
    <t>1.Open swagger
2. Execute the dynamic fields end point url link by  adding invalid field name
https://api-internal.qa-trinity.mosip.net/resident/v1/swagger-ui/index.html?configUrl=/resident/v1/v3/api-docs/swagger-config#/proxy-masterdata-controller/getAllDynamicFieldByName</t>
  </si>
  <si>
    <t xml:space="preserve">Verfiy response without adding  field name </t>
  </si>
  <si>
    <t>1.Open swagger
2. Execute the dynamic fields end point url link without adding  field name
https://api-internal.qa-trinity.mosip.net/resident/v1/swagger-ui/index.html?configUrl=/resident/v1/v3/api-docs/swagger-config#/proxy-masterdata-controller/getAllDynamicFieldByName</t>
  </si>
  <si>
    <t xml:space="preserve"> location hierarchy </t>
  </si>
  <si>
    <t>Verify the response for the location hierarchy level for locationcode MOR/RSK/KTA/KNT/BNMR/MNAS/MOGR/ASSM/MEHD/OLOJ/SDTB/SATZ/RBT/RAB/AGDL/QRHS/SOUS/MADI/HARD/MDDR/ELYF/
and langauge code eng/ara/fra/kan/tam</t>
  </si>
  <si>
    <t>1.Open swagger
2. Execute the dynamic fields end point url link  adding  location code and lang code
https://api-internal.qa-trinity.mosip.net/resident/v1/swagger-ui/index.html?configUrl=/resident/v1/v3/api-docs/swagger-config#/proxy-masterdata-controller/getAllDynamicFieldByName</t>
  </si>
  <si>
    <t>Verify the response for the  location hierarchy  for Invalid location code</t>
  </si>
  <si>
    <t>1.Open swagger
2. Execute the dynamic fields end point url link  adding  invalid location code and valid lang code
https://api-internal.qa-trinity.mosip.net/resident/v1/swagger-ui/index.html?configUrl=/resident/v1/v3/api-docs/swagger-config#/proxy-masterdata-controller/getAllDynamicFieldByName</t>
  </si>
  <si>
    <t>Verify the response for the  location hierarchy  for valid location code and invalid lang code</t>
  </si>
  <si>
    <t>1.Open swagger
2. Execute the dynamic fields end point url link  adding  valid location code and invalid lang code
https://api-internal.qa-trinity.mosip.net/resident/v1/swagger-ui/index.html?configUrl=/resident/v1/v3/api-docs/swagger-config#/proxy-masterdata-controller/getAllDynamicFieldByName</t>
  </si>
  <si>
    <t xml:space="preserve">Verify the response for the  location hierarchy  with  Invalid location code and invalid lang code </t>
  </si>
  <si>
    <t>1.Open swagger
2. Execute the dynamic fields end point url link  adding  invalid location code and invalid lang code
https://api-internal.qa-trinity.mosip.net/resident/v1/swagger-ui/index.html?configUrl=/resident/v1/v3/api-docs/swagger-config#/proxy-masterdata-controller/getAllDynamicFieldByName</t>
  </si>
  <si>
    <t>Check the notiffication for status is Success  Email ID /mobile number</t>
  </si>
  <si>
    <t xml:space="preserve">1.Login the resident portal.
2.Go to update my data and update data.
3.Take the event ID.
4.Open resident_transaction table and paste the event Id and  take the credential request id after excuteed the query .
5. Select the topic in kafka UI and choose the CREDENTIAL_STATUS_UPDATE.
6. Click the produce the message and remove the key and content then add  this is in content {
 "publisher": "IDA",
 "topic": "CREDENTIAL_STATUS_UPDATE",
 "publishedOn": "2023-07-26T03:50:12.044Z",
 "event": {
  "id": "756b28f1-64a3-442d-b4e4-f1b34ce40b58",
  "requestId": "give the  credential Id ",
  "status": "STORED",
  "timestamp": "2023-07-26T03:50:12.043Z",
  "data": null
 }
}
7.chosse the partition 9 the partition  where the other topic where published earlier.
8. Click the send button re-execute   the resident_trancation  table </t>
  </si>
  <si>
    <t>The resident should be success status and get the notiffication through Resdent UI and  email id  and mobile number.</t>
  </si>
  <si>
    <t xml:space="preserve">1.Login the resident portal.
2.Go to update my data and update data.
3.Take the event ID.
4.Open resident_transaction table and paste the event Id and  take the credential request id after excuteed the query .
5. Select the topic in kafka UI and choose the CREDENTIAL_STATUS_UPDATE.
6. Click the produce the message and remove the key and content then add  this is in content {
 "publisher": "IDA",
 "topic": "CREDENTIAL_STATUS_UPDATE",
 "publishedOn": "2023-07-26T03:50:12.044Z",
 "event": {
  "id": "756b28f1-64a3-442d-b4e4-f1b34ce40b58",
  "requestId": "give the  credential Id ",
  "status": "FAILED",
  "timestamp": "2023-07-26T03:50:12.043Z",
  "data": null
 }
}
7.chosse the partition 9 the partition  where the other topic where published earlier.
8. Click the send button re-execute   the resident_trancation  table </t>
  </si>
  <si>
    <t>The resident should be FAILED status and get the notiffication through Resdent UI and  email id  and mobile number.</t>
  </si>
  <si>
    <t xml:space="preserve">1.Login the resident portal.
2.Go to update my data and update data.
3.Take the event ID.
4.Open resident_transaction table and paste the event Id and  take the credential request id after excuteed the query .
5. Select the topic in kafka UI and choose the CREDENTIAL_STATUS_UPDATE.
6. Click the produce the message and remove the key and content then add  this is in content {
 "publisher": "IDA",
 "topic": "CREDENTIAL_STATUS_UPDATE",
 "publishedOn": "2023-07-26T03:50:12.044Z",
 "event": {
  "id": "756b28f1-64a3-442d-b4e4-f1b34ce40b58",
  "requestId": "give the  credential Id ",
  "status": "NEW",
  "timestamp": "2023-07-26T03:50:12.043Z",
  "data": null
 }
}
7.chose the partition 9 the partition  where the other topic where published earlier.
8. Click the send button re-execute   the resident_trancation  table </t>
  </si>
  <si>
    <t>The resident should be get the notification through Resdent UI and but not  email or SMS.</t>
  </si>
  <si>
    <t>Verify the response passing  Ui_locale string as null</t>
  </si>
  <si>
    <t>1.Go to swagger
2.Search for Endpoint:
login/v2/{redirectURI}
3.Provide appropriate state value(uuid online generator) and  encoded value of the URI(use Base 64 Encode) in the request body
4.Pass null in the Ui_locale and execute</t>
  </si>
  <si>
    <t>Should get '200 ok' in the  response body with the redirected url</t>
  </si>
  <si>
    <t>Verify the response passing  Ui_locale string as kan/eng/hin/ara/fra/spa/tam</t>
  </si>
  <si>
    <t>Should get the redirected url in the  response body and should get it in the language added when opened in the new tab.</t>
  </si>
  <si>
    <t>1.Go to swagger
2.Search for Endpoint:
login/v2/{redirectURI}
3.Provide Incomplete state value and  encoded value of the URI(use Base 64 Encode) in the request body
4.Pass null in the Ui_locale and execute</t>
  </si>
  <si>
    <t>Verify the response providing special characters inbetween the  state value</t>
  </si>
  <si>
    <t>1.Go to swagger
2.Search for Endpoint:
login/v2/{redirectURI}
3.Provide special characters in state value
4.Add  encoded value of the URI(use Base 64 Encode) in the request body
5.Pass null in the Ui_locale and execute</t>
  </si>
  <si>
    <t>Verify response without  passing any value in state  and complete redirectURI</t>
  </si>
  <si>
    <t>1.Go to swagger
2.Search for Endpoint:
login/v2/{redirectURI}
3.Add  encoded value of the URI(use Base 64 Encode) and without passing the state value in the request body
5.Pass null in the Ui_locale and execute</t>
  </si>
  <si>
    <t xml:space="preserve">Verify response  passing special characters in state  </t>
  </si>
  <si>
    <t>1.Go to swagger
2.Search for Endpoint:
login/v2/{redirectURI}
3.Add  encoded value of the URI(use Base 64 Encode) and pass special characters in the state value in the request body
5.Pass null in the Ui_locale and execute</t>
  </si>
  <si>
    <t>Verify response without  passing any value in  Ui_locales</t>
  </si>
  <si>
    <t xml:space="preserve">1.Go to swagger
2.Search for Endpoint:
login/v2/{redirectURI}
3.Add  encoded value of the URI(use Base 64 Encode) and add appropriate state value  in the request body
5.Execute api without passing any value in  Ui_locale </t>
  </si>
  <si>
    <t>Should get the redirected url in the  response body and should get it in the language added previously when opened in the new tab.</t>
  </si>
  <si>
    <t>Verify response  passing special characters   in  Ui_locales</t>
  </si>
  <si>
    <t>1.Go to swagger
2.Search for Endpoint:
login/v2/{redirectURI}
3.Add  encoded value of the URI(use Base 64 Encode) and execute api without passing value in Ui_locale   in the request body
5.Pass special characters  in the Ui_locale and execute</t>
  </si>
  <si>
    <t>Verify response  passing valid state and valid redirectURI</t>
  </si>
  <si>
    <t>1.Go to swagger
2.Search for Endpoint:
login/{redirectURI}
3.Provide appropriate state value(uuid online generator or login to UI &gt;application&gt;state value) and  encoded value of the URI(use Base 64 Encode) in the request body
4.Execute</t>
  </si>
  <si>
    <t>Should get the redirected url in the  response body and should get it in the language added  when opened in the new tab.</t>
  </si>
  <si>
    <t>Verify response  passing valid state and invalid redirectURI</t>
  </si>
  <si>
    <t>1.Go to swagger
2.Search for Endpoint:
login/{redirectURI}
3.Provide appropriate state value(using uuid online generator) and  encoded value of the URI(use Base 64 Encode) in the request body
4.Execute</t>
  </si>
  <si>
    <t>Verify response  passing invalid state and invalid redirectURI</t>
  </si>
  <si>
    <t>1.Go to swagger
2.Search for Endpoint:
login/{redirectURI}
3.Provide invalid state value(using uuid online generator) and  encoded value of the URI(use Base 64 Encode) in the request body
4.Execute</t>
  </si>
  <si>
    <t>Verify response  passing empty state and special characters in the  redirectURI</t>
  </si>
  <si>
    <t>1.Go to swagger
2.Search for Endpoint:
login/{redirectURI}
3.Provide empty state value and  encoded value of the URI(use Base 64 Encode) in the request body
4.Execute</t>
  </si>
  <si>
    <t xml:space="preserve">Should not be able to redirect to the login page </t>
  </si>
  <si>
    <t>Verify response  passing valid state and empty value in  redirectURI</t>
  </si>
  <si>
    <t>1.Go to swagger
2.Search for Endpoint:
login/{redirectURI}
3.Provide valid state value and  empty  URI value in the request body
4.Execute</t>
  </si>
  <si>
    <t>1.Login to Resident portal
2.Navigate to View my history
3.Click on the search box</t>
  </si>
  <si>
    <t>Verify the gap for all font sizes   under (i) icon in Track my request</t>
  </si>
  <si>
    <t xml:space="preserve">1.Open resident portal in Firefox browser.
2.Login and Navigate to Track my request screen and check the Information pop up message for font size small and huge </t>
  </si>
  <si>
    <t>Verify the gap for all  font sizes  under (i) icon in Secure MyID</t>
  </si>
  <si>
    <t>1.Open resident portal in Firefox browser
2.Login and Navigate to Secure my Id screen and check the Information pop up message for font size small and huge</t>
  </si>
  <si>
    <t>Verify the gap for all font sizes  under (i) icon in Manage my VID</t>
  </si>
  <si>
    <t>1.Open resident portal in Firefox browser
2.Login and Navigate to Manage my VID  screen and check the Information pop up message for font size small and huge</t>
  </si>
  <si>
    <t>Verify the gap for all font sizes under (i) icon  in 'Verify Phone Number/ Email ID'</t>
  </si>
  <si>
    <t>1.Open resident portal in Firefox browser
2.Navigate to Verify phone number/Email id screen
3.Check the information pop for different font sizes under 'i' icon</t>
  </si>
  <si>
    <t>Verify the gap for all font sizes under (i) icon  in 'get my UIN'</t>
  </si>
  <si>
    <t>1.Open resident portal in Firefox browser
2.Navigate to get my UIN screen
3.Check the information pop for different font sizes under 'I'  icon</t>
  </si>
  <si>
    <t xml:space="preserve">In the Firefox browser some features are not working properly for different font sizes </t>
  </si>
  <si>
    <t>1.Open resident portal
2.Click on UIN service and Login and Navigate to manage my VID screen/share my data
3.Generate VIDs for all the font sizes
4.Share data with all font sizes</t>
  </si>
  <si>
    <t>1.Open the chrome browser.
2.Login to the resident portal.
3. Go to the UIN service&gt;View history page.
4. Change the text size.
5. Check the items per page dropdown in view history page.</t>
  </si>
  <si>
    <t xml:space="preserve">Update demographic data of
UIN </t>
  </si>
  <si>
    <t>1.Go to Resident portal
2. Navigate to UIN services
3.Enter valid UIN/VID
4. Enter valid captcha and request for otp
5. Enter OTP after 3min
6. Submit</t>
  </si>
  <si>
    <t>1.Go to Resident portal
2. Navigate to UIN services, Enter valid UIN/VID
3. Enter valid captcha and request for otp
4. Enter OTP
5. Submit</t>
  </si>
  <si>
    <t xml:space="preserve">Login should get success </t>
  </si>
  <si>
    <t>1.Go to Resident portal
2. Navigate to UIN services
3.Login using UIN/VID
4. Navigate to update my data
5. select multiple fields to update</t>
  </si>
  <si>
    <t xml:space="preserve">1.Go to Resident portal
2. Navigate to UIN services
3.Login using UIN/VID
4. Navigate to update my data
5. Choose update name to update
6. Enter details and procceed to update </t>
  </si>
  <si>
    <t>Resident should be able to update name
successfully</t>
  </si>
  <si>
    <t xml:space="preserve">1.Go to Resident portal
2. Navigate to UIN services
3.Login using UIN/VID
4. Navigate to update my data
5. Choose update name to update
6. Enter details  with only special characters/numeric value and procceed to update </t>
  </si>
  <si>
    <t>Resident should not be able to update name
successfully</t>
  </si>
  <si>
    <t xml:space="preserve">1.Go to Resident portal
2. Navigate to UIN services
3.Login using UIN/VID
4. Navigate to update my data
5. Choose update name to update
6. Enter new name and confirm new name same as existing name  and procceed to update </t>
  </si>
  <si>
    <t>1.Go to Resident portal
2. Navigate to UIN services
3.Login using UIN/VID
4. Navigate to update my data
5. Choose update name to update
6. Enter details and procceed to update without sekecting consent</t>
  </si>
  <si>
    <t xml:space="preserve">Verify to proceed  update without document ref id </t>
  </si>
  <si>
    <t>1.Go to Resident portal
2. Navigate to UIN services
3.Login using UIN/VID
4. Navigate to update my data
5. Choose update name to update
6. Enter details and procceed to update without giving document ref id</t>
  </si>
  <si>
    <t>Verify to proceed  update without uploading document</t>
  </si>
  <si>
    <t>1.Go to Resident portal
2. Navigate to UIN services
3.Login using UIN/VID
4. Navigate to update my data
5. Choose update name to update
6. Enter details and procceed to update without uploading document</t>
  </si>
  <si>
    <t>1.Go to Resident portal
2. Navigate to UIN services
3.Login using UIN/VID
4. Navigate to update my data
5. Choose update name to update
6. Enter details and procceed to update, upload document with invalid format(expect pdf,jpeg,png,jpg)</t>
  </si>
  <si>
    <t>1.Go to Resident portal
2. Navigate to UIN services
3.Login using UIN/VID
4. Navigate to update my data
5. Choose update name to update
6. Enter details and procceed to update, upload document with file size more than 2MB</t>
  </si>
  <si>
    <t>1.Go to Resident portal
2. Navigate to UIN services
3.Login using UIN/VID
4. Navigate to update my data
5. Choose update DOB to update
6. Enter details and procceed to update, upload document with invalid format</t>
  </si>
  <si>
    <t>1.Go to Resident portal
2. Navigate to UIN services
3.Login using UIN/VID
4. Navigate to update my data
5. Choose update any field to update
6. Enter details and procceed
7. Edit in preview page</t>
  </si>
  <si>
    <t xml:space="preserve">Verify the successful notification msg/email with Application id  </t>
  </si>
  <si>
    <t>1.Go to Resident portal
2. Navigate to UIN services
3.Login using UIN/VID
4. Navigate to update my data
5. Choose update any field to update
6. Enter details and procceed
7. After successful update check email for notification</t>
  </si>
  <si>
    <t>1.Go to Resident portal
2. Navigate to UIN services
3.Login using UIN/VID
4. Navigate to update my data
5. Choose update email/to update
6. Enter new email
7. Request for otp</t>
  </si>
  <si>
    <t>1.Login using UIN/VID
2. Navigate to update my data
3. Choose update phone number to update
4 Enter new phonenumber
5. Request for otp</t>
  </si>
  <si>
    <t xml:space="preserve">1.Go to Resident portal
2. Navigate to UIN services
3.Login using UIN/VID
4. Navigate to update my data
5. Choose update address to update
6. Enter details and procceed to update </t>
  </si>
  <si>
    <t xml:space="preserve">Resident should be able to update address successfully </t>
  </si>
  <si>
    <t xml:space="preserve">1.Go to Resident portal
2. Navigate to UIN services
3.Login using UIN/VID
4. Navigate to update my data
5. Choose update address with only special characters to update
6. Enter details and procceed to update </t>
  </si>
  <si>
    <t xml:space="preserve">Resident should not be able to update address with only special characters successfully </t>
  </si>
  <si>
    <t>1.Go to Resident portal
2. Navigate to UIN services
3.Login using UIN/VID
4. Navigate to update my data
5. Choose update email to update
6. Enter new email without domain name(email format)
7. Request for otp</t>
  </si>
  <si>
    <t>1.Go to Resident portal
2. Navigate to UIN services
3.Login using UIN/VID
4. Navigate to update my data
5. Choose update Phone number to update
6. Enter new phone number with digits more than 10(no of digits is configurable)
7. Request for otp</t>
  </si>
  <si>
    <t>1.Open resident portal in Firefox browser
2.Login and Navigate to Manage my VID  screen and check the Information pop up message for font size small and huge</t>
  </si>
  <si>
    <t>1.Open resident portal in Firefox browser
2.Navigate to Verify phone number/Email id screen
3.Check the information pop for different font sizes under 'i' icon</t>
  </si>
  <si>
    <t>1.Open resident portal in Firefox browser
2.Navigate to get my UIN screen
3.Check the information pop for different font sizes under 'I'  icon</t>
  </si>
  <si>
    <t>1.Open resident portal
2.Click on UIN service and Login and Navigate to manage my VID screen/share my data
3.Generate VIDs for all the font sizes
4.Share data with all font sizes</t>
  </si>
  <si>
    <t xml:space="preserve">Verify the Profile Icon for all languages </t>
  </si>
  <si>
    <t>1.Login to resident UI
2.Change the display language(kan, tam, hin,ara) using dropdown</t>
  </si>
  <si>
    <t>Profile icon should  get  displayed when languages changed</t>
  </si>
  <si>
    <t>1.Login to UIN services
2.Navigate to Manage my VID/share my data/download personalized card/update my data</t>
  </si>
  <si>
    <t>1.Open resident portal
2.Navigate to UIN services
3.Go to update my data and update phone number/email Id</t>
  </si>
  <si>
    <t xml:space="preserve">1.Open Resident portal and login to UIN services.
2.Navigate to Update UIN data.
3.Update adress field </t>
  </si>
  <si>
    <t xml:space="preserve">Resident UI: For few languages Document type dropdown is not working in identity and address fields in Update My data </t>
  </si>
  <si>
    <t xml:space="preserve"> 1.Login to resident UI
2.Navigate to update my data &gt;identity&gt; address
3.Update identity data and address of Resident</t>
  </si>
  <si>
    <t>document type dropdown should be  working in identity and address fields</t>
  </si>
  <si>
    <t xml:space="preserve">Verify the Transliteration </t>
  </si>
  <si>
    <t>1.Login to Resident UI
2.navigate to Update my data
3.Enter name value in English and check for transliteration</t>
  </si>
  <si>
    <t xml:space="preserve">Verify the terms and conditions scrren </t>
  </si>
  <si>
    <t>1.Login to resident UI
2.Navigate to Update My data
3.Try to Update any attribute</t>
  </si>
  <si>
    <t>1.Download the UI-automation report
2.Check the Get Information Scenario</t>
  </si>
  <si>
    <t xml:space="preserve">Verify Get my UIN Scenarios </t>
  </si>
  <si>
    <t>1.Download the UI-automation report
2.Check the Get my UIN Scenario</t>
  </si>
  <si>
    <t>1.Open swagger
2.Update Identity data and Execute the check eventid status  end point url link
https://api-internal.qa-trinity.mosip.net/resident/v1/swagger-ui/index.html?configUrl=/resident/v1/v3/api-docs/swagger-config#/resident-controller/checkEventIdStatus</t>
  </si>
  <si>
    <t>1.Go to Resident portal
2.navigate to get My UIN
3.Enter AID/UIN/VID and submit</t>
  </si>
  <si>
    <t>1.Open Resident portal
2.Open the Verify phone number / email ID,
3. Enter the OTP and Brining the notification services pods down. Then click the submit button.
4. Enter the VID and send OTP.
5.Login to UIN services and navigate to  secure my Id click lock and bring down the notification service down and click on submit.</t>
  </si>
  <si>
    <t>For failure case should  show proper  popup message.</t>
  </si>
  <si>
    <t>1.Open Resident portal
2.Check the clarity of the dashboard in tablet dimension</t>
  </si>
  <si>
    <t>1.Login to UIN services
2.Navigate to update UIN Patch API
3.Update Name, DOB, gender, when attempts left is '0'</t>
  </si>
  <si>
    <t xml:space="preserve">Verify the update  count in config and UI </t>
  </si>
  <si>
    <t>1.Login to Resident UI
2.Navigate to Update my data
3.In identity page of update my data, attempts left is not display as per the config</t>
  </si>
  <si>
    <t xml:space="preserve">Count limit should be as per the config changes </t>
  </si>
  <si>
    <t>1.Update attribute count limit
2.Restart identity services/Resident UI/Resident Services
3.Login to UI and check count limit</t>
  </si>
  <si>
    <t xml:space="preserve">Verify the update  count  </t>
  </si>
  <si>
    <t>1.Login to  UIN services
2.Update any attribute and check the count</t>
  </si>
  <si>
    <t xml:space="preserve">Check the adress dropdown </t>
  </si>
  <si>
    <t>1.Open the chrome browser and open the resident portal.
2.Click on UIN services and login.
3.Select the Update Demographic Data.
4.Click the address and change the font size to huge.
5.choose the Document Type dropdown</t>
  </si>
  <si>
    <t>1.Request otp
https://api-internal.qaplatform1.mosip.net/resident/v1/individualId/otp
2.Send API request
https://api-internal.qaplatform1.mosip.net/resident/v1/download-card
3. Execute download card  API.</t>
  </si>
  <si>
    <t xml:space="preserve">Should return proper update count </t>
  </si>
  <si>
    <t>1.Open Resident portal
2.keep the screen inactive for some time(4 mins)</t>
  </si>
  <si>
    <t>1. Go to resident swagger
 2.Navigate to reqIndividualId Otp API, and request otp using RID
3. Navigate to post download card, using otp and RID the to download card</t>
  </si>
  <si>
    <t>Check  the logo</t>
  </si>
  <si>
    <t xml:space="preserve"> 1.Login to Resident UI
 2.Navigate to manage my VID/update my data
 3.Create VID and download/update any data and download updated UIN card</t>
  </si>
  <si>
    <t xml:space="preserve">Resident UI: Update scenario is failing </t>
  </si>
  <si>
    <t>1.Download the latest automation  UI report
2.check for the update scanario</t>
  </si>
  <si>
    <t xml:space="preserve">1.Download the latest automation  UI report </t>
  </si>
  <si>
    <t xml:space="preserve">Id should be proper </t>
  </si>
  <si>
    <t xml:space="preserve">check the event name and user id </t>
  </si>
  <si>
    <t>1.Open Resident API swagger.
2.Go to End-point=POST /contact-details/send-otp
3.Execute with valid input and OTP generated.
4.Go to End-point=POST /contact-details/update-data
5.Give invalid OTP and execute.
6.Check the error message in DB</t>
  </si>
  <si>
    <t>1.Login to UIN services
2.Navigate to Secure my ID
3.lock email and mobile auth type and unlock the same</t>
  </si>
  <si>
    <t>After locking Mobile and Email Auth type one should be  able to unlockthe same</t>
  </si>
  <si>
    <t>Verify resident  is able to choose language as per his choice while logging.</t>
  </si>
  <si>
    <t>1.Open Resident portal
2.Choose any  language in the  dropdown</t>
  </si>
  <si>
    <t>1.Open Resident portal
2.Choose any  language in the  dropdown
3.Check the data features</t>
  </si>
  <si>
    <t>1.Open Resident portal
2.Choose the  language in the  dropdown</t>
  </si>
  <si>
    <t>The login page  should be viewed in  language chosen</t>
  </si>
  <si>
    <t>1.Open Resident portal
2.Check the login page</t>
  </si>
  <si>
    <t>1.Open Resident portal
2.Choose the language and check the home page</t>
  </si>
  <si>
    <t>Verify after logging in  resident can change the language as per his/her choice</t>
  </si>
  <si>
    <t>1.Open Resident portal
2.Login to UIN services
3.Choose any  language in the  dropdown</t>
  </si>
  <si>
    <t>1.Open Resident portal
2.Choose any   language in the  dropdown
3.Login to UIN services and do not change the language 
4.logout and check the home page</t>
  </si>
  <si>
    <t xml:space="preserve">1.Open Resident portal
2.Login to UIN services and navigate to view my history
3.Check  the data  </t>
  </si>
  <si>
    <t xml:space="preserve">1.Open Resident portal
2.Login to UIN services and navigate to view my history
3.Choose any different language      </t>
  </si>
  <si>
    <t>1.Open Resident portal
2.Login to UIN services and navigate to view my history
3.Download any acknowledgmnet PDF</t>
  </si>
  <si>
    <t xml:space="preserve">Verify if user is able to view the  downloaded card in the language chosen </t>
  </si>
  <si>
    <t xml:space="preserve">1.Open Resident portal
2.Login to UIN services and navigate to view my history
3.Download the  PDF card </t>
  </si>
  <si>
    <t>Downloaded PDF should  be in selected language</t>
  </si>
  <si>
    <t xml:space="preserve">Verify the allignment of the card is proper for the  language chosen </t>
  </si>
  <si>
    <t xml:space="preserve">1.Open Resident portal
2.Login to UIN services and navigate to view my history
3.Download and view the  PDF card </t>
  </si>
  <si>
    <t xml:space="preserve">Allignment should be proper for all the languages </t>
  </si>
  <si>
    <t>Verify the resident is able to generate/revoke   vid(perpetual/temporary/one-time) in the language chosen</t>
  </si>
  <si>
    <t>1.Open Resident portal
2.Login to UIN services and navigate to Mange my VID
3.Generate a VID (perpetual/temporary/one-time)</t>
  </si>
  <si>
    <t>Verify the resident is able to able to get  the bell notification for  VID generation/revocation  in the language chosen</t>
  </si>
  <si>
    <t>1.Open Resident portal
2.Login to UIN services and navigate to Mange my VID
3.Generate a VID (perpetual/temporary/one-time)
4.check the bell notification</t>
  </si>
  <si>
    <t>Should get  bell notification in the language chosen</t>
  </si>
  <si>
    <t>Verify the resident is able to get the pop up message for  VID generation/revocation In the language chosen</t>
  </si>
  <si>
    <t>1.Open Resident portal
2.Login to UIN services and navigate to Mange my VID
3.Generate a VID (perpetual/temporary/one-time)
4.check the popup message</t>
  </si>
  <si>
    <t>1.Open Resident portal
2.Login to UIN services and navigate to Mange my VID
3.Check the information message</t>
  </si>
  <si>
    <t>Should be able to view the information message  in the language chosen</t>
  </si>
  <si>
    <t>Verify the Acknowledgement PDFs are downloaded in the language  chosen</t>
  </si>
  <si>
    <t>1.Open Resident portal
2.Login to UIN services and navigate to Manage my VID
3.Generate a VID (perpetual/temporary/one-time)
4.Check the acknowledgement PDFs</t>
  </si>
  <si>
    <t>1.Open Resident portal
2.Login to UIN services and navigate to Mange my VID
3.Generate a VID (perpetual/temporary/one-time)
4.Download the VID card</t>
  </si>
  <si>
    <t xml:space="preserve">Verify the  Information message for all the VID field is  alligned properly </t>
  </si>
  <si>
    <t>1.Open Resident portal
2.Login to UIN services and navigate to Mange my VID
3.Check the Information messages are alligned (perpetual/temporary/one-time)
4.Download the VID card</t>
  </si>
  <si>
    <t>1.Open Resident portal
2.Login to UIN services and navigate to secure my ID
3.Check the information message</t>
  </si>
  <si>
    <t>Should be able to view  page in the language chosen</t>
  </si>
  <si>
    <t>1.Open Resident portal
2.Login to UIN services and navigate to Mange my VID
3.Check the data</t>
  </si>
  <si>
    <t xml:space="preserve">Should be able to change the language </t>
  </si>
  <si>
    <t>Verfiy after performing  auth lock/unlock actions the pop up messages are updated in the language chosen</t>
  </si>
  <si>
    <t>1.Open Resident portal
2.Login to UIN services and navigate to secure my ID
4.Perform auth lock/unlock
3.Check the pop up message</t>
  </si>
  <si>
    <t>1.Open Resident portal
2.Login to UIN services and navigate to share my data
3.Check the data</t>
  </si>
  <si>
    <t>Should be able to view the   page  in the language chosen</t>
  </si>
  <si>
    <t>1.Open Resident portal
2.Login to UIN services and navigate to secure my ID
3.Choose any language</t>
  </si>
  <si>
    <t>Should be able to change  in the language as per his/her choice</t>
  </si>
  <si>
    <t>Verify after changing the language the data is reflected  in the language chosen</t>
  </si>
  <si>
    <t>1.Open Resident portal
2.Login to UIN services and navigate to secure my ID
3.Choose any language and check the data</t>
  </si>
  <si>
    <t>Verify if resident is able to add the reason in the language chosen in the 'purpose of sharing credentials'  text field</t>
  </si>
  <si>
    <t>1.Open Resident portal
2.Login to UIN services and navigate to secure my ID
3.Choose any language and add reason in the text field</t>
  </si>
  <si>
    <t xml:space="preserve">Should be able to add in the language chosen </t>
  </si>
  <si>
    <t xml:space="preserve">Verify if resident is able to view the terms and conditions pop up in the selected language before sharing  </t>
  </si>
  <si>
    <t xml:space="preserve">1.Open Resident portal
2.Login to UIN services and navigate to secure my ID
3.Choose any language and check the pop up </t>
  </si>
  <si>
    <t xml:space="preserve">Should be able to view  in the language chosen </t>
  </si>
  <si>
    <t>Verify the allignment of  terms and conditions pop up are alligned properly in all the languages .</t>
  </si>
  <si>
    <t xml:space="preserve">1.Open Resident portal
2.Login to UIN services and navigate to secure my ID
3.Choose any language and check the  allignment </t>
  </si>
  <si>
    <t>1.Open Resident portal
2.Login to UIN services and navigate to secure my ID
3.Choose any language and track the status</t>
  </si>
  <si>
    <t>Status Should get tracked  in the language chosen</t>
  </si>
  <si>
    <t>1.Open Resident portal
2.Login to UIN services and navigate to update my data
3.Choose any language and update the data</t>
  </si>
  <si>
    <t>Verify after updating data resident is able to track the status in view my history in  the language chosen</t>
  </si>
  <si>
    <t>1.Open Resident portal
2.Login to UIN services and navigate to update my data
3.Choose any language and track the status</t>
  </si>
  <si>
    <t>1.Open Resident portal
2.Login to UIN services and navigate to update my data
3.Add DOB</t>
  </si>
  <si>
    <t>1.Open Resident portal
2.Login to UIN services and navigate to update my data
3.check the drop down</t>
  </si>
  <si>
    <t>Should be able to view  the dropdown in the language chosen</t>
  </si>
  <si>
    <t>1.Open Resident portal
2.Login to UIN services and navigate to track my requests
3.Choose any language and view the info msg</t>
  </si>
  <si>
    <t>Verify resident is able to track  the event id without adding anything in the text field</t>
  </si>
  <si>
    <t>1.Open Resident portal
2.Login to UIN services and navigate to update my data
3.Choose any language without adding anything in the text field</t>
  </si>
  <si>
    <t>Verify resident is able to view the  information message in the language chosen</t>
  </si>
  <si>
    <t>1.Open Resident portal
2.Navigate to get information
3.view the info msg</t>
  </si>
  <si>
    <t>Verify if resident is able to find  the nearby registrations in the language chosen</t>
  </si>
  <si>
    <t>1.Open Resident portal
2.Navigate to get information
3.Find near by registrations</t>
  </si>
  <si>
    <t>Verify if resident is able to download   the supporting documents  in the language chosen</t>
  </si>
  <si>
    <t>1.Open Resident portal
2.Navigate to get information
3.download the documents</t>
  </si>
  <si>
    <t>Verify if resident is able to view  the supporting documents  in the language chosen</t>
  </si>
  <si>
    <t>1.Open Resident portal
2.Navigate to get information
3.view the documents</t>
  </si>
  <si>
    <t>Should get viewed  in the language chosen</t>
  </si>
  <si>
    <t>1.Open Resident portal
2.Navigate to get information
3.view the dropdowns</t>
  </si>
  <si>
    <t>Verify on clicking  book an appointment resident is navigated to pre-registration portal in the language chosen</t>
  </si>
  <si>
    <t>1.Open Resident portal
2.Navigate to Book an appointment</t>
  </si>
  <si>
    <t>1.Open Resident portal
2.Navigate to Get my UIN</t>
  </si>
  <si>
    <t>Should be able to view   in the language chosen</t>
  </si>
  <si>
    <t>Verify resident is able to view the information message  in the language chosen</t>
  </si>
  <si>
    <t>1.Open Resident portal
2.Navigate to Get my UIN
3.View the info msg</t>
  </si>
  <si>
    <t>1.Open Resident portal
2.Navigate to Get my UIN
3.check the  bell notification</t>
  </si>
  <si>
    <t xml:space="preserve">Verfiy phone number/Email Id </t>
  </si>
  <si>
    <t>1.Open Resident portal
2.Navigate to verify phone number/email id</t>
  </si>
  <si>
    <t>1.Open Resident portal
2.Navigate to verify phone number/email id
3.View the info msg</t>
  </si>
  <si>
    <t>Verify resident is able to view the information message  in the language chosen before/after entering OTP</t>
  </si>
  <si>
    <t xml:space="preserve"> Update My Data</t>
  </si>
  <si>
    <t>Should be able to update the data if there are no drafts pending  (Update count limit is
"fullName": 3,"gender": 2,
"dateOfBirth": 2)</t>
  </si>
  <si>
    <t>Resident UI should give error message :"The data entered is invalid. Please enter a valid data to proceed".</t>
  </si>
  <si>
    <t xml:space="preserve"> Update my Data</t>
  </si>
  <si>
    <t>Should get error resonse as:
{
 "errorCode": "KER-ATH-401","message":"Authentication Failed"
    }</t>
  </si>
  <si>
    <t>1.Go to swagger
2.search for endpoint
https://api-internal.qa-platform1.mosip.net/idrepository/v1/identity/draft/create/430473346359393440?UIN=7158739467
3.Execute</t>
  </si>
  <si>
    <t>1.One UIN can be associated with 20 one-time VIDs at a time.
2.One UIN can be associated with only 2 perpetual  VIDs at a time.</t>
  </si>
  <si>
    <t xml:space="preserve">Steps to Reproduce:
1.Login to UIN services
2.Update any attribute and wait for the notification alert
3.View the message in view my history </t>
  </si>
  <si>
    <t>Steps to reproduce
Login  to Resident UI
Navigate to view my history</t>
  </si>
  <si>
    <t>Steps to Reproduce:
1.Login to UIN service
2.Navigate to View my history</t>
  </si>
  <si>
    <t>1.Date Picker in 'from' and 'to'date picker should be  alligned properly.
2.Date format for month should be proper.</t>
  </si>
  <si>
    <t>Steps to reproduce:
1.Login to UIN services
2.Navigate to update my data
3.Check the document type names in the dropdwon</t>
  </si>
  <si>
    <t>Steps to Reproduce:
1.Login to UIN services
2.Navigate to Update my data
3.Select the keyboard in document reference ID</t>
  </si>
  <si>
    <t>Steps to Reproduce:
1.Login to UIN services
2.Change the Language to tamil in the dropdown
3.Navigate to View My History</t>
  </si>
  <si>
    <t>Steps to Reproduce:
1.Open resident portal
2.Navigate to verify phone number/email id</t>
  </si>
  <si>
    <t>Steps to reproduce:
1.Open Resident Portal
2.Change language to Arabic</t>
  </si>
  <si>
    <t xml:space="preserve">check the Allignment Issue in Track My Request for the track button specific to Tamil Language </t>
  </si>
  <si>
    <t xml:space="preserve">
1.Login to UIN services
2.Navigate to Track My Request
3.Check  the Track button before and after entering EID </t>
  </si>
  <si>
    <t xml:space="preserve">
1.Open Resident portal
2.Open get my UIn
3.Enter RID/UIN/VID
4.Enter OTP </t>
  </si>
  <si>
    <t xml:space="preserve">
1.Login to UIN services
2.Navigate to Update my data
3.Update DOB with invalid date ie history time </t>
  </si>
  <si>
    <t xml:space="preserve">
1.Login to UIN services
2.Change the language to arabic in the dropdown
3.Navigate to share my data and select the attributes and partner to share</t>
  </si>
  <si>
    <t>Login to Resident UI
navigate to update my data&gt;language preference
change language and click on submit button multiple times</t>
  </si>
  <si>
    <t>1.Login to UIN services
2.Navigate to update my data and change the language to arabic</t>
  </si>
  <si>
    <t xml:space="preserve">
1.Login to UIN services
2.Select arabic language in dropdown and Open view my history </t>
  </si>
  <si>
    <t xml:space="preserve">1.Login to UIN services
2.Navigate to Update my data
3.select the keyboard and drop down </t>
  </si>
  <si>
    <t xml:space="preserve">
1.Login to UIN services
2.Change the language to arabic
3.Navigate to update my data </t>
  </si>
  <si>
    <t xml:space="preserve"> If the name is of less than 4 letters, the letters will be repeated. E.g.: if name is Li born on 22nd March 2020, the password will be LILI2020</t>
  </si>
  <si>
    <t xml:space="preserve"> Allignment should be proper</t>
  </si>
  <si>
    <t xml:space="preserve">
1.Login to UIN services
2.Navigate to secure my ID
3.Check the Information messages for all the font size</t>
  </si>
  <si>
    <t>View my history dhould be dispalyed</t>
  </si>
  <si>
    <t xml:space="preserve">+
</t>
  </si>
  <si>
    <t>(As per new template, template don't have  purpose in the acknowledgement and summary and channel can be verified).</t>
  </si>
  <si>
    <r>
      <t xml:space="preserve">prerequisite- 
 &gt; create user in keyclock with Arrtibutes 'individual_id" 
 &gt;get access token when logged in using same user. 
 </t>
    </r>
    <r>
      <rPr>
        <sz val="10"/>
        <color theme="1"/>
        <rFont val="Calibri"/>
        <family val="2"/>
        <scheme val="minor"/>
      </rPr>
      <t>1. Go to Resident swagger
 2. Search for POST genertae vid API
 3. Use the access token in generate vid API which takes individual id(UIN)</t>
    </r>
  </si>
  <si>
    <r>
      <t xml:space="preserve">prerequisite- 
 &gt; create user in keyclock with Arrtibutes 'individual_id" &amp; "ida_token"
 &gt;get access token when logged in using same user. </t>
    </r>
    <r>
      <rPr>
        <sz val="10"/>
        <color theme="1"/>
        <rFont val="Calibri"/>
        <family val="2"/>
        <scheme val="minor"/>
      </rPr>
      <t>1. Go to resident swagger
 2. Search for generate VID
 3. Use the access token in generate vid API which takes individual id and execute</t>
    </r>
  </si>
  <si>
    <r>
      <t xml:space="preserve">prerequisite- 
 &gt; create user in keyclock 
 &gt;get access token when logged in using same user. 
 </t>
    </r>
    <r>
      <rPr>
        <sz val="10"/>
        <color theme="1"/>
        <rFont val="Calibri"/>
        <family val="2"/>
        <scheme val="minor"/>
      </rPr>
      <t>1. Go to resident swagger
 2. Search for generate VID
 3. Use the access token in generate vid API which takes individual id and execute</t>
    </r>
  </si>
  <si>
    <r>
      <t xml:space="preserve">prerequisite- 
 &gt; create user in keyclock with Arrtibutes 'individual_id" &amp; "ida_token"
 &gt;get access token when logged in using same user.
 </t>
    </r>
    <r>
      <rPr>
        <sz val="10"/>
        <color theme="1"/>
        <rFont val="Calibri"/>
        <family val="2"/>
        <scheme val="minor"/>
      </rPr>
      <t>1. Go to resident swagger
 2. Search for revoke VID and mention vid
 3. 3. Use the access token in revoke vid API which takes individual id and execute</t>
    </r>
  </si>
  <si>
    <r>
      <t xml:space="preserve">prerequisite- 
 &gt; create user in keyclock with Arrtibutes 'individual_id" , "ida_token"(for particular individual id) "
 &gt;get access token when logged in using same user.
 </t>
    </r>
    <r>
      <rPr>
        <sz val="10"/>
        <color theme="1"/>
        <rFont val="Calibri"/>
        <family val="2"/>
        <scheme val="minor"/>
      </rPr>
      <t>1. Go to resident swagger
 2. Search for revoke VID and mention vid
 3. 3. Use the access token in revoke vid API which takes individual id and execute</t>
    </r>
  </si>
  <si>
    <r>
      <t xml:space="preserve">prerequisite- 
 &gt; create user in keyclock with Arrtibutes 'individual_id" , "ida_token"(for different individual id) 
 &gt;get access token when logged in using same user.
 </t>
    </r>
    <r>
      <rPr>
        <sz val="10"/>
        <color theme="1"/>
        <rFont val="Calibri"/>
        <family val="2"/>
        <scheme val="minor"/>
      </rPr>
      <t>1. Go to resident swagger
 2. Search for revoke VID and mention vid
 3. 3. Use the access token in revoke vid API which takes individual id and execute</t>
    </r>
  </si>
  <si>
    <r>
      <t xml:space="preserve">prerequisite- 
 &gt; create user in keyclock with Arrtibutes 'individual id" 
 &gt;get access token when logged in using same user.
</t>
    </r>
    <r>
      <rPr>
        <sz val="10"/>
        <color rgb="FF000000"/>
        <rFont val="Calibri"/>
        <family val="2"/>
        <scheme val="minor"/>
      </rPr>
      <t xml:space="preserve"> 1. Go to resident swagger
 2. Navigate to getAllTemplateBylangCodeAndTemplateTypeCode API
 3. Enter the lang code and template code type &amp; execute</t>
    </r>
  </si>
  <si>
    <r>
      <t xml:space="preserve">prerequisite- 
 &gt; create user in keyclock with Arrtibutes 'individual_id" 
 &gt;get access token when logged in using same user.
 </t>
    </r>
    <r>
      <rPr>
        <sz val="10"/>
        <color theme="1"/>
        <rFont val="Calibri"/>
        <family val="2"/>
        <scheme val="minor"/>
      </rPr>
      <t>1. Go to resident swagger
 2. Navigate to getAllTemplateBylangCodeAndTemplateTypeCode API
 3. Enter the lang code and template code type &amp; execute</t>
    </r>
  </si>
  <si>
    <r>
      <t xml:space="preserve">prerequisite- 
 &gt; create user in keyclock with Arrtibutes 'individual_id" 
 &gt;get access token when logged in using same user.
 </t>
    </r>
    <r>
      <rPr>
        <sz val="10"/>
        <color theme="1"/>
        <rFont val="Calibri"/>
        <family val="2"/>
        <scheme val="minor"/>
      </rPr>
      <t>1. Go to resident swagger
 2. Navigate to getAllTemplateBylangCodeAndTemplateTypeCode API
 3. Enter only template code type &amp; execute</t>
    </r>
  </si>
  <si>
    <r>
      <t xml:space="preserve">prerequisite- 
 &gt; create user in keyclock with Arrtibutes 'individual_id" 
 &gt;get access token when logged in using same user.
 </t>
    </r>
    <r>
      <rPr>
        <sz val="10"/>
        <color theme="1"/>
        <rFont val="Calibri"/>
        <family val="2"/>
        <scheme val="minor"/>
      </rPr>
      <t>1. Go to resident swagger
 2. Navigate to getAllTemplateBylangCodeAndTemplateTypeCode API
 3. Enter invalid template code type &amp; execute</t>
    </r>
  </si>
  <si>
    <r>
      <t xml:space="preserve">prerequisite- 
 &gt; create user in keyclock with Arrtibutes 'individual_id" 
 &gt;get access token when logged in using same user.
 </t>
    </r>
    <r>
      <rPr>
        <sz val="10"/>
        <color theme="1"/>
        <rFont val="Calibri"/>
        <family val="2"/>
        <scheme val="minor"/>
      </rPr>
      <t>1. Go to resident swagger
 2. Navigate to get document by document id
 3. Enter the valid document id &amp; transcation id and access token in cookie
 4. execute API</t>
    </r>
  </si>
  <si>
    <r>
      <t xml:space="preserve">prerequisite- 
 &gt; create user in keyclock with Arrtibutes 'individual_id" 
 &gt;get access token when logged in using same user.
</t>
    </r>
    <r>
      <rPr>
        <sz val="10"/>
        <color theme="1"/>
        <rFont val="Calibri"/>
        <family val="2"/>
        <scheme val="minor"/>
      </rPr>
      <t xml:space="preserve"> 1. Go to resident swagger
 2. Navigate to get document by document id
 3. Enter the invalid document id &amp; transcation id and access token in cookie
 4. execute API</t>
    </r>
  </si>
  <si>
    <r>
      <t xml:space="preserve">prerequisite- 
 &gt; create user in keyclock with Arrtibutes 'individual_id" 
 &gt;get access token when logged in using same user.
 </t>
    </r>
    <r>
      <rPr>
        <sz val="10"/>
        <color theme="1"/>
        <rFont val="Calibri"/>
        <family val="2"/>
        <scheme val="minor"/>
      </rPr>
      <t>1. Go to resident swagger
 2. Navigate to get document by document id
 3. Enter the invalid document id &amp; valid transaction id and access token in cookie
 4. execute API</t>
    </r>
  </si>
  <si>
    <r>
      <t xml:space="preserve">prerequisite- 
 &gt; create user in keyclock with Arrtibutes 'individual_id" 
 &gt;get access token when logged in using same user.
 </t>
    </r>
    <r>
      <rPr>
        <sz val="10"/>
        <color theme="1"/>
        <rFont val="Calibri"/>
        <family val="2"/>
        <scheme val="minor"/>
      </rPr>
      <t>1. Go to resident swagger
 2. Navigate to get document by document id
 3. Enter the valid document id &amp; invalid transaction id and access token in cookie
 4. execute API</t>
    </r>
  </si>
  <si>
    <r>
      <t xml:space="preserve">prerequisite- 
 &gt; create user in keyclock with Arrtibutes 'individual_id" 
 &gt;get access token when logged in using same user.
 </t>
    </r>
    <r>
      <rPr>
        <sz val="10"/>
        <color theme="1"/>
        <rFont val="Calibri"/>
        <family val="2"/>
        <scheme val="minor"/>
      </rPr>
      <t>1. Go to resident swagger
 2. Navigate to delete document &amp; execute
 3. Naviagte get document by document id
 3. Enter the valid document id &amp; valid transaction id and access token in cookie
 4. execute API</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</si>
  <si>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empty authtype</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</si>
  <si>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all valid values and empty ID</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</si>
  <si>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all valid values and empty locked status</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</si>
  <si>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all valid values and empty requesttime</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</si>
  <si>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all valid values and empty unlockforseconds</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</si>
  <si>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all valid values and empty version</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</si>
  <si>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all valid values and authtype is face</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</si>
  <si>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all valid values and authtype is finger</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</si>
  <si>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all valid values and invalid token</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</si>
  <si>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all valid values and authtype is iris</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</si>
  <si>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all valid values and authtype is OTP-phone</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</si>
  <si>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all valid values and authtype is OTP-Email</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</si>
  <si>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all valid values and authtype is bio-finger</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</si>
  <si>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all valid values and authtype is bio-iris</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</si>
  <si>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all valid values and authtype is bio-face</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</si>
  <si>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all valid values and authtype is demo</t>
    </r>
  </si>
  <si>
    <r>
      <t xml:space="preserve">prerequisite- 
 &gt; create user in keyclock with Arrtibutes 'individual id" 
 &gt;get access token when logged in using same user.
</t>
    </r>
    <r>
      <rPr>
        <sz val="10"/>
        <color theme="1"/>
        <rFont val="Calibri"/>
        <family val="2"/>
        <scheme val="minor"/>
      </rPr>
      <t xml:space="preserve"> 1. Go to resident swagger
 2. Navigate to getAllTemplateBylangCodeAndTemplateTypeCode API
 3. Enter the lang code and template code type &amp; execute</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</si>
  <si>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empty ID</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</si>
  <si>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empty unlocked value</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</si>
  <si>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empty requesttime value</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</si>
  <si>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empty unlockForSeconds value</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</si>
  <si>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empty versions value</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</si>
  <si>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invalid authTypes</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</si>
  <si>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invalid ID</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</si>
  <si>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invalid invalid Locked value</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</si>
  <si>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invalid invalid requesttime value</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</si>
  <si>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invalid unlockForSeconds value</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</si>
  <si>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invalid version value</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</si>
  <si>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do not enter authType value</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</si>
  <si>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do not enter ID value</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</si>
  <si>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do not enter locked status value</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</si>
  <si>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do not enter requesttime value</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</si>
  <si>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do not enter unlockForSeconds value</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</si>
  <si>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do not enter versions value</t>
    </r>
  </si>
  <si>
    <r>
      <t xml:space="preserve">1. Request for OTP using "OTP request API".
2. Navigate to end point : </t>
    </r>
    <r>
      <rPr>
        <u/>
        <sz val="10"/>
        <color rgb="FF1155CC"/>
        <rFont val="Calibri"/>
        <family val="2"/>
        <scheme val="minor"/>
      </rPr>
      <t>https://api-internal.qa-triad.mosip.net/resident/v1/vid</t>
    </r>
    <r>
      <rPr>
        <sz val="10"/>
        <color theme="1"/>
        <rFont val="Calibri"/>
        <family val="2"/>
        <scheme val="minor"/>
      </rPr>
      <t xml:space="preserve">
3. Enter all valid details and invalid transcationId</t>
    </r>
  </si>
  <si>
    <r>
      <t xml:space="preserve">1. Request for OTP using "OTP request API".
2. Navigate to end point : </t>
    </r>
    <r>
      <rPr>
        <u/>
        <sz val="10"/>
        <color rgb="FF1155CC"/>
        <rFont val="Calibri"/>
        <family val="2"/>
        <scheme val="minor"/>
      </rPr>
      <t>https://api-internal.qa-triad.mosip.net/resident/v1/vid</t>
    </r>
    <r>
      <rPr>
        <sz val="10"/>
        <color theme="1"/>
        <rFont val="Calibri"/>
        <family val="2"/>
        <scheme val="minor"/>
      </rPr>
      <t xml:space="preserve">
3. Enter all valid details and invalid OTP</t>
    </r>
  </si>
  <si>
    <r>
      <t xml:space="preserve">1. Request for OTP using "OTP request API".
2. Navigate to end point : </t>
    </r>
    <r>
      <rPr>
        <u/>
        <sz val="10"/>
        <color rgb="FF1155CC"/>
        <rFont val="Calibri"/>
        <family val="2"/>
        <scheme val="minor"/>
      </rPr>
      <t>https://api-internal.qa-triad.mosip.net/resident/v1/vid</t>
    </r>
    <r>
      <rPr>
        <sz val="10"/>
        <color theme="1"/>
        <rFont val="Calibri"/>
        <family val="2"/>
        <scheme val="minor"/>
      </rPr>
      <t xml:space="preserve">
3. Enter all valid details for onetimeuse vid and invalid OTP</t>
    </r>
  </si>
  <si>
    <r>
      <t xml:space="preserve">1. Request for OTP using "OTP request API".
2. Navigate to end point : </t>
    </r>
    <r>
      <rPr>
        <u/>
        <sz val="10"/>
        <color rgb="FF1155CC"/>
        <rFont val="Calibri"/>
        <family val="2"/>
        <scheme val="minor"/>
      </rPr>
      <t>https://api-internal.qa-triad.mosip.net/resident/v1/vid</t>
    </r>
    <r>
      <rPr>
        <sz val="10"/>
        <color theme="1"/>
        <rFont val="Calibri"/>
        <family val="2"/>
        <scheme val="minor"/>
      </rPr>
      <t xml:space="preserve">
3. Enter all valid details for Temporary vid and invalid OTP</t>
    </r>
  </si>
  <si>
    <r>
      <t xml:space="preserve">1. Request for OTP using "OTP request API".
2. Navigate to end point : </t>
    </r>
    <r>
      <rPr>
        <u/>
        <sz val="10"/>
        <color rgb="FF1155CC"/>
        <rFont val="Calibri"/>
        <family val="2"/>
        <scheme val="minor"/>
      </rPr>
      <t>https://api-internal.qa-triad.mosip.net/resident/v1/vid</t>
    </r>
    <r>
      <rPr>
        <sz val="10"/>
        <color theme="1"/>
        <rFont val="Calibri"/>
        <family val="2"/>
        <scheme val="minor"/>
      </rPr>
      <t xml:space="preserve">
3. Enter all valid details for Temporary vid and do not provide OTP attribute</t>
    </r>
  </si>
  <si>
    <r>
      <t xml:space="preserve">1. Request for OTP using "OTP request API".
2. Navigate to end point : </t>
    </r>
    <r>
      <rPr>
        <u/>
        <sz val="10"/>
        <color rgb="FF1155CC"/>
        <rFont val="Calibri"/>
        <family val="2"/>
        <scheme val="minor"/>
      </rPr>
      <t>https://api-internal.qa-triad.mosip.net/resident/v1/vid</t>
    </r>
    <r>
      <rPr>
        <sz val="10"/>
        <color theme="1"/>
        <rFont val="Calibri"/>
        <family val="2"/>
        <scheme val="minor"/>
      </rPr>
      <t xml:space="preserve">
3. Enter all valid details for Perpetual vid and empty transcation id</t>
    </r>
  </si>
  <si>
    <r>
      <t xml:space="preserve">1. Request for OTP using "OTP request API".
2. Navigate to end point : </t>
    </r>
    <r>
      <rPr>
        <u/>
        <sz val="10"/>
        <color rgb="FF1155CC"/>
        <rFont val="Calibri"/>
        <family val="2"/>
        <scheme val="minor"/>
      </rPr>
      <t>https://api-internal.qa-triad.mosip.net/resident/v1/vid</t>
    </r>
    <r>
      <rPr>
        <sz val="10"/>
        <color theme="1"/>
        <rFont val="Calibri"/>
        <family val="2"/>
        <scheme val="minor"/>
      </rPr>
      <t xml:space="preserve">
3. Enter all valid details for Perpetual vid and empty Id</t>
    </r>
  </si>
  <si>
    <r>
      <t xml:space="preserve">1. Request for OTP using "OTP request API".
2. Navigate to end point : </t>
    </r>
    <r>
      <rPr>
        <u/>
        <sz val="10"/>
        <color rgb="FF1155CC"/>
        <rFont val="Calibri"/>
        <family val="2"/>
        <scheme val="minor"/>
      </rPr>
      <t>https://api-internal.qa-triad.mosip.net/resident/v1/vid</t>
    </r>
    <r>
      <rPr>
        <sz val="10"/>
        <color theme="1"/>
        <rFont val="Calibri"/>
        <family val="2"/>
        <scheme val="minor"/>
      </rPr>
      <t xml:space="preserve">
3. Enter all valid details for Perpetual vid and empty individualIdType</t>
    </r>
  </si>
  <si>
    <r>
      <t xml:space="preserve">1. Request for OTP using "OTP request API".
2. Navigate to end point : </t>
    </r>
    <r>
      <rPr>
        <u/>
        <sz val="10"/>
        <color rgb="FF1155CC"/>
        <rFont val="Calibri"/>
        <family val="2"/>
        <scheme val="minor"/>
      </rPr>
      <t>https://api-internal.qa-triad.mosip.net/resident/v1/vid</t>
    </r>
    <r>
      <rPr>
        <sz val="10"/>
        <color theme="1"/>
        <rFont val="Calibri"/>
        <family val="2"/>
        <scheme val="minor"/>
      </rPr>
      <t xml:space="preserve">
3. Enter all valid details for Perpetual vid and empty individualId</t>
    </r>
  </si>
  <si>
    <r>
      <t xml:space="preserve">1. Request for OTP using "OTP request API".
2. Navigate to end point : </t>
    </r>
    <r>
      <rPr>
        <u/>
        <sz val="10"/>
        <color rgb="FF1155CC"/>
        <rFont val="Calibri"/>
        <family val="2"/>
        <scheme val="minor"/>
      </rPr>
      <t>https://api-internal.qa-triad.mosip.net/resident/v1/vid</t>
    </r>
    <r>
      <rPr>
        <sz val="10"/>
        <color theme="1"/>
        <rFont val="Calibri"/>
        <family val="2"/>
        <scheme val="minor"/>
      </rPr>
      <t xml:space="preserve">
3. Enter all valid details for Perpetual vid and empty OTP</t>
    </r>
  </si>
  <si>
    <r>
      <t xml:space="preserve">1. Request for OTP using "OTP request API".
2. Navigate to end point : </t>
    </r>
    <r>
      <rPr>
        <u/>
        <sz val="10"/>
        <color rgb="FF1155CC"/>
        <rFont val="Calibri"/>
        <family val="2"/>
        <scheme val="minor"/>
      </rPr>
      <t>https://api-internal.qa-triad.mosip.net/resident/v1/vid</t>
    </r>
    <r>
      <rPr>
        <sz val="10"/>
        <color theme="1"/>
        <rFont val="Calibri"/>
        <family val="2"/>
        <scheme val="minor"/>
      </rPr>
      <t xml:space="preserve">
3. Enter all valid details for Perpetual vid and empty requesttime</t>
    </r>
  </si>
  <si>
    <r>
      <t xml:space="preserve">1. Navigate to end point : </t>
    </r>
    <r>
      <rPr>
        <u/>
        <sz val="10"/>
        <color rgb="FF1155CC"/>
        <rFont val="Calibri"/>
        <family val="2"/>
        <scheme val="minor"/>
      </rPr>
      <t>https://api-internal.qa-triad.mosip.net/resident/v1/vid</t>
    </r>
    <r>
      <rPr>
        <sz val="10"/>
        <color theme="1"/>
        <rFont val="Calibri"/>
        <family val="2"/>
        <scheme val="minor"/>
      </rPr>
      <t xml:space="preserve">
2. Enter all valid details for Perpetual vid and empty version</t>
    </r>
  </si>
  <si>
    <r>
      <t xml:space="preserve">1. Request for OTP using "OTP request API".
2. Navigate to end point : </t>
    </r>
    <r>
      <rPr>
        <u/>
        <sz val="10"/>
        <color rgb="FF1155CC"/>
        <rFont val="Calibri"/>
        <family val="2"/>
        <scheme val="minor"/>
      </rPr>
      <t>https://api-internal.qa-triad.mosip.net/resident/v1/vid</t>
    </r>
    <r>
      <rPr>
        <sz val="10"/>
        <color theme="1"/>
        <rFont val="Calibri"/>
        <family val="2"/>
        <scheme val="minor"/>
      </rPr>
      <t xml:space="preserve">
3. Enter all valid details for Perpetual vid and empty vidType</t>
    </r>
  </si>
  <si>
    <r>
      <t xml:space="preserve">1. Navigate to end point : </t>
    </r>
    <r>
      <rPr>
        <u/>
        <sz val="10"/>
        <color rgb="FF1155CC"/>
        <rFont val="Calibri"/>
        <family val="2"/>
        <scheme val="minor"/>
      </rPr>
      <t>https://api-internal.qa-triad.mosip.net/resident/v1/vid</t>
    </r>
    <r>
      <rPr>
        <sz val="10"/>
        <color theme="1"/>
        <rFont val="Calibri"/>
        <family val="2"/>
        <scheme val="minor"/>
      </rPr>
      <t xml:space="preserve">
2. Enter all valid details for Perpetual vid and invalid ID</t>
    </r>
  </si>
  <si>
    <r>
      <t xml:space="preserve">2. Navigate to end point : </t>
    </r>
    <r>
      <rPr>
        <u/>
        <sz val="10"/>
        <color rgb="FF1155CC"/>
        <rFont val="Calibri"/>
        <family val="2"/>
        <scheme val="minor"/>
      </rPr>
      <t>https://api-internal.qa-triad.mosip.net/resident/v1/vid</t>
    </r>
    <r>
      <rPr>
        <sz val="10"/>
        <color theme="1"/>
        <rFont val="Calibri"/>
        <family val="2"/>
        <scheme val="minor"/>
      </rPr>
      <t xml:space="preserve">
1. Request for OTP using "OTP request API".
3. Enter all valid details for Perpetual vid and invalid requesttime</t>
    </r>
  </si>
  <si>
    <r>
      <t xml:space="preserve">1. Request for OTP using "OTP request API".
2. Navigate to end point : </t>
    </r>
    <r>
      <rPr>
        <u/>
        <sz val="10"/>
        <color rgb="FF1155CC"/>
        <rFont val="Calibri"/>
        <family val="2"/>
        <scheme val="minor"/>
      </rPr>
      <t>https://api-internal.qa-triad.mosip.net/resident/v1/vid</t>
    </r>
    <r>
      <rPr>
        <sz val="10"/>
        <color theme="1"/>
        <rFont val="Calibri"/>
        <family val="2"/>
        <scheme val="minor"/>
      </rPr>
      <t xml:space="preserve">
3. Enter all valid details for Perpetual vid and invalid individualId</t>
    </r>
  </si>
  <si>
    <r>
      <t xml:space="preserve">1. Request for OTP using "OTP request API".
2. Navigate to end point : </t>
    </r>
    <r>
      <rPr>
        <u/>
        <sz val="10"/>
        <color rgb="FF1155CC"/>
        <rFont val="Calibri"/>
        <family val="2"/>
        <scheme val="minor"/>
      </rPr>
      <t>https://api-internal.qa-triad.mosip.net/resident/v1/vid</t>
    </r>
    <r>
      <rPr>
        <sz val="10"/>
        <color theme="1"/>
        <rFont val="Calibri"/>
        <family val="2"/>
        <scheme val="minor"/>
      </rPr>
      <t xml:space="preserve">
3. Enter all valid details for Perpetual vid and invalid version</t>
    </r>
  </si>
  <si>
    <r>
      <t xml:space="preserve">1. Request for OTP using "OTP request API".
2. Navigate to end point : </t>
    </r>
    <r>
      <rPr>
        <u/>
        <sz val="10"/>
        <color rgb="FF1155CC"/>
        <rFont val="Calibri"/>
        <family val="2"/>
        <scheme val="minor"/>
      </rPr>
      <t>https://api-internal.qa-triad.mosip.net/resident/v1/vid</t>
    </r>
    <r>
      <rPr>
        <sz val="10"/>
        <color theme="1"/>
        <rFont val="Calibri"/>
        <family val="2"/>
        <scheme val="minor"/>
      </rPr>
      <t xml:space="preserve">
3. Enter all valid details for Perpetual vid and do not provide ID attribute</t>
    </r>
  </si>
  <si>
    <r>
      <t xml:space="preserve">1. Request for OTP using "OTP request API".
2. Navigate to end point : </t>
    </r>
    <r>
      <rPr>
        <u/>
        <sz val="10"/>
        <color rgb="FF1155CC"/>
        <rFont val="Calibri"/>
        <family val="2"/>
        <scheme val="minor"/>
      </rPr>
      <t>https://api-internal.qa-triad.mosip.net/resident/v1/vid</t>
    </r>
    <r>
      <rPr>
        <sz val="10"/>
        <color theme="1"/>
        <rFont val="Calibri"/>
        <family val="2"/>
        <scheme val="minor"/>
      </rPr>
      <t xml:space="preserve">
3. Enter all valid details for Perpetual vid and do not provide requesttime attribute</t>
    </r>
  </si>
  <si>
    <r>
      <t xml:space="preserve">1. Request for OTP using "OTP request API".
2. Navigate to end point : </t>
    </r>
    <r>
      <rPr>
        <u/>
        <sz val="10"/>
        <color rgb="FF1155CC"/>
        <rFont val="Calibri"/>
        <family val="2"/>
        <scheme val="minor"/>
      </rPr>
      <t>https://api-internal.qa-triad.mosip.net/resident/v1/vid</t>
    </r>
    <r>
      <rPr>
        <sz val="10"/>
        <color theme="1"/>
        <rFont val="Calibri"/>
        <family val="2"/>
        <scheme val="minor"/>
      </rPr>
      <t xml:space="preserve">
3. Enter all valid details for Perpetual vid and do not provide individualId attribute</t>
    </r>
  </si>
  <si>
    <r>
      <t xml:space="preserve">2. Navigate to end point : </t>
    </r>
    <r>
      <rPr>
        <u/>
        <sz val="10"/>
        <color rgb="FF1155CC"/>
        <rFont val="Calibri"/>
        <family val="2"/>
        <scheme val="minor"/>
      </rPr>
      <t>https://api-internal.qa-triad.mosip.net/resident/v1/vid</t>
    </r>
    <r>
      <rPr>
        <sz val="10"/>
        <color theme="1"/>
        <rFont val="Calibri"/>
        <family val="2"/>
        <scheme val="minor"/>
      </rPr>
      <t xml:space="preserve">
1. Request for OTP using "OTP request API".
3. Enter all valid details for Perpetual vid and do not provide version attribute</t>
    </r>
  </si>
  <si>
    <r>
      <t xml:space="preserve">1. Request for OTP using "OTP request API".
2. Navigate to end point : </t>
    </r>
    <r>
      <rPr>
        <u/>
        <sz val="10"/>
        <color rgb="FF1155CC"/>
        <rFont val="Calibri"/>
        <family val="2"/>
        <scheme val="minor"/>
      </rPr>
      <t>https://api-internal.qa-triad.mosip.net/resident/v1/vid</t>
    </r>
    <r>
      <rPr>
        <sz val="10"/>
        <color theme="1"/>
        <rFont val="Calibri"/>
        <family val="2"/>
        <scheme val="minor"/>
      </rPr>
      <t xml:space="preserve">
3. Enter all valid details for temp vid and provide invalid temp id values while validating otp</t>
    </r>
  </si>
  <si>
    <r>
      <t xml:space="preserve">1. Navigate to end point : </t>
    </r>
    <r>
      <rPr>
        <u/>
        <sz val="10"/>
        <color rgb="FF1155CC"/>
        <rFont val="Calibri"/>
        <family val="2"/>
        <scheme val="minor"/>
      </rPr>
      <t>https://api-internal.qa-triad.mosip.net/resident/v1/mock/print-partner/check-order-status?transactionId={transactionId}&amp;individualId={individualId}</t>
    </r>
    <r>
      <rPr>
        <sz val="10"/>
        <color theme="1"/>
        <rFont val="Calibri"/>
        <family val="2"/>
        <scheme val="minor"/>
      </rPr>
      <t xml:space="preserve">
2. Enter all valid details and invalid TransactionID</t>
    </r>
  </si>
  <si>
    <r>
      <t xml:space="preserve">1. Navigate to end point : </t>
    </r>
    <r>
      <rPr>
        <u/>
        <sz val="10"/>
        <color rgb="FF1155CC"/>
        <rFont val="Calibri"/>
        <family val="2"/>
        <scheme val="minor"/>
      </rPr>
      <t>https://api-internal.qa-triad.mosip.net/resident/v1/mock/print-partner/check-order-status?transactionId={transactionId}&amp;individualId={individualId}</t>
    </r>
    <r>
      <rPr>
        <sz val="10"/>
        <color theme="1"/>
        <rFont val="Calibri"/>
        <family val="2"/>
        <scheme val="minor"/>
      </rPr>
      <t xml:space="preserve">
2. Enter all valid vid details and invalid TransactionID</t>
    </r>
  </si>
  <si>
    <r>
      <t xml:space="preserve">1. Request for OTP using "OTP request API".
2. Navigate to end point : </t>
    </r>
    <r>
      <rPr>
        <u/>
        <sz val="10"/>
        <color rgb="FF1155CC"/>
        <rFont val="Calibri"/>
        <family val="2"/>
        <scheme val="minor"/>
      </rPr>
      <t>https://api-internal.qa-triad.mosip.net/resident/v1/vid/</t>
    </r>
    <r>
      <rPr>
        <sz val="10"/>
        <color theme="1"/>
        <rFont val="Calibri"/>
        <family val="2"/>
        <scheme val="minor"/>
      </rPr>
      <t xml:space="preserve">
3. Enter all valid vid details and empty id</t>
    </r>
  </si>
  <si>
    <r>
      <t xml:space="preserve">1. Request for OTP using "OTP request API".
2. Navigate to end point : </t>
    </r>
    <r>
      <rPr>
        <u/>
        <sz val="10"/>
        <color rgb="FF1155CC"/>
        <rFont val="Calibri"/>
        <family val="2"/>
        <scheme val="minor"/>
      </rPr>
      <t>https://api-internal.qa-triad.mosip.net/resident/v1/vid/""</t>
    </r>
    <r>
      <rPr>
        <sz val="10"/>
        <color theme="1"/>
        <rFont val="Calibri"/>
        <family val="2"/>
        <scheme val="minor"/>
      </rPr>
      <t xml:space="preserve">
3. Enter all valid vid details and empty IndividualId</t>
    </r>
  </si>
  <si>
    <r>
      <t xml:space="preserve">1. Request for OTP using "OTP request API".
2. Navigate to end point : </t>
    </r>
    <r>
      <rPr>
        <u/>
        <sz val="10"/>
        <color rgb="FF1155CC"/>
        <rFont val="Calibri"/>
        <family val="2"/>
        <scheme val="minor"/>
      </rPr>
      <t>https://api-internal.qa-triad.mosip.net/resident/v1/vid/</t>
    </r>
    <r>
      <rPr>
        <sz val="10"/>
        <color theme="1"/>
        <rFont val="Calibri"/>
        <family val="2"/>
        <scheme val="minor"/>
      </rPr>
      <t xml:space="preserve">
3. Enter all valid vid details and empty requesttime</t>
    </r>
  </si>
  <si>
    <r>
      <t xml:space="preserve">1. Request for OTP using "OTP request API".
2. Navigate to end point : </t>
    </r>
    <r>
      <rPr>
        <u/>
        <sz val="10"/>
        <color rgb="FF1155CC"/>
        <rFont val="Calibri"/>
        <family val="2"/>
        <scheme val="minor"/>
      </rPr>
      <t>https://api-internal.qa-triad.mosip.net/resident/v1/vid/</t>
    </r>
    <r>
      <rPr>
        <sz val="10"/>
        <color theme="1"/>
        <rFont val="Calibri"/>
        <family val="2"/>
        <scheme val="minor"/>
      </rPr>
      <t xml:space="preserve">
3. Enter all valid vid details and empty transactionID</t>
    </r>
  </si>
  <si>
    <r>
      <t xml:space="preserve">1. Request for OTP using "OTP request API".
2. Navigate to end point : </t>
    </r>
    <r>
      <rPr>
        <u/>
        <sz val="10"/>
        <color rgb="FF1155CC"/>
        <rFont val="Calibri"/>
        <family val="2"/>
        <scheme val="minor"/>
      </rPr>
      <t>https://api-internal.qa-triad.mosip.net/resident/v1/vid/</t>
    </r>
    <r>
      <rPr>
        <sz val="10"/>
        <color theme="1"/>
        <rFont val="Calibri"/>
        <family val="2"/>
        <scheme val="minor"/>
      </rPr>
      <t xml:space="preserve">
3. Enter all valid vid details and empty version</t>
    </r>
  </si>
  <si>
    <r>
      <t xml:space="preserve">1. Request for OTP using "OTP request API".
2. Navigate to end point : </t>
    </r>
    <r>
      <rPr>
        <u/>
        <sz val="10"/>
        <color rgb="FF1155CC"/>
        <rFont val="Calibri"/>
        <family val="2"/>
        <scheme val="minor"/>
      </rPr>
      <t>https://api-internal.qa-triad.mosip.net/resident/v1/vid/</t>
    </r>
    <r>
      <rPr>
        <sz val="10"/>
        <color theme="1"/>
        <rFont val="Calibri"/>
        <family val="2"/>
        <scheme val="minor"/>
      </rPr>
      <t xml:space="preserve">
3. Enter all valid vid details and empty vidstatus</t>
    </r>
  </si>
  <si>
    <r>
      <t xml:space="preserve">2. Navigate to end point : </t>
    </r>
    <r>
      <rPr>
        <u/>
        <sz val="10"/>
        <color rgb="FF1155CC"/>
        <rFont val="Calibri"/>
        <family val="2"/>
        <scheme val="minor"/>
      </rPr>
      <t>https://api-internal.qa-triad.mosip.net/resident/v1/vid/</t>
    </r>
    <r>
      <rPr>
        <sz val="10"/>
        <color theme="1"/>
        <rFont val="Calibri"/>
        <family val="2"/>
        <scheme val="minor"/>
      </rPr>
      <t xml:space="preserve">
2. Enter all valid vid details and invalid versiion</t>
    </r>
  </si>
  <si>
    <r>
      <t xml:space="preserve">1. Request for OTP using "OTP request API".
2. Navigate to end point : </t>
    </r>
    <r>
      <rPr>
        <u/>
        <sz val="10"/>
        <color rgb="FF1155CC"/>
        <rFont val="Calibri"/>
        <family val="2"/>
        <scheme val="minor"/>
      </rPr>
      <t>https://api-internal.qa-triad.mosip.net/resident/v1/vid/</t>
    </r>
    <r>
      <rPr>
        <sz val="10"/>
        <color theme="1"/>
        <rFont val="Calibri"/>
        <family val="2"/>
        <scheme val="minor"/>
      </rPr>
      <t xml:space="preserve">
3. . Enter all valid vid details and invalid vidStatus</t>
    </r>
  </si>
  <si>
    <r>
      <t xml:space="preserve">1. Request for OTP using "OTP request API".
2. Navigate to end point : </t>
    </r>
    <r>
      <rPr>
        <u/>
        <sz val="10"/>
        <color rgb="FF1155CC"/>
        <rFont val="Calibri"/>
        <family val="2"/>
        <scheme val="minor"/>
      </rPr>
      <t>https://api-internal.qa-triad.mosip.net/resident/v1/vid/</t>
    </r>
    <r>
      <rPr>
        <sz val="10"/>
        <color theme="1"/>
        <rFont val="Calibri"/>
        <family val="2"/>
        <scheme val="minor"/>
      </rPr>
      <t xml:space="preserve">
3. . Enter all valid vid details and donot provide ID attribute</t>
    </r>
  </si>
  <si>
    <r>
      <t xml:space="preserve">1. Request for OTP using "OTP request API".
2. Navigate to end point : </t>
    </r>
    <r>
      <rPr>
        <u/>
        <sz val="10"/>
        <color rgb="FF1155CC"/>
        <rFont val="Calibri"/>
        <family val="2"/>
        <scheme val="minor"/>
      </rPr>
      <t>https://api-internal.qa-triad.mosip.net/resident/v1/vid/</t>
    </r>
    <r>
      <rPr>
        <sz val="10"/>
        <color theme="1"/>
        <rFont val="Calibri"/>
        <family val="2"/>
        <scheme val="minor"/>
      </rPr>
      <t xml:space="preserve">
3. . Enter all valid vid details and donot provide IndividualId attribute</t>
    </r>
  </si>
  <si>
    <r>
      <t xml:space="preserve">2. Navigate to end point : </t>
    </r>
    <r>
      <rPr>
        <u/>
        <sz val="10"/>
        <color rgb="FF1155CC"/>
        <rFont val="Calibri"/>
        <family val="2"/>
        <scheme val="minor"/>
      </rPr>
      <t>https://api-internal.qa-triad.mosip.net/resident/v1/vid/</t>
    </r>
    <r>
      <rPr>
        <sz val="10"/>
        <color theme="1"/>
        <rFont val="Calibri"/>
        <family val="2"/>
        <scheme val="minor"/>
      </rPr>
      <t xml:space="preserve">
2. Enter all valid vid details and donot provide requesttime attribute</t>
    </r>
  </si>
  <si>
    <r>
      <t xml:space="preserve">1. Request for OTP using "OTP request API".
2. Navigate to end point : </t>
    </r>
    <r>
      <rPr>
        <u/>
        <sz val="10"/>
        <color rgb="FF1155CC"/>
        <rFont val="Calibri"/>
        <family val="2"/>
        <scheme val="minor"/>
      </rPr>
      <t>https://api-internal.qa-triad.mosip.net/resident/v1/vid/</t>
    </r>
    <r>
      <rPr>
        <sz val="10"/>
        <color theme="1"/>
        <rFont val="Calibri"/>
        <family val="2"/>
        <scheme val="minor"/>
      </rPr>
      <t xml:space="preserve">
3. . Enter all valid vid details and donot provide version field</t>
    </r>
  </si>
  <si>
    <r>
      <t xml:space="preserve">1. Request for OTP using "OTP request API".
2. Navigate to end point : </t>
    </r>
    <r>
      <rPr>
        <u/>
        <sz val="10"/>
        <color rgb="FF1155CC"/>
        <rFont val="Calibri"/>
        <family val="2"/>
        <scheme val="minor"/>
      </rPr>
      <t>https://api-internal.qa-triad.mosip.net/resident/v1/vid/</t>
    </r>
    <r>
      <rPr>
        <sz val="10"/>
        <color theme="1"/>
        <rFont val="Calibri"/>
        <family val="2"/>
        <scheme val="minor"/>
      </rPr>
      <t xml:space="preserve">
3. . Enter all valid vid details and donot provide vidstatus field</t>
    </r>
  </si>
  <si>
    <r>
      <t xml:space="preserve">1. Request for OTP using "OTP request API".
2. Navigate to end point : </t>
    </r>
    <r>
      <rPr>
        <u/>
        <sz val="10"/>
        <color rgb="FF1155CC"/>
        <rFont val="Calibri"/>
        <family val="2"/>
        <scheme val="minor"/>
      </rPr>
      <t>https://api-internal.qa-triad.mosip.net/resident/v1/vid/</t>
    </r>
    <r>
      <rPr>
        <sz val="10"/>
        <color theme="1"/>
        <rFont val="Calibri"/>
        <family val="2"/>
        <scheme val="minor"/>
      </rPr>
      <t xml:space="preserve">
3. . Enter all valid onetime use vid details and revoke with the same details</t>
    </r>
  </si>
  <si>
    <r>
      <t xml:space="preserve">2. Navigate to end point : </t>
    </r>
    <r>
      <rPr>
        <u/>
        <sz val="10"/>
        <color rgb="FF1155CC"/>
        <rFont val="Calibri"/>
        <family val="2"/>
        <scheme val="minor"/>
      </rPr>
      <t>https://api-internal.qa-triad.mosip.net/resident/v1/vid/</t>
    </r>
    <r>
      <rPr>
        <sz val="10"/>
        <color theme="1"/>
        <rFont val="Calibri"/>
        <family val="2"/>
        <scheme val="minor"/>
      </rPr>
      <t xml:space="preserve">
1. Request for OTP using "OTP request API".
3. . Enter all valid perpertual vid details and revoke with the same details</t>
    </r>
  </si>
  <si>
    <r>
      <t xml:space="preserve">1. Navigate to end point : </t>
    </r>
    <r>
      <rPr>
        <u/>
        <sz val="10"/>
        <color rgb="FF1155CC"/>
        <rFont val="Calibri"/>
        <family val="2"/>
        <scheme val="minor"/>
      </rPr>
      <t>https://api-internal.qa-triad.mosip.net/resident/v1/vid/</t>
    </r>
    <r>
      <rPr>
        <sz val="10"/>
        <color theme="1"/>
        <rFont val="Calibri"/>
        <family val="2"/>
        <scheme val="minor"/>
      </rPr>
      <t xml:space="preserve">
2. Enter all valid temp vid details and revoke with the same details</t>
    </r>
  </si>
  <si>
    <r>
      <t xml:space="preserve">1. Request for OTP using "OTP request API".
2. Navigate to end point : </t>
    </r>
    <r>
      <rPr>
        <u/>
        <sz val="10"/>
        <color rgb="FF1155CC"/>
        <rFont val="Calibri"/>
        <family val="2"/>
        <scheme val="minor"/>
      </rPr>
      <t>https://api-internal.qa-triad.mosip.net/resident/v1/req/update-uin</t>
    </r>
    <r>
      <rPr>
        <sz val="10"/>
        <color theme="1"/>
        <rFont val="Calibri"/>
        <family val="2"/>
        <scheme val="minor"/>
      </rPr>
      <t xml:space="preserve">
3. . Enter all valid details and invalid id</t>
    </r>
  </si>
  <si>
    <r>
      <t xml:space="preserve">1. Request for OTP using "OTP request API".
2. Navigate to end point : </t>
    </r>
    <r>
      <rPr>
        <u/>
        <sz val="10"/>
        <color rgb="FF1155CC"/>
        <rFont val="Calibri"/>
        <family val="2"/>
        <scheme val="minor"/>
      </rPr>
      <t>https://api-internal.qa-triad.mosip.net/resident/v1/req/update-uin</t>
    </r>
    <r>
      <rPr>
        <sz val="10"/>
        <color theme="1"/>
        <rFont val="Calibri"/>
        <family val="2"/>
        <scheme val="minor"/>
      </rPr>
      <t xml:space="preserve">
3. . Enter all valid details and invalid IndividualId</t>
    </r>
  </si>
  <si>
    <r>
      <t xml:space="preserve">1. Request for OTP using "OTP request API".
2. Navigate to end point : </t>
    </r>
    <r>
      <rPr>
        <u/>
        <sz val="10"/>
        <color rgb="FF1155CC"/>
        <rFont val="Calibri"/>
        <family val="2"/>
        <scheme val="minor"/>
      </rPr>
      <t>https://api-internal.qa-triad.mosip.net/resident/v1/req/update-uin</t>
    </r>
    <r>
      <rPr>
        <sz val="10"/>
        <color theme="1"/>
        <rFont val="Calibri"/>
        <family val="2"/>
        <scheme val="minor"/>
      </rPr>
      <t xml:space="preserve">
3. . Enter all valid details and empty otp value</t>
    </r>
  </si>
  <si>
    <r>
      <t xml:space="preserve">1. Request for OTP using "OTP request API".
2. Navigate to end point : </t>
    </r>
    <r>
      <rPr>
        <u/>
        <sz val="10"/>
        <color rgb="FF1155CC"/>
        <rFont val="Calibri"/>
        <family val="2"/>
        <scheme val="minor"/>
      </rPr>
      <t>https://api-internal.qa-triad.mosip.net/resident/v1/req/update-uin</t>
    </r>
    <r>
      <rPr>
        <sz val="10"/>
        <color theme="1"/>
        <rFont val="Calibri"/>
        <family val="2"/>
        <scheme val="minor"/>
      </rPr>
      <t xml:space="preserve">
3. . Enter all valid details and invalid otp</t>
    </r>
  </si>
  <si>
    <r>
      <t xml:space="preserve">1. Request for OTP using "OTP request API".
2. Navigate to end point : </t>
    </r>
    <r>
      <rPr>
        <u/>
        <sz val="10"/>
        <color rgb="FF1155CC"/>
        <rFont val="Calibri"/>
        <family val="2"/>
        <scheme val="minor"/>
      </rPr>
      <t>https://api-internal.qa-triad.mosip.net/resident/v1/req/update-uin</t>
    </r>
    <r>
      <rPr>
        <sz val="10"/>
        <color theme="1"/>
        <rFont val="Calibri"/>
        <family val="2"/>
        <scheme val="minor"/>
      </rPr>
      <t xml:space="preserve">
3. . Enter all valid details and invalid requesttime</t>
    </r>
  </si>
  <si>
    <r>
      <t xml:space="preserve">1. Request for OTP using "OTP request API".
2. Navigate to end point : </t>
    </r>
    <r>
      <rPr>
        <u/>
        <sz val="10"/>
        <color rgb="FF1155CC"/>
        <rFont val="Calibri"/>
        <family val="2"/>
        <scheme val="minor"/>
      </rPr>
      <t>https://api-internal.qa-triad.mosip.net/resident/v1/req/update-uin</t>
    </r>
    <r>
      <rPr>
        <sz val="10"/>
        <color theme="1"/>
        <rFont val="Calibri"/>
        <family val="2"/>
        <scheme val="minor"/>
      </rPr>
      <t xml:space="preserve">
3. . Enter all valid details and empty transcation id</t>
    </r>
  </si>
  <si>
    <r>
      <t xml:space="preserve">1. Request for OTP using "OTP request API".
2. Navigate to end point : </t>
    </r>
    <r>
      <rPr>
        <u/>
        <sz val="10"/>
        <color rgb="FF1155CC"/>
        <rFont val="Calibri"/>
        <family val="2"/>
        <scheme val="minor"/>
      </rPr>
      <t>https://api-internal.qa-triad.mosip.net/resident/v1/req/update-uin</t>
    </r>
    <r>
      <rPr>
        <sz val="10"/>
        <color theme="1"/>
        <rFont val="Calibri"/>
        <family val="2"/>
        <scheme val="minor"/>
      </rPr>
      <t xml:space="preserve">
3. . Enter all valid details and invalid trnascation id</t>
    </r>
  </si>
  <si>
    <r>
      <t xml:space="preserve">1. Request for OTP using "OTP request API".
2. Navigate to end point : </t>
    </r>
    <r>
      <rPr>
        <u/>
        <sz val="10"/>
        <color rgb="FF1155CC"/>
        <rFont val="Calibri"/>
        <family val="2"/>
        <scheme val="minor"/>
      </rPr>
      <t>https://api-internal.qa-triad.mosip.net/resident/v1/req/update-uin</t>
    </r>
    <r>
      <rPr>
        <sz val="10"/>
        <color theme="1"/>
        <rFont val="Calibri"/>
        <family val="2"/>
        <scheme val="minor"/>
      </rPr>
      <t xml:space="preserve">
3. . Enter all valid details and invalid version</t>
    </r>
  </si>
  <si>
    <r>
      <t xml:space="preserve">1. Navigate to end point : </t>
    </r>
    <r>
      <rPr>
        <u/>
        <sz val="10"/>
        <color rgb="FF1155CC"/>
        <rFont val="Calibri"/>
        <family val="2"/>
        <scheme val="minor"/>
      </rPr>
      <t>https://api-internal.qa-triad.mosip.net/resident/v1/req/update-uin</t>
    </r>
    <r>
      <rPr>
        <sz val="10"/>
        <color theme="1"/>
        <rFont val="Calibri"/>
        <family val="2"/>
        <scheme val="minor"/>
      </rPr>
      <t xml:space="preserve">
2. Enter all valid details and do not provide ID field</t>
    </r>
  </si>
  <si>
    <r>
      <t xml:space="preserve">1. Request for OTP using "OTP request API".
2. Navigate to end point : </t>
    </r>
    <r>
      <rPr>
        <u/>
        <sz val="10"/>
        <color rgb="FF1155CC"/>
        <rFont val="Calibri"/>
        <family val="2"/>
        <scheme val="minor"/>
      </rPr>
      <t>https://api-internal.qa-triad.mosip.net/resident/v1/req/update-uin</t>
    </r>
    <r>
      <rPr>
        <sz val="10"/>
        <color theme="1"/>
        <rFont val="Calibri"/>
        <family val="2"/>
        <scheme val="minor"/>
      </rPr>
      <t xml:space="preserve">
3. . Enter all valid details and do not provide individual id field</t>
    </r>
  </si>
  <si>
    <r>
      <t xml:space="preserve">1. Request for OTP using "OTP request API".
2. Navigate to end point : </t>
    </r>
    <r>
      <rPr>
        <u/>
        <sz val="10"/>
        <color rgb="FF1155CC"/>
        <rFont val="Calibri"/>
        <family val="2"/>
        <scheme val="minor"/>
      </rPr>
      <t>https://api-internal.qa-triad.mosip.net/resident/v1/req/update-uin</t>
    </r>
    <r>
      <rPr>
        <sz val="10"/>
        <color theme="1"/>
        <rFont val="Calibri"/>
        <family val="2"/>
        <scheme val="minor"/>
      </rPr>
      <t xml:space="preserve">
3.Enter all valid details and do not provide otp field</t>
    </r>
  </si>
  <si>
    <r>
      <t xml:space="preserve">1. Request for OTP using "OTP request API".
2. Navigate to end point : </t>
    </r>
    <r>
      <rPr>
        <u/>
        <sz val="10"/>
        <color rgb="FF1155CC"/>
        <rFont val="Calibri"/>
        <family val="2"/>
        <scheme val="minor"/>
      </rPr>
      <t>https://api-internal.qa-triad.mosip.net/resident/v1/req/update-uin</t>
    </r>
    <r>
      <rPr>
        <sz val="10"/>
        <color theme="1"/>
        <rFont val="Calibri"/>
        <family val="2"/>
        <scheme val="minor"/>
      </rPr>
      <t xml:space="preserve">
3. Enter all valid details and do not provide requesttime field</t>
    </r>
  </si>
  <si>
    <r>
      <t xml:space="preserve">1. Request for OTP using "OTP request API".
2. Navigate to end point : </t>
    </r>
    <r>
      <rPr>
        <u/>
        <sz val="10"/>
        <color rgb="FF1155CC"/>
        <rFont val="Calibri"/>
        <family val="2"/>
        <scheme val="minor"/>
      </rPr>
      <t>https://api-internal.qa-triad.mosip.net/resident/v1/req/update-uin</t>
    </r>
    <r>
      <rPr>
        <sz val="10"/>
        <color theme="1"/>
        <rFont val="Calibri"/>
        <family val="2"/>
        <scheme val="minor"/>
      </rPr>
      <t xml:space="preserve">
3. Enter all valid details and do not provide version field</t>
    </r>
  </si>
  <si>
    <r>
      <t xml:space="preserve">1. Navigate to end point : </t>
    </r>
    <r>
      <rPr>
        <u/>
        <sz val="10"/>
        <color rgb="FF1155CC"/>
        <rFont val="Calibri"/>
        <family val="2"/>
        <scheme val="minor"/>
      </rPr>
      <t>https://api-internal.qa-triad.mosip.net/idrepository/v1/identity/{individualId}/update-counts?idType={idType}&amp;attribute_list={attribute_list}</t>
    </r>
    <r>
      <rPr>
        <sz val="10"/>
        <color theme="1"/>
        <rFont val="Calibri"/>
        <family val="2"/>
        <scheme val="minor"/>
      </rPr>
      <t xml:space="preserve">
3. Enter all valid details and invalid token info</t>
    </r>
  </si>
  <si>
    <r>
      <t xml:space="preserve">1. Navigate to end point : </t>
    </r>
    <r>
      <rPr>
        <u/>
        <sz val="10"/>
        <color rgb="FF1155CC"/>
        <rFont val="Calibri"/>
        <family val="2"/>
        <scheme val="minor"/>
      </rPr>
      <t>https://api-internal.qa-triad.mosip.net/idrepository/v1/identity/{individualId}/update-counts?idType={idType}&amp;attribute_list={attribute_list}</t>
    </r>
    <r>
      <rPr>
        <sz val="10"/>
        <color theme="1"/>
        <rFont val="Calibri"/>
        <family val="2"/>
        <scheme val="minor"/>
      </rPr>
      <t xml:space="preserve">
2. Enter all valid details and invalid IndividualId info</t>
    </r>
  </si>
  <si>
    <r>
      <rPr>
        <sz val="10"/>
        <color rgb="FF000000"/>
        <rFont val="Calibri"/>
        <family val="2"/>
      </rPr>
      <t xml:space="preserve">1. Request for OTP using "OTP request API".
2. Navigate to end point : </t>
    </r>
    <r>
      <rPr>
        <u/>
        <sz val="10"/>
        <color rgb="FF1155CC"/>
        <rFont val="Calibri"/>
        <family val="2"/>
        <scheme val="minor"/>
      </rPr>
      <t xml:space="preserve">https://api-internal.qa-triad.mosip.net/idrepository/v1/identity/{individualId}/update-counts?idType={idType}&amp;attribute_list={attribute_list}
</t>
    </r>
    <r>
      <rPr>
        <sz val="10"/>
        <color rgb="FF000000"/>
        <rFont val="Calibri"/>
        <family val="2"/>
        <scheme val="minor"/>
      </rPr>
      <t>3. Enter all valid details and empty IndividualId info</t>
    </r>
  </si>
  <si>
    <r>
      <t xml:space="preserve">1. Request for OTP using "OTP request API".
2. Navigate to end point : </t>
    </r>
    <r>
      <rPr>
        <u/>
        <sz val="10"/>
        <color rgb="FF1155CC"/>
        <rFont val="Calibri"/>
        <family val="2"/>
        <scheme val="minor"/>
      </rPr>
      <t>https://api-internal.qa-triad.mosip.net/resident/v1/individualId/otp</t>
    </r>
    <r>
      <rPr>
        <sz val="10"/>
        <color theme="1"/>
        <rFont val="Calibri"/>
        <family val="2"/>
        <scheme val="minor"/>
      </rPr>
      <t xml:space="preserve">
3. Enter all valid details and empty IndividualId info</t>
    </r>
  </si>
  <si>
    <r>
      <t xml:space="preserve">1. Request for OTP using "OTP request API".
2. Navigate to end point : </t>
    </r>
    <r>
      <rPr>
        <u/>
        <sz val="10"/>
        <color rgb="FF1155CC"/>
        <rFont val="Calibri"/>
        <family val="2"/>
        <scheme val="minor"/>
      </rPr>
      <t>https://api-internal.qa-triad.mosip.net/resident/v1/individualId/otp</t>
    </r>
    <r>
      <rPr>
        <sz val="10"/>
        <color theme="1"/>
        <rFont val="Calibri"/>
        <family val="2"/>
        <scheme val="minor"/>
      </rPr>
      <t xml:space="preserve">
3.Enter all valid details and empty TransactionID info</t>
    </r>
  </si>
  <si>
    <r>
      <t xml:space="preserve">1. Request for OTP using "OTP request API".
2. Navigate to end point : </t>
    </r>
    <r>
      <rPr>
        <u/>
        <sz val="10"/>
        <color rgb="FF1155CC"/>
        <rFont val="Calibri"/>
        <family val="2"/>
        <scheme val="minor"/>
      </rPr>
      <t>https://api-internal.qa-triad.mosip.net/resident/v1/individualId/otp</t>
    </r>
    <r>
      <rPr>
        <sz val="10"/>
        <color theme="1"/>
        <rFont val="Calibri"/>
        <family val="2"/>
        <scheme val="minor"/>
      </rPr>
      <t xml:space="preserve">
3.Enter all valid details and empty individualId info</t>
    </r>
  </si>
  <si>
    <r>
      <t xml:space="preserve">1. Request for OTP using "OTP request API".
2. Navigate to end point : </t>
    </r>
    <r>
      <rPr>
        <u/>
        <sz val="10"/>
        <color rgb="FF1155CC"/>
        <rFont val="Calibri"/>
        <family val="2"/>
        <scheme val="minor"/>
      </rPr>
      <t>https://api-internal.qa-triad.mosip.net/resident/v1/individualId/otp</t>
    </r>
    <r>
      <rPr>
        <sz val="10"/>
        <color theme="1"/>
        <rFont val="Calibri"/>
        <family val="2"/>
        <scheme val="minor"/>
      </rPr>
      <t xml:space="preserve">
3.Enter all valid details and invalid OtpChannels</t>
    </r>
  </si>
  <si>
    <r>
      <t xml:space="preserve">An appropriate error message "Invalid Input Parameter - otpChannel - </t>
    </r>
    <r>
      <rPr>
        <b/>
        <i/>
        <sz val="10"/>
        <color theme="1"/>
        <rFont val="Calibri"/>
        <family val="2"/>
        <scheme val="minor"/>
      </rPr>
      <t>xxxx</t>
    </r>
    <r>
      <rPr>
        <sz val="10"/>
        <color theme="1"/>
        <rFont val="Calibri"/>
        <family val="2"/>
        <scheme val="minor"/>
      </rPr>
      <t>" should be displayed.</t>
    </r>
  </si>
  <si>
    <r>
      <t xml:space="preserve">1. Request for OTP using "OTP request API".
2. Navigate to end point : </t>
    </r>
    <r>
      <rPr>
        <u/>
        <sz val="10"/>
        <color rgb="FF1155CC"/>
        <rFont val="Calibri"/>
        <family val="2"/>
        <scheme val="minor"/>
      </rPr>
      <t>https://api-internal.qa-triad.mosip.net/resident/v1/individualId/otp</t>
    </r>
    <r>
      <rPr>
        <sz val="10"/>
        <color theme="1"/>
        <rFont val="Calibri"/>
        <family val="2"/>
        <scheme val="minor"/>
      </rPr>
      <t xml:space="preserve">
3.Enter all valid details and TransactionID info</t>
    </r>
  </si>
  <si>
    <r>
      <t xml:space="preserve">1. Navigate to end point : </t>
    </r>
    <r>
      <rPr>
        <u/>
        <sz val="10"/>
        <color rgb="FF1155CC"/>
        <rFont val="Calibri"/>
        <family val="2"/>
        <scheme val="minor"/>
      </rPr>
      <t>https://api-internal.qa-triad.mosip.net/resident/v1/aid/status</t>
    </r>
    <r>
      <rPr>
        <sz val="10"/>
        <color theme="1"/>
        <rFont val="Calibri"/>
        <family val="2"/>
        <scheme val="minor"/>
      </rPr>
      <t xml:space="preserve">
2. Enter all valid details and empty individualID value</t>
    </r>
  </si>
  <si>
    <r>
      <t xml:space="preserve">1. Request for OTP using "OTP request API".
2. Navigate to end point : </t>
    </r>
    <r>
      <rPr>
        <u/>
        <sz val="10"/>
        <color rgb="FF1155CC"/>
        <rFont val="Calibri"/>
        <family val="2"/>
      </rPr>
      <t>https://api-internal.qa-triad.mosip.net/resident/v1/aid/status</t>
    </r>
    <r>
      <rPr>
        <sz val="10"/>
        <color theme="1"/>
        <rFont val="Calibri"/>
        <family val="2"/>
      </rPr>
      <t xml:space="preserve">
3.Enter all valid details and empty TransactionID value</t>
    </r>
  </si>
  <si>
    <r>
      <t xml:space="preserve">1. Request for OTP using "OTP request API".
2. Navigate to end point : </t>
    </r>
    <r>
      <rPr>
        <u/>
        <sz val="10"/>
        <color rgb="FF1155CC"/>
        <rFont val="Calibri"/>
        <family val="2"/>
      </rPr>
      <t>https://api-internal.qa-triad.mosip.net/resident/v1/aid/status</t>
    </r>
    <r>
      <rPr>
        <sz val="10"/>
        <color theme="1"/>
        <rFont val="Calibri"/>
        <family val="2"/>
      </rPr>
      <t xml:space="preserve">
3.Enter all valid details and invalid id value</t>
    </r>
  </si>
  <si>
    <r>
      <t xml:space="preserve">1. Request for OTP using "OTP request API".
2. Navigate to end point : </t>
    </r>
    <r>
      <rPr>
        <u/>
        <sz val="10"/>
        <color rgb="FF1155CC"/>
        <rFont val="Calibri"/>
        <family val="2"/>
      </rPr>
      <t>https://api-internal.qa-triad.mosip.net/resident/v1/aid/status</t>
    </r>
    <r>
      <rPr>
        <sz val="10"/>
        <color theme="1"/>
        <rFont val="Calibri"/>
        <family val="2"/>
      </rPr>
      <t xml:space="preserve">
3. Enter all valid details and invalid otp value</t>
    </r>
  </si>
  <si>
    <r>
      <t xml:space="preserve">1. Request for OTP using "OTP request API".
2. Navigate to end point : </t>
    </r>
    <r>
      <rPr>
        <u/>
        <sz val="10"/>
        <color rgb="FF1155CC"/>
        <rFont val="Calibri"/>
        <family val="2"/>
      </rPr>
      <t>https://api-internal.qa-triad.mosip.net/resident/v1/aid/status</t>
    </r>
    <r>
      <rPr>
        <sz val="10"/>
        <color theme="1"/>
        <rFont val="Calibri"/>
        <family val="2"/>
      </rPr>
      <t xml:space="preserve">
3.Enter all valid details and invalid TransactionID value</t>
    </r>
  </si>
  <si>
    <r>
      <t xml:space="preserve">1. Request for OTP using "OTP request API".
2. Navigate to end point : </t>
    </r>
    <r>
      <rPr>
        <u/>
        <sz val="10"/>
        <color rgb="FF1155CC"/>
        <rFont val="Calibri"/>
        <family val="2"/>
      </rPr>
      <t>https://api-internal.qa-triad.mosip.net/resident/v1/download-card</t>
    </r>
    <r>
      <rPr>
        <sz val="10"/>
        <color theme="1"/>
        <rFont val="Calibri"/>
        <family val="2"/>
      </rPr>
      <t xml:space="preserve">
3.Enter all valid details and empty individual id value</t>
    </r>
  </si>
  <si>
    <r>
      <t xml:space="preserve">1. Request for OTP using "OTP request API".
2. Navigate to end point : </t>
    </r>
    <r>
      <rPr>
        <u/>
        <sz val="10"/>
        <color rgb="FF1155CC"/>
        <rFont val="Calibri"/>
        <family val="2"/>
      </rPr>
      <t>https://api-internal.qa-triad.mosip.net/resident/v1/download-card</t>
    </r>
    <r>
      <rPr>
        <sz val="10"/>
        <color theme="1"/>
        <rFont val="Calibri"/>
        <family val="2"/>
      </rPr>
      <t xml:space="preserve">
3.Enter all valid details and empty transcaionid value</t>
    </r>
  </si>
  <si>
    <r>
      <t xml:space="preserve">1. Request for OTP using "OTP request API".
2. Navigate to end point : </t>
    </r>
    <r>
      <rPr>
        <u/>
        <sz val="10"/>
        <color rgb="FF1155CC"/>
        <rFont val="Calibri"/>
        <family val="2"/>
      </rPr>
      <t>https://api-internal.qa-triad.mosip.net/resident/v1/download-card</t>
    </r>
    <r>
      <rPr>
        <sz val="10"/>
        <color theme="1"/>
        <rFont val="Calibri"/>
        <family val="2"/>
      </rPr>
      <t xml:space="preserve">
3.Enter all valid details and invalid individualid value</t>
    </r>
  </si>
  <si>
    <r>
      <t xml:space="preserve">1. Request for OTP using "OTP request API".
2. Navigate to end point : </t>
    </r>
    <r>
      <rPr>
        <u/>
        <sz val="10"/>
        <color rgb="FF1155CC"/>
        <rFont val="Calibri"/>
        <family val="2"/>
      </rPr>
      <t>https://api-internal.qa-triad.mosip.net/resident/v1/download-card</t>
    </r>
    <r>
      <rPr>
        <sz val="10"/>
        <color theme="1"/>
        <rFont val="Calibri"/>
        <family val="2"/>
      </rPr>
      <t xml:space="preserve">
3.Enter all valid details and invalid otp value</t>
    </r>
  </si>
  <si>
    <r>
      <t xml:space="preserve">1. Request for OTP using "OTP request API".
2. Navigate to end point : </t>
    </r>
    <r>
      <rPr>
        <u/>
        <sz val="10"/>
        <color rgb="FF1155CC"/>
        <rFont val="Calibri"/>
        <family val="2"/>
      </rPr>
      <t>https://api-internal.qa-triad.mosip.net/resident/v1/download-card</t>
    </r>
    <r>
      <rPr>
        <sz val="10"/>
        <color theme="1"/>
        <rFont val="Calibri"/>
        <family val="2"/>
      </rPr>
      <t xml:space="preserve">
3.Enter all valid details and invalid transcationid value</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</si>
  <si>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https://api-internal.qa-triad.mosip.net/resident/v1/download-card
</t>
    </r>
    <r>
      <rPr>
        <sz val="10"/>
        <color rgb="FF000000"/>
        <rFont val="Calibri"/>
        <family val="2"/>
      </rPr>
      <t>3.Enter all valid details</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</si>
  <si>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https://api-internal.qa-triad.mosip.net/resident/v1/download-card
</t>
    </r>
    <r>
      <rPr>
        <sz val="10"/>
        <color rgb="FF000000"/>
        <rFont val="Calibri"/>
        <family val="2"/>
      </rPr>
      <t>3.Enter all valid details and invalid otp value</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</si>
  <si>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https://api-internal.qa-triad.mosip.net/resident/v1/download-card
</t>
    </r>
    <r>
      <rPr>
        <sz val="10"/>
        <color rgb="FF000000"/>
        <rFont val="Calibri"/>
        <family val="2"/>
      </rPr>
      <t>3.Enter all valid details and make empty otp</t>
    </r>
  </si>
  <si>
    <r>
      <t xml:space="preserve">1. Request for OTP using "OTP request API".
2. Navigate to end point : </t>
    </r>
    <r>
      <rPr>
        <u/>
        <sz val="10"/>
        <color rgb="FF1155CC"/>
        <rFont val="Calibri"/>
        <family val="2"/>
      </rPr>
      <t>https://api-internal.qa-triad.mosip.net/resident/v1/req/auth-history</t>
    </r>
    <r>
      <rPr>
        <sz val="10"/>
        <color theme="1"/>
        <rFont val="Calibri"/>
        <family val="2"/>
      </rPr>
      <t xml:space="preserve">
3.Enter all valid details and invalid otp value</t>
    </r>
  </si>
  <si>
    <r>
      <t xml:space="preserve">1. Request for OTP using "OTP request API".
2. Navigate to end point : </t>
    </r>
    <r>
      <rPr>
        <u/>
        <sz val="10"/>
        <color rgb="FF1155CC"/>
        <rFont val="Calibri"/>
        <family val="2"/>
      </rPr>
      <t>https://api-internal.qa-triad.mosip.net/resident/v1/req/auth-history</t>
    </r>
    <r>
      <rPr>
        <sz val="10"/>
        <color theme="1"/>
        <rFont val="Calibri"/>
        <family val="2"/>
      </rPr>
      <t xml:space="preserve">
3.Enter all valid details and invalid uin value</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</si>
  <si>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https://api-internal.qa-triad.mosip.net/resident/v1/req/auth-history
</t>
    </r>
    <r>
      <rPr>
        <sz val="10"/>
        <color rgb="FF000000"/>
        <rFont val="Calibri"/>
        <family val="2"/>
      </rPr>
      <t>3.Enter all valid details and invalid version value</t>
    </r>
  </si>
  <si>
    <r>
      <t xml:space="preserve">1. Request for OTP using "OTP request API".
2. Navigate to end point : </t>
    </r>
    <r>
      <rPr>
        <u/>
        <sz val="10"/>
        <color rgb="FF1155CC"/>
        <rFont val="Calibri"/>
        <family val="2"/>
      </rPr>
      <t>https://api-internal.qa-triad.mosip.net/resident/v1/req/auth-history</t>
    </r>
    <r>
      <rPr>
        <sz val="10"/>
        <color theme="1"/>
        <rFont val="Calibri"/>
        <family val="2"/>
      </rPr>
      <t xml:space="preserve">
3.Enter all valid details and invalid id value</t>
    </r>
  </si>
  <si>
    <r>
      <t xml:space="preserve">1. Request for OTP using "OTP request API".
2. Navigate to end point : </t>
    </r>
    <r>
      <rPr>
        <u/>
        <sz val="10"/>
        <color rgb="FF1155CC"/>
        <rFont val="Calibri"/>
        <family val="2"/>
      </rPr>
      <t>https://api-internal.qa-triad.mosip.net/resident/v1/req/auth-history</t>
    </r>
    <r>
      <rPr>
        <sz val="10"/>
        <color theme="1"/>
        <rFont val="Calibri"/>
        <family val="2"/>
      </rPr>
      <t xml:space="preserve">
3.Enter all valid details and invalid requesttme value</t>
    </r>
  </si>
  <si>
    <r>
      <t xml:space="preserve">1. Request for OTP using "OTP request API".
2. Navigate to end point : </t>
    </r>
    <r>
      <rPr>
        <u/>
        <sz val="10"/>
        <color rgb="FF1155CC"/>
        <rFont val="Calibri"/>
        <family val="2"/>
      </rPr>
      <t>https://api-internal.qa-triad.mosip.net/resident/v1/req/auth-history</t>
    </r>
    <r>
      <rPr>
        <sz val="10"/>
        <color theme="1"/>
        <rFont val="Calibri"/>
        <family val="2"/>
      </rPr>
      <t xml:space="preserve">
3.Enter all valid details and do not provide ID field</t>
    </r>
  </si>
  <si>
    <r>
      <t xml:space="preserve">1. Request for OTP using "OTP request API".
2. Navigate to end point : </t>
    </r>
    <r>
      <rPr>
        <u/>
        <sz val="10"/>
        <color rgb="FF1155CC"/>
        <rFont val="Calibri"/>
        <family val="2"/>
      </rPr>
      <t>https://api-internal.qa-triad.mosip.net/resident/v1/req/auth-history</t>
    </r>
    <r>
      <rPr>
        <sz val="10"/>
        <color theme="1"/>
        <rFont val="Calibri"/>
        <family val="2"/>
      </rPr>
      <t xml:space="preserve">
3.Enter all valid details and do not provide OTP field</t>
    </r>
  </si>
  <si>
    <r>
      <t xml:space="preserve">1. Request for OTP using "OTP request API".
2. Navigate to end point : </t>
    </r>
    <r>
      <rPr>
        <u/>
        <sz val="10"/>
        <color rgb="FF1155CC"/>
        <rFont val="Calibri"/>
        <family val="2"/>
      </rPr>
      <t>https://api-internal.qa-triad.mosip.net/resident/v1/req/auth-history</t>
    </r>
    <r>
      <rPr>
        <sz val="10"/>
        <color theme="1"/>
        <rFont val="Calibri"/>
        <family val="2"/>
      </rPr>
      <t xml:space="preserve">
3.Enter all valid details and do not provide requesttime field</t>
    </r>
  </si>
  <si>
    <r>
      <t xml:space="preserve">1. Request for OTP using "OTP request API".
2. Navigate to end point : </t>
    </r>
    <r>
      <rPr>
        <u/>
        <sz val="10"/>
        <color rgb="FF1155CC"/>
        <rFont val="Calibri"/>
        <family val="2"/>
      </rPr>
      <t>https://api-internal.qa-triad.mosip.net/resident/v1/req/auth-history</t>
    </r>
    <r>
      <rPr>
        <sz val="10"/>
        <color theme="1"/>
        <rFont val="Calibri"/>
        <family val="2"/>
      </rPr>
      <t xml:space="preserve">
3.Enter all valid details and do not provide version field</t>
    </r>
  </si>
  <si>
    <r>
      <t xml:space="preserve">1. Request for OTP using "OTP request API".
2. Navigate to end point : </t>
    </r>
    <r>
      <rPr>
        <u/>
        <sz val="10"/>
        <color rgb="FF1155CC"/>
        <rFont val="Calibri"/>
        <family val="2"/>
      </rPr>
      <t>https://api-internal.qa-triad.mosip.net/resident/v1/req/auth-history</t>
    </r>
    <r>
      <rPr>
        <sz val="10"/>
        <color theme="1"/>
        <rFont val="Calibri"/>
        <family val="2"/>
      </rPr>
      <t xml:space="preserve">
3.Enter all valid details and do not provide UIN field</t>
    </r>
  </si>
  <si>
    <r>
      <t xml:space="preserve">1. Request for OTP using "OTP request API".
2. Navigate to end point : </t>
    </r>
    <r>
      <rPr>
        <u/>
        <sz val="10"/>
        <color rgb="FF1155CC"/>
        <rFont val="Calibri"/>
        <family val="2"/>
      </rPr>
      <t>https://api-internal.qa-triad.mosip.net/resident/v1/rid/check-status</t>
    </r>
    <r>
      <rPr>
        <sz val="10"/>
        <color theme="1"/>
        <rFont val="Calibri"/>
        <family val="2"/>
      </rPr>
      <t xml:space="preserve">
3.Enter all valid details and provide invalid individualid</t>
    </r>
  </si>
  <si>
    <r>
      <t xml:space="preserve">1. Request for OTP using "OTP request API".
2. Navigate to end point : </t>
    </r>
    <r>
      <rPr>
        <u/>
        <sz val="10"/>
        <color rgb="FF1155CC"/>
        <rFont val="Calibri"/>
        <family val="2"/>
      </rPr>
      <t>https://api-internal.qa-triad.mosip.net/resident/v1/rid/check-status</t>
    </r>
    <r>
      <rPr>
        <sz val="10"/>
        <color theme="1"/>
        <rFont val="Calibri"/>
        <family val="2"/>
      </rPr>
      <t xml:space="preserve">
3.Enter all valid details and provide invalid individualidtype</t>
    </r>
  </si>
  <si>
    <r>
      <t xml:space="preserve">1. Request for OTP using "OTP request API".
2. Navigate to end point : </t>
    </r>
    <r>
      <rPr>
        <u/>
        <sz val="10"/>
        <color rgb="FF1155CC"/>
        <rFont val="Calibri"/>
        <family val="2"/>
      </rPr>
      <t>https://api-internal.qa-triad.mosip.net/resident/v1/rid/check-status</t>
    </r>
    <r>
      <rPr>
        <sz val="10"/>
        <color theme="1"/>
        <rFont val="Calibri"/>
        <family val="2"/>
      </rPr>
      <t xml:space="preserve">
3.Enter all valid details and provide invalid requesttime</t>
    </r>
  </si>
  <si>
    <r>
      <t xml:space="preserve">1. Request for OTP using "OTP request API".
2. Navigate to end point : </t>
    </r>
    <r>
      <rPr>
        <u/>
        <sz val="10"/>
        <color rgb="FF1155CC"/>
        <rFont val="Calibri"/>
        <family val="2"/>
      </rPr>
      <t>https://api-internal.qa-triad.mosip.net/resident/v1/rid/check-status</t>
    </r>
    <r>
      <rPr>
        <sz val="10"/>
        <color theme="1"/>
        <rFont val="Calibri"/>
        <family val="2"/>
      </rPr>
      <t xml:space="preserve">
3.Enter all valid details and do not provide ID field</t>
    </r>
  </si>
  <si>
    <r>
      <t xml:space="preserve">1. Request for OTP using "OTP request API".
2. Navigate to end point : </t>
    </r>
    <r>
      <rPr>
        <u/>
        <sz val="10"/>
        <color rgb="FF1155CC"/>
        <rFont val="Calibri"/>
        <family val="2"/>
      </rPr>
      <t>https://api-internal.qa-triad.mosip.net/resident/v1/rid/check-status</t>
    </r>
    <r>
      <rPr>
        <sz val="10"/>
        <color theme="1"/>
        <rFont val="Calibri"/>
        <family val="2"/>
      </rPr>
      <t xml:space="preserve">
3.Enter all valid details and do not provide individualID field</t>
    </r>
  </si>
  <si>
    <r>
      <t xml:space="preserve">1. Request for OTP using "OTP request API".
2. Navigate to end point : </t>
    </r>
    <r>
      <rPr>
        <u/>
        <sz val="10"/>
        <color rgb="FF1155CC"/>
        <rFont val="Calibri"/>
        <family val="2"/>
      </rPr>
      <t>https://api-internal.qa-triad.mosip.net/resident/v1/rid/check-status</t>
    </r>
    <r>
      <rPr>
        <sz val="10"/>
        <color theme="1"/>
        <rFont val="Calibri"/>
        <family val="2"/>
      </rPr>
      <t xml:space="preserve">
3.Enter all valid details and do not provide individualIDtype field</t>
    </r>
  </si>
  <si>
    <r>
      <t xml:space="preserve">1. Request for OTP using "OTP request API".
2. Navigate to end point : </t>
    </r>
    <r>
      <rPr>
        <u/>
        <sz val="10"/>
        <color rgb="FF1155CC"/>
        <rFont val="Calibri"/>
        <family val="2"/>
      </rPr>
      <t>https://api-internal.qa-triad.mosip.net/resident/v1/rid/check-status</t>
    </r>
    <r>
      <rPr>
        <sz val="10"/>
        <color theme="1"/>
        <rFont val="Calibri"/>
        <family val="2"/>
      </rPr>
      <t xml:space="preserve">
3.Enter all valid details and do not provide requesttime field</t>
    </r>
  </si>
  <si>
    <r>
      <t xml:space="preserve">1. Request for OTP using "OTP request API".
2. Navigate to end point : </t>
    </r>
    <r>
      <rPr>
        <u/>
        <sz val="10"/>
        <color rgb="FF1155CC"/>
        <rFont val="Calibri"/>
        <family val="2"/>
      </rPr>
      <t>https://api-internal.qa-triad.mosip.net/resident/v1/req/auth-lock</t>
    </r>
    <r>
      <rPr>
        <sz val="10"/>
        <color theme="1"/>
        <rFont val="Calibri"/>
        <family val="2"/>
      </rPr>
      <t xml:space="preserve">
3.Enter all valid details and empty ID</t>
    </r>
  </si>
  <si>
    <r>
      <t xml:space="preserve">1. Request for OTP using "OTP request API".
2. Navigate to end point : </t>
    </r>
    <r>
      <rPr>
        <u/>
        <sz val="10"/>
        <color rgb="FF1155CC"/>
        <rFont val="Calibri"/>
        <family val="2"/>
      </rPr>
      <t>https://api-internal.qa-triad.mosip.net/resident/v1/req/auth-lock</t>
    </r>
    <r>
      <rPr>
        <sz val="10"/>
        <color theme="1"/>
        <rFont val="Calibri"/>
        <family val="2"/>
      </rPr>
      <t xml:space="preserve">
3.Enter all valid details and empty OTP</t>
    </r>
  </si>
  <si>
    <r>
      <t xml:space="preserve">1. Request for OTP using "OTP request API".
2. Navigate to end point : </t>
    </r>
    <r>
      <rPr>
        <u/>
        <sz val="10"/>
        <color rgb="FF1155CC"/>
        <rFont val="Calibri"/>
        <family val="2"/>
      </rPr>
      <t>https://api-internal.qa-triad.mosip.net/resident/v1/req/auth-lock</t>
    </r>
    <r>
      <rPr>
        <sz val="10"/>
        <color theme="1"/>
        <rFont val="Calibri"/>
        <family val="2"/>
      </rPr>
      <t xml:space="preserve">
3.Enter all valid details and empty transcation ID</t>
    </r>
  </si>
  <si>
    <r>
      <t xml:space="preserve">1. Request for OTP using "OTP request API".
2. Navigate to end point : </t>
    </r>
    <r>
      <rPr>
        <u/>
        <sz val="10"/>
        <color rgb="FF1155CC"/>
        <rFont val="Calibri"/>
        <family val="2"/>
      </rPr>
      <t>https://api-internal.qa-triad.mosip.net/resident/v1/req/auth-lock</t>
    </r>
    <r>
      <rPr>
        <sz val="10"/>
        <color theme="1"/>
        <rFont val="Calibri"/>
        <family val="2"/>
      </rPr>
      <t xml:space="preserve">
3.Enter all valid details and empty transcation UIN</t>
    </r>
  </si>
  <si>
    <r>
      <t xml:space="preserve">1. Request for OTP using "OTP request API".
2. Navigate to end point : </t>
    </r>
    <r>
      <rPr>
        <u/>
        <sz val="10"/>
        <color rgb="FF1155CC"/>
        <rFont val="Calibri"/>
        <family val="2"/>
      </rPr>
      <t>https://api-internal.qa-triad.mosip.net/resident/v1/req/auth-lock</t>
    </r>
    <r>
      <rPr>
        <sz val="10"/>
        <color theme="1"/>
        <rFont val="Calibri"/>
        <family val="2"/>
      </rPr>
      <t xml:space="preserve">
3.Enter all valid details and empty requesttime</t>
    </r>
  </si>
  <si>
    <r>
      <t xml:space="preserve">1. Request for OTP using "OTP request API".
2. Navigate to end point : </t>
    </r>
    <r>
      <rPr>
        <u/>
        <sz val="10"/>
        <color rgb="FF1155CC"/>
        <rFont val="Calibri"/>
        <family val="2"/>
      </rPr>
      <t>https://api-internal.qa-triad.mosip.net/resident/v1/req/auth-lock</t>
    </r>
    <r>
      <rPr>
        <sz val="10"/>
        <color theme="1"/>
        <rFont val="Calibri"/>
        <family val="2"/>
      </rPr>
      <t xml:space="preserve">
3.Enter all valid details and invalid authType</t>
    </r>
  </si>
  <si>
    <r>
      <t xml:space="preserve">1. Request for OTP using "OTP request API".
2. Navigate to end point : </t>
    </r>
    <r>
      <rPr>
        <u/>
        <sz val="10"/>
        <color rgb="FF1155CC"/>
        <rFont val="Calibri"/>
        <family val="2"/>
      </rPr>
      <t>https://api-internal.qa-triad.mosip.net/resident/v1/req/auth-lock</t>
    </r>
    <r>
      <rPr>
        <sz val="10"/>
        <color theme="1"/>
        <rFont val="Calibri"/>
        <family val="2"/>
      </rPr>
      <t xml:space="preserve">
3.Enter all valid details and invalid OTP</t>
    </r>
  </si>
  <si>
    <r>
      <t xml:space="preserve">1. Request for OTP using "OTP request API".
2. Navigate to end point : </t>
    </r>
    <r>
      <rPr>
        <u/>
        <sz val="10"/>
        <color rgb="FF1155CC"/>
        <rFont val="Calibri"/>
        <family val="2"/>
      </rPr>
      <t>https://api-internal.qa-triad.mosip.net/resident/v1/req/auth-lock</t>
    </r>
    <r>
      <rPr>
        <sz val="10"/>
        <color theme="1"/>
        <rFont val="Calibri"/>
        <family val="2"/>
      </rPr>
      <t xml:space="preserve">
3.Enter all valid details and invalid UIN</t>
    </r>
  </si>
  <si>
    <r>
      <t xml:space="preserve">1. Request for OTP using "OTP request API".
2. Navigate to end point : </t>
    </r>
    <r>
      <rPr>
        <u/>
        <sz val="10"/>
        <color rgb="FF1155CC"/>
        <rFont val="Calibri"/>
        <family val="2"/>
      </rPr>
      <t>https://api-internal.qa-triad.mosip.net/resident/v1/req/auth-lock</t>
    </r>
    <r>
      <rPr>
        <sz val="10"/>
        <color theme="1"/>
        <rFont val="Calibri"/>
        <family val="2"/>
      </rPr>
      <t xml:space="preserve">
3.Enter all valid details and invalid version</t>
    </r>
  </si>
  <si>
    <r>
      <t xml:space="preserve">1. Request for OTP using "OTP request API".
2. Navigate to end point : </t>
    </r>
    <r>
      <rPr>
        <u/>
        <sz val="10"/>
        <color rgb="FF1155CC"/>
        <rFont val="Calibri"/>
        <family val="2"/>
      </rPr>
      <t>https://api-internal.qa-triad.mosip.net/resident/v1/req/auth-lock</t>
    </r>
    <r>
      <rPr>
        <sz val="10"/>
        <color theme="1"/>
        <rFont val="Calibri"/>
        <family val="2"/>
      </rPr>
      <t xml:space="preserve">
3.Enter all valid details and invalid requesttime</t>
    </r>
  </si>
  <si>
    <r>
      <t xml:space="preserve">1. Request for OTP using "OTP request API".
2. Navigate to end point : </t>
    </r>
    <r>
      <rPr>
        <u/>
        <sz val="10"/>
        <color rgb="FF1155CC"/>
        <rFont val="Calibri"/>
        <family val="2"/>
      </rPr>
      <t>https://api-internal.qa-triad.mosip.net/resident/v1/req/auth-lock</t>
    </r>
    <r>
      <rPr>
        <sz val="10"/>
        <color theme="1"/>
        <rFont val="Calibri"/>
        <family val="2"/>
      </rPr>
      <t xml:space="preserve">
3.Enter all valid details and invalid authtype</t>
    </r>
  </si>
  <si>
    <r>
      <t xml:space="preserve">1. Request for OTP using "OTP request API".
2. Navigate to end point : </t>
    </r>
    <r>
      <rPr>
        <u/>
        <sz val="10"/>
        <color rgb="FF1155CC"/>
        <rFont val="Calibri"/>
        <family val="2"/>
      </rPr>
      <t>https://api-internal.qa-triad.mosip.net/resident/v1/req/auth-lock</t>
    </r>
    <r>
      <rPr>
        <sz val="10"/>
        <color theme="1"/>
        <rFont val="Calibri"/>
        <family val="2"/>
      </rPr>
      <t xml:space="preserve">
3.Enter all valid details and invalid Id</t>
    </r>
  </si>
  <si>
    <r>
      <t xml:space="preserve">1. Request for OTP using "OTP request API".
2. Navigate to end point : </t>
    </r>
    <r>
      <rPr>
        <u/>
        <sz val="10"/>
        <color rgb="FF1155CC"/>
        <rFont val="Calibri"/>
        <family val="2"/>
      </rPr>
      <t>https://api-internal.qa-triad.mosip.net/resident/v1/req/auth-lock</t>
    </r>
    <r>
      <rPr>
        <sz val="10"/>
        <color theme="1"/>
        <rFont val="Calibri"/>
        <family val="2"/>
      </rPr>
      <t xml:space="preserve">
3.Enter all valid details and donot provide requesttime field</t>
    </r>
  </si>
  <si>
    <r>
      <t xml:space="preserve">1. Request for OTP using "OTP request API".
2. Navigate to end point : </t>
    </r>
    <r>
      <rPr>
        <u/>
        <sz val="10"/>
        <color rgb="FF1155CC"/>
        <rFont val="Calibri"/>
        <family val="2"/>
      </rPr>
      <t>https://api-internal.qa-triad.mosip.net/resident/v1/req/auth-lock</t>
    </r>
    <r>
      <rPr>
        <sz val="10"/>
        <color theme="1"/>
        <rFont val="Calibri"/>
        <family val="2"/>
      </rPr>
      <t xml:space="preserve">
3.Enter all valid details and donot provide version field</t>
    </r>
  </si>
  <si>
    <r>
      <t xml:space="preserve">1. Request for OTP using "OTP request API".
2. Navigate to end point : </t>
    </r>
    <r>
      <rPr>
        <u/>
        <sz val="10"/>
        <color rgb="FF1155CC"/>
        <rFont val="Calibri"/>
        <family val="2"/>
      </rPr>
      <t>https://api-internal.qa-triad.mosip.net/resident/v1/req/auth-lock</t>
    </r>
    <r>
      <rPr>
        <sz val="10"/>
        <color theme="1"/>
        <rFont val="Calibri"/>
        <family val="2"/>
      </rPr>
      <t xml:space="preserve">
3.Enter all valid details and do not provide ID</t>
    </r>
  </si>
  <si>
    <r>
      <t xml:space="preserve">1. Request for OTP using "OTP request API".
2. Navigate to end point : </t>
    </r>
    <r>
      <rPr>
        <u/>
        <sz val="10"/>
        <color rgb="FF1155CC"/>
        <rFont val="Calibri"/>
        <family val="2"/>
      </rPr>
      <t>https://api-internal.qa-triad.mosip.net/resident/v1/req/auth-lock</t>
    </r>
    <r>
      <rPr>
        <sz val="10"/>
        <color theme="1"/>
        <rFont val="Calibri"/>
        <family val="2"/>
      </rPr>
      <t xml:space="preserve">
3.Enter all valid details and do not provide UIN field</t>
    </r>
  </si>
  <si>
    <r>
      <t xml:space="preserve">1. Request for OTP using "OTP request API".
2. Navigate to end point : </t>
    </r>
    <r>
      <rPr>
        <u/>
        <sz val="10"/>
        <color rgb="FF1155CC"/>
        <rFont val="Calibri"/>
        <family val="2"/>
      </rPr>
      <t>https://api-internal.qa-triad.mosip.net/resident/v1/req/auth-unlock</t>
    </r>
    <r>
      <rPr>
        <sz val="10"/>
        <color theme="1"/>
        <rFont val="Calibri"/>
        <family val="2"/>
      </rPr>
      <t xml:space="preserve">
3.Enter all valid details and empty ID value</t>
    </r>
  </si>
  <si>
    <r>
      <t xml:space="preserve">1. Request for OTP using "OTP request API".
2. Navigate to end point : </t>
    </r>
    <r>
      <rPr>
        <u/>
        <sz val="10"/>
        <color rgb="FF1155CC"/>
        <rFont val="Calibri"/>
        <family val="2"/>
      </rPr>
      <t>https://api-internal.qa-triad.mosip.net/resident/v1/req/auth-unlock</t>
    </r>
    <r>
      <rPr>
        <sz val="10"/>
        <color theme="1"/>
        <rFont val="Calibri"/>
        <family val="2"/>
      </rPr>
      <t xml:space="preserve">
3.Enter all valid details and empty individualID</t>
    </r>
  </si>
  <si>
    <r>
      <t xml:space="preserve">1. Request for OTP using "OTP request API".
2. Navigate to end point : </t>
    </r>
    <r>
      <rPr>
        <u/>
        <sz val="10"/>
        <color rgb="FF1155CC"/>
        <rFont val="Calibri"/>
        <family val="2"/>
      </rPr>
      <t>https://api-internal.qa-triad.mosip.net/resident/v1/req/auth-unlock</t>
    </r>
    <r>
      <rPr>
        <sz val="10"/>
        <color theme="1"/>
        <rFont val="Calibri"/>
        <family val="2"/>
      </rPr>
      <t xml:space="preserve">
3.Enter all valid details and empty OTP value</t>
    </r>
  </si>
  <si>
    <r>
      <t xml:space="preserve">1. Request for OTP using "OTP request API".
2. Navigate to end point : </t>
    </r>
    <r>
      <rPr>
        <u/>
        <sz val="10"/>
        <color rgb="FF1155CC"/>
        <rFont val="Calibri"/>
        <family val="2"/>
      </rPr>
      <t>https://api-internal.qa-triad.mosip.net/resident/v1/req/auth-unlock</t>
    </r>
    <r>
      <rPr>
        <sz val="10"/>
        <color theme="1"/>
        <rFont val="Calibri"/>
        <family val="2"/>
      </rPr>
      <t xml:space="preserve">
3.Enter all valid details and empty requesttime</t>
    </r>
  </si>
  <si>
    <r>
      <t xml:space="preserve">1. Request for OTP using "OTP request API".
2. Navigate to end point : </t>
    </r>
    <r>
      <rPr>
        <u/>
        <sz val="10"/>
        <color rgb="FF1155CC"/>
        <rFont val="Calibri"/>
        <family val="2"/>
      </rPr>
      <t>https://api-internal.qa-triad.mosip.net/resident/v1/req/auth-unlock</t>
    </r>
    <r>
      <rPr>
        <sz val="10"/>
        <color theme="1"/>
        <rFont val="Calibri"/>
        <family val="2"/>
      </rPr>
      <t xml:space="preserve">
3.Enter all valid details and empty transcationID</t>
    </r>
  </si>
  <si>
    <r>
      <t xml:space="preserve">1. Request for OTP using "OTP request API".
2. Navigate to end point : </t>
    </r>
    <r>
      <rPr>
        <u/>
        <sz val="10"/>
        <color rgb="FF1155CC"/>
        <rFont val="Calibri"/>
        <family val="2"/>
      </rPr>
      <t>https://api-internal.qa-triad.mosip.net/resident/v1/req/auth-unlock</t>
    </r>
    <r>
      <rPr>
        <sz val="10"/>
        <color theme="1"/>
        <rFont val="Calibri"/>
        <family val="2"/>
      </rPr>
      <t xml:space="preserve">
3.Enter all valid details and invalid authType</t>
    </r>
  </si>
  <si>
    <r>
      <t xml:space="preserve">1. Request for OTP using "OTP request API".
2. Navigate to end point : </t>
    </r>
    <r>
      <rPr>
        <u/>
        <sz val="10"/>
        <color rgb="FF1155CC"/>
        <rFont val="Calibri"/>
        <family val="2"/>
      </rPr>
      <t>https://api-internal.qa-triad.mosip.net/resident/v1/req/auth-unlock</t>
    </r>
    <r>
      <rPr>
        <sz val="10"/>
        <color theme="1"/>
        <rFont val="Calibri"/>
        <family val="2"/>
      </rPr>
      <t xml:space="preserve">
3.Enter all valid details and invalid OTP</t>
    </r>
  </si>
  <si>
    <r>
      <t xml:space="preserve">1. Request for OTP using "OTP request API".
2. Navigate to end point : </t>
    </r>
    <r>
      <rPr>
        <u/>
        <sz val="10"/>
        <color rgb="FF1155CC"/>
        <rFont val="Calibri"/>
        <family val="2"/>
      </rPr>
      <t>https://api-internal.qa-triad.mosip.net/resident/v1/req/auth-unlock</t>
    </r>
    <r>
      <rPr>
        <sz val="10"/>
        <color theme="1"/>
        <rFont val="Calibri"/>
        <family val="2"/>
      </rPr>
      <t xml:space="preserve">
3.Enter all valid details and invalid UIN</t>
    </r>
  </si>
  <si>
    <r>
      <t xml:space="preserve">1. Request for OTP using "OTP request API".
2. Navigate to end point : </t>
    </r>
    <r>
      <rPr>
        <u/>
        <sz val="10"/>
        <color rgb="FF1155CC"/>
        <rFont val="Calibri"/>
        <family val="2"/>
      </rPr>
      <t>https://api-internal.qa-triad.mosip.net/resident/v1/req/auth-unlock</t>
    </r>
    <r>
      <rPr>
        <sz val="10"/>
        <color theme="1"/>
        <rFont val="Calibri"/>
        <family val="2"/>
      </rPr>
      <t xml:space="preserve">
3.Enter all valid details and invalid version</t>
    </r>
  </si>
  <si>
    <r>
      <t xml:space="preserve">1. Request for OTP using "OTP request API".
2. Navigate to end point : </t>
    </r>
    <r>
      <rPr>
        <u/>
        <sz val="10"/>
        <color rgb="FF1155CC"/>
        <rFont val="Calibri"/>
        <family val="2"/>
      </rPr>
      <t>https://api-internal.qa-triad.mosip.net/resident/v1/req/auth-unlock</t>
    </r>
    <r>
      <rPr>
        <sz val="10"/>
        <color theme="1"/>
        <rFont val="Calibri"/>
        <family val="2"/>
      </rPr>
      <t xml:space="preserve">
3.Enter all valid details and invalid requesttime</t>
    </r>
  </si>
  <si>
    <r>
      <t xml:space="preserve">1. Request for OTP using "OTP request API".
2. Navigate to end point : </t>
    </r>
    <r>
      <rPr>
        <u/>
        <sz val="10"/>
        <color rgb="FF1155CC"/>
        <rFont val="Calibri"/>
        <family val="2"/>
      </rPr>
      <t>https://api-internal.qa-triad.mosip.net/resident/v1/req/auth-unlock</t>
    </r>
    <r>
      <rPr>
        <sz val="10"/>
        <color theme="1"/>
        <rFont val="Calibri"/>
        <family val="2"/>
      </rPr>
      <t xml:space="preserve">
3.Enter all valid details and invalid authtype OTP</t>
    </r>
  </si>
  <si>
    <r>
      <t xml:space="preserve">1. Request for OTP using "OTP request API".
2. Navigate to end point : </t>
    </r>
    <r>
      <rPr>
        <u/>
        <sz val="10"/>
        <color rgb="FF1155CC"/>
        <rFont val="Calibri"/>
        <family val="2"/>
      </rPr>
      <t>https://api-internal.qa-triad.mosip.net/resident/v1/req/auth-unlock</t>
    </r>
    <r>
      <rPr>
        <sz val="10"/>
        <color theme="1"/>
        <rFont val="Calibri"/>
        <family val="2"/>
      </rPr>
      <t xml:space="preserve">
3.Enter all valid details and invalid ID</t>
    </r>
  </si>
  <si>
    <r>
      <t xml:space="preserve">1. Request for OTP using "OTP request API".
2. Navigate to end point : </t>
    </r>
    <r>
      <rPr>
        <u/>
        <sz val="10"/>
        <color rgb="FF1155CC"/>
        <rFont val="Calibri"/>
        <family val="2"/>
      </rPr>
      <t>https://api-internal.qa-triad.mosip.net/resident/v1/req/auth-unlock</t>
    </r>
    <r>
      <rPr>
        <sz val="10"/>
        <color theme="1"/>
        <rFont val="Calibri"/>
        <family val="2"/>
      </rPr>
      <t xml:space="preserve">
3.Enter all valid details and do not provide requesttime field</t>
    </r>
  </si>
  <si>
    <r>
      <t xml:space="preserve">1. Request for OTP using "OTP request API".
2. Navigate to end point : </t>
    </r>
    <r>
      <rPr>
        <u/>
        <sz val="10"/>
        <color rgb="FF1155CC"/>
        <rFont val="Calibri"/>
        <family val="2"/>
      </rPr>
      <t>https://api-internal.qa-triad.mosip.net/resident/v1/req/auth-unlock</t>
    </r>
    <r>
      <rPr>
        <sz val="10"/>
        <color theme="1"/>
        <rFont val="Calibri"/>
        <family val="2"/>
      </rPr>
      <t xml:space="preserve">
3.Enter all valid details and do not provide version field</t>
    </r>
  </si>
  <si>
    <r>
      <t xml:space="preserve">1. Request for OTP using "OTP request API".
2. Navigate to end point : </t>
    </r>
    <r>
      <rPr>
        <u/>
        <sz val="10"/>
        <color rgb="FF1155CC"/>
        <rFont val="Calibri"/>
        <family val="2"/>
      </rPr>
      <t>https://api-internal.qa-triad.mosip.net/resident/v1/req/auth-unlock</t>
    </r>
    <r>
      <rPr>
        <sz val="10"/>
        <color theme="1"/>
        <rFont val="Calibri"/>
        <family val="2"/>
      </rPr>
      <t xml:space="preserve">
3.Enter all valid details and do not provide UIN</t>
    </r>
  </si>
  <si>
    <r>
      <t xml:space="preserve">1. Request for OTP using "OTP request API".
2. Navigate to end point : </t>
    </r>
    <r>
      <rPr>
        <u/>
        <sz val="10"/>
        <color rgb="FF1155CC"/>
        <rFont val="Calibri"/>
        <family val="2"/>
      </rPr>
      <t>https://api-internal.qa-triad.mosip.net/resident/v1/req/auth-unlock</t>
    </r>
    <r>
      <rPr>
        <sz val="10"/>
        <color theme="1"/>
        <rFont val="Calibri"/>
        <family val="2"/>
      </rPr>
      <t xml:space="preserve">
3.Enter all valid details and do not provide unlockForSeconds field</t>
    </r>
  </si>
  <si>
    <r>
      <t xml:space="preserve">1. Request for OTP using "OTP request API".
2. Navigate to end point : </t>
    </r>
    <r>
      <rPr>
        <u/>
        <sz val="10"/>
        <color rgb="FF1155CC"/>
        <rFont val="Calibri"/>
        <family val="2"/>
      </rPr>
      <t>https://api-internal.qa-triad.mosip.net/resident/v1/req/auth-unlock</t>
    </r>
    <r>
      <rPr>
        <sz val="10"/>
        <color theme="1"/>
        <rFont val="Calibri"/>
        <family val="2"/>
      </rPr>
      <t xml:space="preserve">
3.Enter all valid details and invalid unlockForSeconds</t>
    </r>
  </si>
  <si>
    <r>
      <t xml:space="preserve">2. Navigate to end point : </t>
    </r>
    <r>
      <rPr>
        <u/>
        <sz val="10"/>
        <color rgb="FF1155CC"/>
        <rFont val="Calibri"/>
        <family val="2"/>
      </rPr>
      <t>https://api-internal.qa-triad.mosip.net/resident/v1/req/auth-unlock</t>
    </r>
    <r>
      <rPr>
        <sz val="10"/>
        <color theme="1"/>
        <rFont val="Calibri"/>
        <family val="2"/>
      </rPr>
      <t xml:space="preserve">
1. Request for OTP using "OTP request API".
3.Enter all valid details and do not provide unlockForSeconds field</t>
    </r>
  </si>
  <si>
    <r>
      <t xml:space="preserve">2. Navigate to end point : </t>
    </r>
    <r>
      <rPr>
        <u/>
        <sz val="10"/>
        <color rgb="FF1155CC"/>
        <rFont val="Calibri"/>
        <family val="2"/>
      </rPr>
      <t>https://api-internal.qa-triad.mosip.net/resident/v1/req/auth-unlock</t>
    </r>
    <r>
      <rPr>
        <sz val="10"/>
        <color theme="1"/>
        <rFont val="Calibri"/>
        <family val="2"/>
      </rPr>
      <t xml:space="preserve">
1. Request for OTP using "OTP request API".
3.Enter all valid details and do not provide ID field</t>
    </r>
  </si>
  <si>
    <r>
      <t xml:space="preserve">1. Request for OTP using "OTP request API".
2. Navigate to end point : </t>
    </r>
    <r>
      <rPr>
        <u/>
        <sz val="10"/>
        <color rgb="FF1155CC"/>
        <rFont val="Calibri"/>
        <family val="2"/>
      </rPr>
      <t>https://api-internal.qa-triad.mosip.net/resident/v1/req/auth-unlock</t>
    </r>
    <r>
      <rPr>
        <sz val="10"/>
        <color theme="1"/>
        <rFont val="Calibri"/>
        <family val="2"/>
      </rPr>
      <t xml:space="preserve">
3.Enter all valid details and do not provide UIN field</t>
    </r>
  </si>
  <si>
    <r>
      <t xml:space="preserve">1. Request for OTP using "OTP request API".
2. Navigate to end point : </t>
    </r>
    <r>
      <rPr>
        <u/>
        <sz val="10"/>
        <color rgb="FF1155CC"/>
        <rFont val="Calibri"/>
        <family val="2"/>
      </rPr>
      <t>https://api-internal.qa-triad.mosip.net/resident/v1/req/credentia</t>
    </r>
    <r>
      <rPr>
        <sz val="10"/>
        <color theme="1"/>
        <rFont val="Calibri"/>
        <family val="2"/>
      </rPr>
      <t xml:space="preserve">
3.Enter all valid details and empty credentialtype value</t>
    </r>
  </si>
  <si>
    <r>
      <t xml:space="preserve">1. Request for OTP using "OTP request API".
2. Navigate to end point : </t>
    </r>
    <r>
      <rPr>
        <u/>
        <sz val="10"/>
        <color rgb="FF1155CC"/>
        <rFont val="Calibri"/>
        <family val="2"/>
      </rPr>
      <t>https://api-internal.qa-triad.mosip.net/resident/v1/req/credentia</t>
    </r>
    <r>
      <rPr>
        <sz val="10"/>
        <color theme="1"/>
        <rFont val="Calibri"/>
        <family val="2"/>
      </rPr>
      <t xml:space="preserve">
3.Enter all valid details and empty individualId value</t>
    </r>
  </si>
  <si>
    <r>
      <t xml:space="preserve">1. Request for OTP using "OTP request API".
2. Navigate to end point : </t>
    </r>
    <r>
      <rPr>
        <u/>
        <sz val="10"/>
        <color rgb="FF1155CC"/>
        <rFont val="Calibri"/>
        <family val="2"/>
      </rPr>
      <t>https://api-internal.qa-triad.mosip.net/resident/v1/req/credentia</t>
    </r>
    <r>
      <rPr>
        <sz val="10"/>
        <color theme="1"/>
        <rFont val="Calibri"/>
        <family val="2"/>
      </rPr>
      <t xml:space="preserve">
3.Enter all valid details and empty otp value</t>
    </r>
  </si>
  <si>
    <r>
      <t xml:space="preserve">1. Request for OTP using "OTP request API".
2. Navigate to end point : </t>
    </r>
    <r>
      <rPr>
        <u/>
        <sz val="10"/>
        <color rgb="FF1155CC"/>
        <rFont val="Calibri"/>
        <family val="2"/>
      </rPr>
      <t>https://api-internal.qa-triad.mosip.net/resident/v1/req/credentia</t>
    </r>
    <r>
      <rPr>
        <sz val="10"/>
        <color theme="1"/>
        <rFont val="Calibri"/>
        <family val="2"/>
      </rPr>
      <t xml:space="preserve">
3.Enter all valid details and empty transactionID value</t>
    </r>
  </si>
  <si>
    <r>
      <t xml:space="preserve">1. Request for OTP using "OTP request API".
2. Navigate to end point : </t>
    </r>
    <r>
      <rPr>
        <u/>
        <sz val="10"/>
        <color rgb="FF1155CC"/>
        <rFont val="Calibri"/>
        <family val="2"/>
      </rPr>
      <t>https://api-internal.qa-triad.mosip.net/resident/v1/req/credentia</t>
    </r>
    <r>
      <rPr>
        <sz val="10"/>
        <color theme="1"/>
        <rFont val="Calibri"/>
        <family val="2"/>
      </rPr>
      <t xml:space="preserve">
3.Enter all valid details and invalid OTP value</t>
    </r>
  </si>
  <si>
    <r>
      <t xml:space="preserve">1. Request for OTP using "OTP request API".
2. Navigate to end point : </t>
    </r>
    <r>
      <rPr>
        <u/>
        <sz val="10"/>
        <color rgb="FF1155CC"/>
        <rFont val="Calibri"/>
        <family val="2"/>
      </rPr>
      <t>https://api-internal.qa-triad.mosip.net/resident/v1/req/credentia</t>
    </r>
    <r>
      <rPr>
        <sz val="10"/>
        <color theme="1"/>
        <rFont val="Calibri"/>
        <family val="2"/>
      </rPr>
      <t xml:space="preserve">
3.Enter all valid details and do not enter encryptionkey field</t>
    </r>
  </si>
  <si>
    <r>
      <t xml:space="preserve">1. Request for OTP using "OTP request API".
2. Navigate to end point : </t>
    </r>
    <r>
      <rPr>
        <u/>
        <sz val="10"/>
        <color rgb="FF1155CC"/>
        <rFont val="Calibri"/>
        <family val="2"/>
      </rPr>
      <t>https://api-internal.qa-triad.mosip.net/resident/v1/req/credentia</t>
    </r>
    <r>
      <rPr>
        <sz val="10"/>
        <color theme="1"/>
        <rFont val="Calibri"/>
        <family val="2"/>
      </rPr>
      <t xml:space="preserve">
3.Enter all valid details and enter null value for encryptionkey</t>
    </r>
  </si>
  <si>
    <r>
      <t xml:space="preserve">1. Request for OTP using "OTP request API".
2. Navigate to end point : </t>
    </r>
    <r>
      <rPr>
        <u/>
        <sz val="10"/>
        <color rgb="FF1155CC"/>
        <rFont val="Calibri"/>
        <family val="2"/>
      </rPr>
      <t>https://api-internal.qa-triad.mosip.net/resident/v1/req/credentia</t>
    </r>
    <r>
      <rPr>
        <sz val="10"/>
        <color theme="1"/>
        <rFont val="Calibri"/>
        <family val="2"/>
      </rPr>
      <t xml:space="preserve">
3.Enter all valid details and enter empty value for encryptionkey</t>
    </r>
  </si>
  <si>
    <r>
      <t xml:space="preserve">1. Request for OTP using "OTP request API".
2. Navigate to end point : </t>
    </r>
    <r>
      <rPr>
        <u/>
        <sz val="10"/>
        <color rgb="FF1155CC"/>
        <rFont val="Calibri"/>
        <family val="2"/>
      </rPr>
      <t>https://api-internal.qa-triad.mosip.net/resident/v1/req/credentia</t>
    </r>
    <r>
      <rPr>
        <sz val="10"/>
        <color theme="1"/>
        <rFont val="Calibri"/>
        <family val="2"/>
      </rPr>
      <t xml:space="preserve">
3.Enter all valid details and enter false value for encryptionkey</t>
    </r>
  </si>
  <si>
    <r>
      <t xml:space="preserve">1. Request for OTP using "OTP request API".
2. Navigate to end point : </t>
    </r>
    <r>
      <rPr>
        <u/>
        <sz val="10"/>
        <color rgb="FF1155CC"/>
        <rFont val="Calibri"/>
        <family val="2"/>
      </rPr>
      <t>https://api-internal.qa-triad.mosip.net/resident/v1/req/credentia</t>
    </r>
    <r>
      <rPr>
        <sz val="10"/>
        <color theme="1"/>
        <rFont val="Calibri"/>
        <family val="2"/>
      </rPr>
      <t xml:space="preserve">
3.Enter all valid details and enter invalid individualid</t>
    </r>
  </si>
  <si>
    <r>
      <t xml:space="preserve">1. Request for OTP using "OTP request API".
2. Navigate to end point : </t>
    </r>
    <r>
      <rPr>
        <u/>
        <sz val="10"/>
        <color rgb="FF1155CC"/>
        <rFont val="Calibri"/>
        <family val="2"/>
      </rPr>
      <t>https://api-internal.qa-triad.mosip.net/resident/v1/req/credentia</t>
    </r>
    <r>
      <rPr>
        <sz val="10"/>
        <color theme="1"/>
        <rFont val="Calibri"/>
        <family val="2"/>
      </rPr>
      <t xml:space="preserve">
3.Enter all valid details and enter invalid OTP</t>
    </r>
  </si>
  <si>
    <r>
      <t xml:space="preserve">1. Request for OTP using "OTP request API".
2. Navigate to end point : </t>
    </r>
    <r>
      <rPr>
        <u/>
        <sz val="10"/>
        <color rgb="FF1155CC"/>
        <rFont val="Calibri"/>
        <family val="2"/>
      </rPr>
      <t>https://api-internal.qa-triad.mosip.net/resident/v1/req/credentia</t>
    </r>
    <r>
      <rPr>
        <sz val="10"/>
        <color theme="1"/>
        <rFont val="Calibri"/>
        <family val="2"/>
      </rPr>
      <t xml:space="preserve">
3.Enter all valid details and enter invalid transcationID</t>
    </r>
  </si>
  <si>
    <r>
      <t xml:space="preserve">1. Request for OTP using "OTP request API".
2. Navigate to end point : </t>
    </r>
    <r>
      <rPr>
        <u/>
        <sz val="10"/>
        <color rgb="FF1155CC"/>
        <rFont val="Calibri"/>
        <family val="2"/>
      </rPr>
      <t>https://api-internal.qa-triad.mosip.net/resident/v1/req/credentia</t>
    </r>
    <r>
      <rPr>
        <sz val="10"/>
        <color theme="1"/>
        <rFont val="Calibri"/>
        <family val="2"/>
      </rPr>
      <t xml:space="preserve">
3.Enter all valid details and enter invalid individualID</t>
    </r>
  </si>
  <si>
    <r>
      <t xml:space="preserve">1. Request for OTP using "OTP request API".
2. Navigate to end point : </t>
    </r>
    <r>
      <rPr>
        <u/>
        <sz val="10"/>
        <color rgb="FF1155CC"/>
        <rFont val="Calibri"/>
        <family val="2"/>
      </rPr>
      <t>https://api-internal.qa-triad.mosip.net/resident/v1/req/credentia</t>
    </r>
    <r>
      <rPr>
        <sz val="10"/>
        <color theme="1"/>
        <rFont val="Calibri"/>
        <family val="2"/>
      </rPr>
      <t xml:space="preserve">
3.Enter all valid details and don not enter encryptionKey field</t>
    </r>
  </si>
  <si>
    <r>
      <t xml:space="preserve">1. Request for OTP using "OTP request API".
2. Navigate to end point : </t>
    </r>
    <r>
      <rPr>
        <u/>
        <sz val="10"/>
        <color rgb="FF1155CC"/>
        <rFont val="Calibri"/>
        <family val="2"/>
      </rPr>
      <t>https://api-internal.qa-triad.mosip.net/resident/v1/req/credentia</t>
    </r>
    <r>
      <rPr>
        <sz val="10"/>
        <color theme="1"/>
        <rFont val="Calibri"/>
        <family val="2"/>
      </rPr>
      <t xml:space="preserve">
3.Enter all valid details and don not enter individualID field</t>
    </r>
  </si>
  <si>
    <r>
      <t xml:space="preserve">1. Request for OTP using "OTP request API".
2. Navigate to end point : </t>
    </r>
    <r>
      <rPr>
        <u/>
        <sz val="10"/>
        <color rgb="FF1155CC"/>
        <rFont val="Calibri"/>
        <family val="2"/>
      </rPr>
      <t>https://api-internal.qa-triad.mosip.net/resident/v1/req/credentia</t>
    </r>
    <r>
      <rPr>
        <sz val="10"/>
        <color theme="1"/>
        <rFont val="Calibri"/>
        <family val="2"/>
      </rPr>
      <t xml:space="preserve">
3.Enter all valid details and enter null value encryptionKey field</t>
    </r>
  </si>
  <si>
    <r>
      <t xml:space="preserve">1. Navigate to end point : </t>
    </r>
    <r>
      <rPr>
        <u/>
        <sz val="10"/>
        <color rgb="FF1155CC"/>
        <rFont val="Calibri"/>
        <family val="2"/>
      </rPr>
      <t>https://api-internal.qa-triad.mosip.net/resident/v1/req/card/{requestId}</t>
    </r>
    <r>
      <rPr>
        <sz val="10"/>
        <color theme="1"/>
        <rFont val="Calibri"/>
        <family val="2"/>
      </rPr>
      <t xml:space="preserve">
2.Enter empty requestID</t>
    </r>
  </si>
  <si>
    <r>
      <t xml:space="preserve">1. Navigate to end point : </t>
    </r>
    <r>
      <rPr>
        <u/>
        <sz val="10"/>
        <color rgb="FF1155CC"/>
        <rFont val="Calibri"/>
        <family val="2"/>
      </rPr>
      <t>https://api-internal.qa-triad.mosip.net/resident/v1/req/card/{requestId}</t>
    </r>
    <r>
      <rPr>
        <sz val="10"/>
        <color theme="1"/>
        <rFont val="Calibri"/>
        <family val="2"/>
      </rPr>
      <t xml:space="preserve">
2.Enter invalid requestID</t>
    </r>
  </si>
  <si>
    <r>
      <rPr>
        <sz val="10"/>
        <color rgb="FF000000"/>
        <rFont val="Calibri"/>
        <family val="2"/>
      </rPr>
      <t xml:space="preserve">1. Navigate to end point : </t>
    </r>
    <r>
      <rPr>
        <u/>
        <sz val="10"/>
        <color rgb="FF1155CC"/>
        <rFont val="Calibri"/>
        <family val="2"/>
      </rPr>
      <t xml:space="preserve">https://api-internal.qa-triad.mosip.net/resident/v1/req/card/{requestId}
</t>
    </r>
    <r>
      <rPr>
        <sz val="10"/>
        <color rgb="FF000000"/>
        <rFont val="Calibri"/>
        <family val="2"/>
      </rPr>
      <t>2.Enter valid details.</t>
    </r>
  </si>
  <si>
    <r>
      <t xml:space="preserve">1. Navigate to end point : </t>
    </r>
    <r>
      <rPr>
        <u/>
        <sz val="10"/>
        <color rgb="FF1155CC"/>
        <rFont val="Calibri"/>
        <family val="2"/>
      </rPr>
      <t>https://api-internal.qa-triad.mosip.net/resident/v1/proxy/masterdata/locationHierarchyLevels/{langCode}</t>
    </r>
    <r>
      <rPr>
        <sz val="10"/>
        <color theme="1"/>
        <rFont val="Calibri"/>
        <family val="2"/>
      </rPr>
      <t xml:space="preserve">
2.Enter invalid langcode</t>
    </r>
  </si>
  <si>
    <r>
      <t xml:space="preserve">1. Navigate to end point : </t>
    </r>
    <r>
      <rPr>
        <u/>
        <sz val="10"/>
        <color rgb="FF1155CC"/>
        <rFont val="Calibri"/>
        <family val="2"/>
      </rPr>
      <t>https://api-internal.qa-triad.mosip.net/resident/v1/proxy/masterdata/validdocuments/{langCode}</t>
    </r>
    <r>
      <rPr>
        <sz val="10"/>
        <color theme="1"/>
        <rFont val="Calibri"/>
        <family val="2"/>
      </rPr>
      <t xml:space="preserve">
2.Enter invalid langcode</t>
    </r>
  </si>
  <si>
    <r>
      <t xml:space="preserve">1. Navigate to end point : </t>
    </r>
    <r>
      <rPr>
        <u/>
        <sz val="10"/>
        <color rgb="FF1155CC"/>
        <rFont val="Calibri"/>
        <family val="2"/>
      </rPr>
      <t>https://api-internal.qa-triad.mosip.net/resident/v1/proxy/masterdata/validdocuments/{langCode}</t>
    </r>
    <r>
      <rPr>
        <sz val="10"/>
        <color theme="1"/>
        <rFont val="Calibri"/>
        <family val="2"/>
      </rPr>
      <t xml:space="preserve">
2.Enter empty langcode</t>
    </r>
  </si>
  <si>
    <r>
      <t xml:space="preserve">1. Navigate to end point : </t>
    </r>
    <r>
      <rPr>
        <u/>
        <sz val="10"/>
        <color rgb="FF1155CC"/>
        <rFont val="Calibri"/>
        <family val="2"/>
      </rPr>
      <t>https://api-internal.qa-triad.mosip.net/resident/v1/proxy/masterdata/locations/immediatechildren/{locationCode}/{langCode}</t>
    </r>
    <r>
      <rPr>
        <sz val="10"/>
        <color theme="1"/>
        <rFont val="Calibri"/>
        <family val="2"/>
      </rPr>
      <t xml:space="preserve">
2.Enter invalid location code and invalid langcode</t>
    </r>
  </si>
  <si>
    <r>
      <t xml:space="preserve">1. Navigate to end point : </t>
    </r>
    <r>
      <rPr>
        <u/>
        <sz val="10"/>
        <color rgb="FF1155CC"/>
        <rFont val="Calibri"/>
        <family val="2"/>
      </rPr>
      <t>https://api-internal.qa-triad.mosip.net/resident/v1/proxy/masterdata/locations/immediatechildren/{locationCode}/{langCode}</t>
    </r>
    <r>
      <rPr>
        <sz val="10"/>
        <color theme="1"/>
        <rFont val="Calibri"/>
        <family val="2"/>
      </rPr>
      <t xml:space="preserve">
2.Enter valid lang code and invalid location code</t>
    </r>
  </si>
  <si>
    <r>
      <t xml:space="preserve">1. Navigate to end point : </t>
    </r>
    <r>
      <rPr>
        <u/>
        <sz val="10"/>
        <color rgb="FF1155CC"/>
        <rFont val="Calibri"/>
        <family val="2"/>
      </rPr>
      <t>https://api-internal.qa-triad.mosip.net/resident/v1/proxy/masterdata/locations/immediatechildren/{locationCode}/{langCode}</t>
    </r>
    <r>
      <rPr>
        <sz val="10"/>
        <color theme="1"/>
        <rFont val="Calibri"/>
        <family val="2"/>
      </rPr>
      <t xml:space="preserve">
2.Enter valid location code and empty langcode</t>
    </r>
  </si>
  <si>
    <r>
      <t xml:space="preserve">1. Navigate to end point : </t>
    </r>
    <r>
      <rPr>
        <u/>
        <sz val="10"/>
        <color rgb="FF1155CC"/>
        <rFont val="Calibri"/>
        <family val="2"/>
      </rPr>
      <t>https://api-internal.qa-triad.mosip.net/resident/v1/proxy/masterdata/locations/immediatechildren/{locationCode}/{langCode}</t>
    </r>
    <r>
      <rPr>
        <sz val="10"/>
        <color theme="1"/>
        <rFont val="Calibri"/>
        <family val="2"/>
      </rPr>
      <t xml:space="preserve">
2.Enter with empty location code and valid langcode</t>
    </r>
  </si>
  <si>
    <r>
      <t xml:space="preserve">1. Navigate to end point : </t>
    </r>
    <r>
      <rPr>
        <u/>
        <sz val="10"/>
        <color rgb="FF1155CC"/>
        <rFont val="Calibri"/>
        <family val="2"/>
      </rPr>
      <t>https://api-internal.qa-triad.mosip.net/resident/v1/proxy/masterdata/getcoordinatespecificregistrationcenters/{langcode}/{longitude}/{latitude}/{proximitydistance}</t>
    </r>
    <r>
      <rPr>
        <sz val="10"/>
        <color theme="1"/>
        <rFont val="Calibri"/>
        <family val="2"/>
      </rPr>
      <t xml:space="preserve">
2.Enter all valid details and invalid Latitude</t>
    </r>
  </si>
  <si>
    <r>
      <t xml:space="preserve">1. Navigate to end point : </t>
    </r>
    <r>
      <rPr>
        <u/>
        <sz val="10"/>
        <color rgb="FF1155CC"/>
        <rFont val="Calibri"/>
        <family val="2"/>
      </rPr>
      <t>https://api-internal.qa-triad.mosip.net/resident/v1/proxy/masterdata/getcoordinatespecificregistrationcenters/{langcode}/{longitude}/{latitude}/{proximitydistance}</t>
    </r>
    <r>
      <rPr>
        <sz val="10"/>
        <color theme="1"/>
        <rFont val="Calibri"/>
        <family val="2"/>
      </rPr>
      <t xml:space="preserve">
2.Enter all valid details and invalid longitude</t>
    </r>
  </si>
  <si>
    <r>
      <t xml:space="preserve">1. Navigate to end point : </t>
    </r>
    <r>
      <rPr>
        <u/>
        <sz val="10"/>
        <color rgb="FF1155CC"/>
        <rFont val="Calibri"/>
        <family val="2"/>
      </rPr>
      <t>https://api-internal.qa-triad.mosip.net/resident/v1/proxy/masterdata/getcoordinatespecificregistrationcenters/{langcode}/{longitude}/{latitude}/{proximitydistance}</t>
    </r>
    <r>
      <rPr>
        <sz val="10"/>
        <color theme="1"/>
        <rFont val="Calibri"/>
        <family val="2"/>
      </rPr>
      <t xml:space="preserve">
2.Enter all valid details and invalid Proximity Distance</t>
    </r>
  </si>
  <si>
    <r>
      <t xml:space="preserve">1. Navigate to end point : </t>
    </r>
    <r>
      <rPr>
        <u/>
        <sz val="10"/>
        <color rgb="FF1155CC"/>
        <rFont val="Calibri"/>
        <family val="2"/>
      </rPr>
      <t>https://api-internal.qa-triad.mosip.net/resident/v1/proxy/masterdata/getcoordinatespecificregistrationcenters/{langcode}/{longitude}/{latitude}/{proximitydistance}</t>
    </r>
    <r>
      <rPr>
        <sz val="10"/>
        <color theme="1"/>
        <rFont val="Calibri"/>
        <family val="2"/>
      </rPr>
      <t xml:space="preserve">
2.Enter all valid details and invalid random string value Proximity Distance</t>
    </r>
  </si>
  <si>
    <r>
      <t xml:space="preserve">1. Navigate to end point : </t>
    </r>
    <r>
      <rPr>
        <u/>
        <sz val="10"/>
        <color rgb="FF1155CC"/>
        <rFont val="Calibri"/>
        <family val="2"/>
      </rPr>
      <t>https://api-internal.qa-triad.mosip.net/resident/v1/proxy/masterdata/getcoordinatespecificregistrationcenters/{langcode}/{longitude}/{latitude}/{proximitydistance}</t>
    </r>
    <r>
      <rPr>
        <sz val="10"/>
        <color theme="1"/>
        <rFont val="Calibri"/>
        <family val="2"/>
      </rPr>
      <t xml:space="preserve">
2.Enter all valid details and invalid langcode</t>
    </r>
  </si>
  <si>
    <r>
      <t xml:space="preserve">1. Navigate to end point : </t>
    </r>
    <r>
      <rPr>
        <u/>
        <sz val="10"/>
        <color rgb="FF1155CC"/>
        <rFont val="Calibri"/>
        <family val="2"/>
      </rPr>
      <t>https://api-internal.qa-triad.mosip.net/resident/v1/proxy/masterdata/getcoordinatespecificregistrationcenters/{langcode}/{longitude}/{latitude}/{proximitydistance}</t>
    </r>
    <r>
      <rPr>
        <sz val="10"/>
        <color theme="1"/>
        <rFont val="Calibri"/>
        <family val="2"/>
      </rPr>
      <t xml:space="preserve">
2.Enter all valid details and empty langcode</t>
    </r>
  </si>
  <si>
    <r>
      <t xml:space="preserve">1. Navigate to end point : </t>
    </r>
    <r>
      <rPr>
        <u/>
        <sz val="10"/>
        <color rgb="FF1155CC"/>
        <rFont val="Calibri"/>
        <family val="2"/>
      </rPr>
      <t>https://api-internal.qa-triad.mosip.net/resident/v1/proxy/masterdata/getcoordinatespecificregistrationcenters/{langcode}/{longitude}/{latitude}/{proximitydistance}</t>
    </r>
    <r>
      <rPr>
        <sz val="10"/>
        <color theme="1"/>
        <rFont val="Calibri"/>
        <family val="2"/>
      </rPr>
      <t xml:space="preserve">
2.Enter all valid details and empty latitude value</t>
    </r>
  </si>
  <si>
    <r>
      <t xml:space="preserve">1. Navigate to end point : </t>
    </r>
    <r>
      <rPr>
        <u/>
        <sz val="10"/>
        <color rgb="FF1155CC"/>
        <rFont val="Calibri"/>
        <family val="2"/>
      </rPr>
      <t>https://api-internal.qa-triad.mosip.net/resident/v1/proxy/masterdata/workingdays/{registrationCenterID}/{langCode}</t>
    </r>
    <r>
      <rPr>
        <sz val="10"/>
        <color theme="1"/>
        <rFont val="Calibri"/>
        <family val="2"/>
      </rPr>
      <t xml:space="preserve">
2.Enter all valid details and invalid langcode</t>
    </r>
  </si>
  <si>
    <r>
      <t xml:space="preserve">1. Navigate to end point : </t>
    </r>
    <r>
      <rPr>
        <u/>
        <sz val="10"/>
        <color rgb="FF1155CC"/>
        <rFont val="Calibri"/>
        <family val="2"/>
      </rPr>
      <t>https://api-internal.qa-triad.mosip.net/resident/v1/proxy/masterdata/workingdays/{registrationCenterID}/{langCode}</t>
    </r>
    <r>
      <rPr>
        <sz val="10"/>
        <color theme="1"/>
        <rFont val="Calibri"/>
        <family val="2"/>
      </rPr>
      <t xml:space="preserve">
2.Enter all valid details and invalid registrationCenterID</t>
    </r>
  </si>
  <si>
    <r>
      <t xml:space="preserve">1. Navigate to end point : </t>
    </r>
    <r>
      <rPr>
        <u/>
        <sz val="10"/>
        <color rgb="FF1155CC"/>
        <rFont val="Calibri"/>
        <family val="2"/>
      </rPr>
      <t>https://api-internal.qa-triad.mosip.net/resident/v1/proxy/masterdata/workingdays/{registrationCenterID}/{langCode}</t>
    </r>
    <r>
      <rPr>
        <sz val="10"/>
        <color theme="1"/>
        <rFont val="Calibri"/>
        <family val="2"/>
      </rPr>
      <t xml:space="preserve">
2.Enter all valid details and empty langcode</t>
    </r>
  </si>
  <si>
    <r>
      <t xml:space="preserve">1. Navigate to end point : </t>
    </r>
    <r>
      <rPr>
        <u/>
        <sz val="10"/>
        <color rgb="FF1155CC"/>
        <rFont val="Calibri"/>
        <family val="2"/>
      </rPr>
      <t>https://api-internal.qa-triad.mosip.net/resident/v1/proxy/masterdata/workingdays/{registrationCenterID}/{langCode}</t>
    </r>
    <r>
      <rPr>
        <sz val="10"/>
        <color theme="1"/>
        <rFont val="Calibri"/>
        <family val="2"/>
      </rPr>
      <t xml:space="preserve">
2.Enter all valid details and empty registrationcenterID</t>
    </r>
  </si>
  <si>
    <r>
      <t>An appropriate error message:"Failed to convert value of type \u0027java.lang.String\u0027 to required type \u0027double\u0027; nested exception is java.lang.NumberFormatException: For input string: \"</t>
    </r>
    <r>
      <rPr>
        <b/>
        <i/>
        <sz val="10"/>
        <color theme="1"/>
        <rFont val="Calibri"/>
        <family val="2"/>
      </rPr>
      <t>invalid_schema_version_value</t>
    </r>
    <r>
      <rPr>
        <sz val="10"/>
        <color theme="1"/>
        <rFont val="Calibri"/>
        <family val="2"/>
      </rPr>
      <t>\" should be displayed.</t>
    </r>
  </si>
  <si>
    <r>
      <t>An appropriate error message:"Failed to convert value of type \u0027java.lang.String\u0027 to required type \u0027java.lang.Short\u0027; nested exception is java.lang.NumberFormatException: For input string: \"</t>
    </r>
    <r>
      <rPr>
        <b/>
        <i/>
        <sz val="10"/>
        <color theme="1"/>
        <rFont val="Calibri"/>
        <family val="2"/>
      </rPr>
      <t>invalid_hierarchylevel_value</t>
    </r>
    <r>
      <rPr>
        <sz val="10"/>
        <color theme="1"/>
        <rFont val="Calibri"/>
        <family val="2"/>
      </rPr>
      <t>\" should be displayed.</t>
    </r>
  </si>
  <si>
    <r>
      <t xml:space="preserve">1. Navigate to end point : </t>
    </r>
    <r>
      <rPr>
        <u/>
        <sz val="10"/>
        <color rgb="FF1155CC"/>
        <rFont val="Calibri"/>
        <family val="2"/>
      </rPr>
      <t>https://api-internal.qa-triad.mosip.net/resident/v1/download/personalized-card</t>
    </r>
    <r>
      <rPr>
        <sz val="10"/>
        <color theme="1"/>
        <rFont val="Calibri"/>
        <family val="2"/>
      </rPr>
      <t xml:space="preserve">
2.Enter all valid details and empty access token</t>
    </r>
  </si>
  <si>
    <r>
      <t xml:space="preserve">1. Navigate to end point : </t>
    </r>
    <r>
      <rPr>
        <u/>
        <sz val="10"/>
        <color rgb="FF1155CC"/>
        <rFont val="Calibri"/>
        <family val="2"/>
      </rPr>
      <t>https://api-internal.qa-triad.mosip.net/resident/v1/download/personalized-card</t>
    </r>
    <r>
      <rPr>
        <sz val="10"/>
        <color theme="1"/>
        <rFont val="Calibri"/>
        <family val="2"/>
      </rPr>
      <t xml:space="preserve">
2.Enter all valid details and invalid access token</t>
    </r>
  </si>
  <si>
    <r>
      <t xml:space="preserve">1. Navigate to end point : </t>
    </r>
    <r>
      <rPr>
        <u/>
        <sz val="10"/>
        <color rgb="FF1155CC"/>
        <rFont val="Calibri"/>
        <family val="2"/>
      </rPr>
      <t>https://api-internal.qa-triad.mosip.net/resident/v1/download/personalized-card</t>
    </r>
    <r>
      <rPr>
        <sz val="10"/>
        <color theme="1"/>
        <rFont val="Calibri"/>
        <family val="2"/>
      </rPr>
      <t xml:space="preserve">
2.Enter all valid details and do not provide HTML attribute</t>
    </r>
  </si>
  <si>
    <r>
      <t xml:space="preserve">1. Navigate to end point : </t>
    </r>
    <r>
      <rPr>
        <u/>
        <sz val="10"/>
        <color rgb="FF1155CC"/>
        <rFont val="Calibri"/>
        <family val="2"/>
      </rPr>
      <t>https://api-internal.qa-triad.mosip.net/resident/v1/download/personalized-card</t>
    </r>
    <r>
      <rPr>
        <sz val="10"/>
        <color theme="1"/>
        <rFont val="Calibri"/>
        <family val="2"/>
      </rPr>
      <t xml:space="preserve">
2.Enter all valid details and invalid html value</t>
    </r>
  </si>
  <si>
    <r>
      <t xml:space="preserve">1. Navigate to end point : </t>
    </r>
    <r>
      <rPr>
        <u/>
        <sz val="10"/>
        <color rgb="FF1155CC"/>
        <rFont val="Calibri"/>
        <family val="2"/>
      </rPr>
      <t>https://api-internal.qa-triad.mosip.net/resident/v1/share-credential</t>
    </r>
    <r>
      <rPr>
        <sz val="10"/>
        <color theme="1"/>
        <rFont val="Calibri"/>
        <family val="2"/>
      </rPr>
      <t xml:space="preserve">
2.Enter all valid details and invalid access token</t>
    </r>
  </si>
  <si>
    <r>
      <t xml:space="preserve">1. Navigate to end point : </t>
    </r>
    <r>
      <rPr>
        <u/>
        <sz val="10"/>
        <color rgb="FF1155CC"/>
        <rFont val="Calibri"/>
        <family val="2"/>
      </rPr>
      <t>https://api-internal.qa-triad.mosip.net/resident/v1/share-credential</t>
    </r>
    <r>
      <rPr>
        <sz val="10"/>
        <color theme="1"/>
        <rFont val="Calibri"/>
        <family val="2"/>
      </rPr>
      <t xml:space="preserve">
2.Enter all valid details and empty consent</t>
    </r>
  </si>
  <si>
    <r>
      <t xml:space="preserve">1. Navigate to end point : </t>
    </r>
    <r>
      <rPr>
        <u/>
        <sz val="10"/>
        <color rgb="FF1155CC"/>
        <rFont val="Calibri"/>
        <family val="2"/>
      </rPr>
      <t>https://api-internal.qa-triad.mosip.net/resident/v1/share-credential</t>
    </r>
    <r>
      <rPr>
        <sz val="10"/>
        <color theme="1"/>
        <rFont val="Calibri"/>
        <family val="2"/>
      </rPr>
      <t xml:space="preserve">
2.Enter all valid details and invalid purpose</t>
    </r>
  </si>
  <si>
    <r>
      <t xml:space="preserve">1. Navigate to end point : </t>
    </r>
    <r>
      <rPr>
        <u/>
        <sz val="10"/>
        <color rgb="FF1155CC"/>
        <rFont val="Calibri"/>
        <family val="2"/>
      </rPr>
      <t>https://api-internal.qa-triad.mosip.net/resident/v1/share-credential</t>
    </r>
    <r>
      <rPr>
        <sz val="10"/>
        <color theme="1"/>
        <rFont val="Calibri"/>
        <family val="2"/>
      </rPr>
      <t xml:space="preserve">
2.Enter all valid details and empty purpose</t>
    </r>
  </si>
  <si>
    <r>
      <t xml:space="preserve">1. Navigate to end point : </t>
    </r>
    <r>
      <rPr>
        <u/>
        <sz val="10"/>
        <color rgb="FF1155CC"/>
        <rFont val="Calibri"/>
        <family val="2"/>
      </rPr>
      <t>https://api-internal.qa-triad.mosip.net/resident/v1/share-credential</t>
    </r>
    <r>
      <rPr>
        <sz val="10"/>
        <color theme="1"/>
        <rFont val="Calibri"/>
        <family val="2"/>
      </rPr>
      <t xml:space="preserve">
2.Enter all valid details and do not enter consent</t>
    </r>
  </si>
  <si>
    <r>
      <t xml:space="preserve">1. Navigate to end point : </t>
    </r>
    <r>
      <rPr>
        <u/>
        <sz val="10"/>
        <color rgb="FF1155CC"/>
        <rFont val="Calibri"/>
        <family val="2"/>
      </rPr>
      <t>https://api-internal.qa-triad.mosip.net/resident/v1/share-credential</t>
    </r>
    <r>
      <rPr>
        <sz val="10"/>
        <color theme="1"/>
        <rFont val="Calibri"/>
        <family val="2"/>
      </rPr>
      <t xml:space="preserve">
2.Enter all valid details and empty purpose value</t>
    </r>
  </si>
  <si>
    <r>
      <t xml:space="preserve">1. Navigate to end point : </t>
    </r>
    <r>
      <rPr>
        <u/>
        <sz val="10"/>
        <color rgb="FF1155CC"/>
        <rFont val="Calibri"/>
        <family val="2"/>
      </rPr>
      <t>https://api-internal.qa-triad.mosip.net/resident/v1/download/supporting-documents</t>
    </r>
    <r>
      <rPr>
        <sz val="10"/>
        <color theme="1"/>
        <rFont val="Calibri"/>
        <family val="2"/>
      </rPr>
      <t xml:space="preserve">
2.Enter all valid details and empty purpose value</t>
    </r>
  </si>
  <si>
    <r>
      <t xml:space="preserve">1. Navigate to end point : </t>
    </r>
    <r>
      <rPr>
        <u/>
        <sz val="10"/>
        <color rgb="FF1155CC"/>
        <rFont val="Calibri"/>
        <family val="2"/>
      </rPr>
      <t>https://api-internal.qa-triad.mosip.net/resident/v1/bell/notification-click</t>
    </r>
    <r>
      <rPr>
        <sz val="10"/>
        <color theme="1"/>
        <rFont val="Calibri"/>
        <family val="2"/>
      </rPr>
      <t xml:space="preserve">
2.Enter all valid details and invalid toekn value</t>
    </r>
  </si>
  <si>
    <r>
      <t xml:space="preserve">1. Navigate to end point : </t>
    </r>
    <r>
      <rPr>
        <u/>
        <sz val="10"/>
        <color rgb="FF1155CC"/>
        <rFont val="Calibri"/>
        <family val="2"/>
      </rPr>
      <t>https://api-internal.qa-triad.mosip.net/resident/v1/bell/updatedttime</t>
    </r>
    <r>
      <rPr>
        <sz val="10"/>
        <color theme="1"/>
        <rFont val="Calibri"/>
        <family val="2"/>
      </rPr>
      <t xml:space="preserve">
2.Enter all valid details and invalid toekn value</t>
    </r>
  </si>
  <si>
    <r>
      <t xml:space="preserve">1. Navigate to end point : </t>
    </r>
    <r>
      <rPr>
        <u/>
        <sz val="10"/>
        <color rgb="FF1155CC"/>
        <rFont val="Calibri"/>
        <family val="2"/>
      </rPr>
      <t>https://api-internal.qa-triad.mosip.net/resident/v1/download/nearestRegistrationcenters</t>
    </r>
    <r>
      <rPr>
        <sz val="10"/>
        <color theme="1"/>
        <rFont val="Calibri"/>
        <family val="2"/>
      </rPr>
      <t xml:space="preserve">
2.Enter invalid values</t>
    </r>
  </si>
  <si>
    <r>
      <t xml:space="preserve">1. Navigate to end point : </t>
    </r>
    <r>
      <rPr>
        <u/>
        <sz val="10"/>
        <color rgb="FF1155CC"/>
        <rFont val="Calibri"/>
        <family val="2"/>
      </rPr>
      <t>https://api-internal.qa-triad.mosip.net/resident/v1/download/nearestRegistrationcenters</t>
    </r>
    <r>
      <rPr>
        <sz val="10"/>
        <color theme="1"/>
        <rFont val="Calibri"/>
        <family val="2"/>
      </rPr>
      <t xml:space="preserve">
2.Enter all valid values and invalid langcode</t>
    </r>
  </si>
  <si>
    <r>
      <t xml:space="preserve">1. Navigate to end point : </t>
    </r>
    <r>
      <rPr>
        <u/>
        <sz val="10"/>
        <color rgb="FF1155CC"/>
        <rFont val="Calibri"/>
        <family val="2"/>
      </rPr>
      <t>https://api-internal.qa-triad.mosip.net/resident/v1/download/nearestRegistrationcenters</t>
    </r>
    <r>
      <rPr>
        <sz val="10"/>
        <color theme="1"/>
        <rFont val="Calibri"/>
        <family val="2"/>
      </rPr>
      <t xml:space="preserve">
2.Enter all valid values and invalid lattitude</t>
    </r>
  </si>
  <si>
    <r>
      <t xml:space="preserve">1. Navigate to end point : </t>
    </r>
    <r>
      <rPr>
        <u/>
        <sz val="10"/>
        <color rgb="FF1155CC"/>
        <rFont val="Calibri"/>
        <family val="2"/>
      </rPr>
      <t>https://api-internal.qa-triad.mosip.net/resident/v1/download/nearestRegistrationcenters</t>
    </r>
    <r>
      <rPr>
        <sz val="10"/>
        <color theme="1"/>
        <rFont val="Calibri"/>
        <family val="2"/>
      </rPr>
      <t xml:space="preserve">
2.Enter all valid values and invalid longitude</t>
    </r>
  </si>
  <si>
    <r>
      <t xml:space="preserve">1. Navigate to end point : </t>
    </r>
    <r>
      <rPr>
        <u/>
        <sz val="10"/>
        <color rgb="FF1155CC"/>
        <rFont val="Calibri"/>
        <family val="2"/>
      </rPr>
      <t>https://api-internal.qa-triad.mosip.net/resident/v1/download/nearestRegistrationcenters</t>
    </r>
    <r>
      <rPr>
        <sz val="10"/>
        <color theme="1"/>
        <rFont val="Calibri"/>
        <family val="2"/>
      </rPr>
      <t xml:space="preserve">
2.Enter all valid values and invalid Proximitydistance</t>
    </r>
  </si>
  <si>
    <r>
      <rPr>
        <sz val="10"/>
        <color rgb="FF000000"/>
        <rFont val="Calibri"/>
        <family val="2"/>
      </rPr>
      <t xml:space="preserve">1. Navigate to end point : </t>
    </r>
    <r>
      <rPr>
        <u/>
        <sz val="10"/>
        <color rgb="FF1155CC"/>
        <rFont val="Calibri"/>
        <family val="2"/>
      </rPr>
      <t xml:space="preserve">https://api-internal.qa-triad.mosip.net/resident/v1/download/nearestRegistrationcenters
</t>
    </r>
    <r>
      <rPr>
        <sz val="10"/>
        <color rgb="FF000000"/>
        <rFont val="Calibri"/>
        <family val="2"/>
      </rPr>
      <t>2.Enter all valid values.</t>
    </r>
  </si>
  <si>
    <r>
      <t xml:space="preserve">1. Navigate to end point : </t>
    </r>
    <r>
      <rPr>
        <u/>
        <sz val="10"/>
        <color rgb="FF1155CC"/>
        <rFont val="Calibri"/>
        <family val="2"/>
      </rPr>
      <t>https://api-internal.qa-triad.mosip.net/resident/v1/download/registrationcenters</t>
    </r>
    <r>
      <rPr>
        <sz val="10"/>
        <color theme="1"/>
        <rFont val="Calibri"/>
        <family val="2"/>
      </rPr>
      <t xml:space="preserve">
2.Enter all invalid values</t>
    </r>
  </si>
  <si>
    <r>
      <t xml:space="preserve">1. Navigate to end point : </t>
    </r>
    <r>
      <rPr>
        <u/>
        <sz val="10"/>
        <color rgb="FF1155CC"/>
        <rFont val="Calibri"/>
        <family val="2"/>
      </rPr>
      <t>https://api-internal.qa-triad.mosip.net/resident/v1/download/registrationcenters</t>
    </r>
    <r>
      <rPr>
        <sz val="10"/>
        <color theme="1"/>
        <rFont val="Calibri"/>
        <family val="2"/>
      </rPr>
      <t xml:space="preserve">
2.Enter all valid values and invalid Hierarchylevel values</t>
    </r>
  </si>
  <si>
    <r>
      <t xml:space="preserve">1. Navigate to end point : </t>
    </r>
    <r>
      <rPr>
        <u/>
        <sz val="10"/>
        <color rgb="FF1155CC"/>
        <rFont val="Calibri"/>
        <family val="2"/>
      </rPr>
      <t>https://api-internal.qa-triad.mosip.net/resident/v1/download/registrationcenters</t>
    </r>
    <r>
      <rPr>
        <sz val="10"/>
        <color theme="1"/>
        <rFont val="Calibri"/>
        <family val="2"/>
      </rPr>
      <t xml:space="preserve">
2.Enter all valid values and invalid Langcode values</t>
    </r>
  </si>
  <si>
    <r>
      <t xml:space="preserve">1. Navigate to end point : </t>
    </r>
    <r>
      <rPr>
        <u/>
        <sz val="10"/>
        <color rgb="FF1155CC"/>
        <rFont val="Calibri"/>
        <family val="2"/>
      </rPr>
      <t>https://api-internal.qa-triad.mosip.net/resident/v1/download/registrationcenters</t>
    </r>
    <r>
      <rPr>
        <sz val="10"/>
        <color theme="1"/>
        <rFont val="Calibri"/>
        <family val="2"/>
      </rPr>
      <t xml:space="preserve">
2.Enter all valid values and invalid name values</t>
    </r>
  </si>
  <si>
    <r>
      <rPr>
        <sz val="10"/>
        <color rgb="FF000000"/>
        <rFont val="Calibri"/>
        <family val="2"/>
      </rPr>
      <t xml:space="preserve">1. Navigate to end point : </t>
    </r>
    <r>
      <rPr>
        <u/>
        <sz val="10"/>
        <color rgb="FF1155CC"/>
        <rFont val="Calibri"/>
        <family val="2"/>
      </rPr>
      <t xml:space="preserve">https://api-internal.qa-triad.mosip.net/resident/v1/download/registrationcenters
</t>
    </r>
    <r>
      <rPr>
        <sz val="10"/>
        <color rgb="FF000000"/>
        <rFont val="Calibri"/>
        <family val="2"/>
      </rPr>
      <t>2.Enter all valid values.</t>
    </r>
  </si>
  <si>
    <r>
      <t xml:space="preserve">1. Navigate to end point : </t>
    </r>
    <r>
      <rPr>
        <u/>
        <sz val="10"/>
        <color rgb="FF1155CC"/>
        <rFont val="Calibri"/>
        <family val="2"/>
      </rPr>
      <t>https://api-internal.qa-triad.mosip.net/resident/v1/authorize/admin/validateToken</t>
    </r>
    <r>
      <rPr>
        <sz val="10"/>
        <color theme="1"/>
        <rFont val="Calibri"/>
        <family val="2"/>
      </rPr>
      <t xml:space="preserve">
2.Enter all valid values and empty Token value</t>
    </r>
  </si>
  <si>
    <r>
      <t xml:space="preserve">1. Navigate to end point : </t>
    </r>
    <r>
      <rPr>
        <u/>
        <sz val="10"/>
        <color rgb="FF1155CC"/>
        <rFont val="Calibri"/>
        <family val="2"/>
      </rPr>
      <t>https://api-internal.qa-triad.mosip.net/resident/v1/authorize/admin/validateToken</t>
    </r>
    <r>
      <rPr>
        <sz val="10"/>
        <color theme="1"/>
        <rFont val="Calibri"/>
        <family val="2"/>
      </rPr>
      <t xml:space="preserve">
2.Enter all valid values and invalid Token value</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</si>
  <si>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Invalid AuthType</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</si>
  <si>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Invalid ID</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</si>
  <si>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Invalid locked status value</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</si>
  <si>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Invalid requesttime value</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</si>
  <si>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Invalid unlockForSeconds value</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</si>
  <si>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Invalid version value</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</si>
  <si>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do not enter authType field</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</si>
  <si>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do not enter ID field</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</si>
  <si>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do not enter locked field</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</si>
  <si>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do not enter requesttime field</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</si>
  <si>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do not enter unlockedforseconds field</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</si>
  <si>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do not enter versions field</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</si>
  <si>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with invalid token</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</si>
  <si>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empty authtype value</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</si>
  <si>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empty ID value</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</si>
  <si>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empty Locked value</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</si>
  <si>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empty version value</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</si>
  <si>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invalid authType value</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</si>
  <si>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invalid ID value</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</si>
  <si>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invalid locked value</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</si>
  <si>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invalid requesttime value</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</si>
  <si>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do not enter authtype field</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</si>
  <si>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invalid authtype value</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</si>
  <si>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invalid Locked value</t>
    </r>
  </si>
  <si>
    <r>
      <t xml:space="preserve">1. Navigate to end point : </t>
    </r>
    <r>
      <rPr>
        <u/>
        <sz val="10"/>
        <color rgb="FF1155CC"/>
        <rFont val="Calibri"/>
        <family val="2"/>
      </rPr>
      <t>https://api-internal.qa-triad.mosip.net/resident/v1/auth-lock-unlock</t>
    </r>
    <r>
      <rPr>
        <sz val="10"/>
        <color theme="1"/>
        <rFont val="Calibri"/>
        <family val="2"/>
      </rPr>
      <t xml:space="preserve">
2.Enter all valid values and do not enter authtypes field</t>
    </r>
  </si>
  <si>
    <r>
      <t xml:space="preserve">1. Navigate to end point : </t>
    </r>
    <r>
      <rPr>
        <u/>
        <sz val="10"/>
        <color rgb="FF1155CC"/>
        <rFont val="Calibri"/>
        <family val="2"/>
      </rPr>
      <t>https://api-internal.qa-triad.mosip.net/resident/v1/generate-vid</t>
    </r>
    <r>
      <rPr>
        <sz val="10"/>
        <color theme="1"/>
        <rFont val="Calibri"/>
        <family val="2"/>
      </rPr>
      <t xml:space="preserve">
2.Enter all valid values and invalid token</t>
    </r>
  </si>
  <si>
    <r>
      <t xml:space="preserve">1. Navigate to end point : </t>
    </r>
    <r>
      <rPr>
        <u/>
        <sz val="10"/>
        <color rgb="FF1155CC"/>
        <rFont val="Calibri"/>
        <family val="2"/>
      </rPr>
      <t>https://api-internal.qa-triad.mosip.net/resident/v1/generate-vid</t>
    </r>
    <r>
      <rPr>
        <sz val="10"/>
        <color theme="1"/>
        <rFont val="Calibri"/>
        <family val="2"/>
      </rPr>
      <t xml:space="preserve">
2.Enter all valid values and invalid ID value</t>
    </r>
  </si>
  <si>
    <r>
      <t xml:space="preserve">1. Navigate to end point : </t>
    </r>
    <r>
      <rPr>
        <u/>
        <sz val="10"/>
        <color rgb="FF1155CC"/>
        <rFont val="Calibri"/>
        <family val="2"/>
      </rPr>
      <t>https://api-internal.qa-triad.mosip.net/resident/v1/generate-vid</t>
    </r>
    <r>
      <rPr>
        <sz val="10"/>
        <color theme="1"/>
        <rFont val="Calibri"/>
        <family val="2"/>
      </rPr>
      <t xml:space="preserve">
2.Enter all valid values and invalid transcationID value</t>
    </r>
  </si>
  <si>
    <r>
      <t xml:space="preserve">1. Navigate to end point : </t>
    </r>
    <r>
      <rPr>
        <u/>
        <sz val="10"/>
        <color rgb="FF1155CC"/>
        <rFont val="Calibri"/>
        <family val="2"/>
      </rPr>
      <t>https://api-internal.qa-triad.mosip.net/resident/v1/generate-vid</t>
    </r>
    <r>
      <rPr>
        <sz val="10"/>
        <color theme="1"/>
        <rFont val="Calibri"/>
        <family val="2"/>
      </rPr>
      <t xml:space="preserve">
2.Enter all valid values and invalid requesttime value</t>
    </r>
  </si>
  <si>
    <r>
      <t xml:space="preserve">1. Navigate to end point : </t>
    </r>
    <r>
      <rPr>
        <u/>
        <sz val="10"/>
        <color rgb="FF1155CC"/>
        <rFont val="Calibri"/>
        <family val="2"/>
      </rPr>
      <t>https://api-internal.qa-triad.mosip.net/resident/v1/generate-vid</t>
    </r>
    <r>
      <rPr>
        <sz val="10"/>
        <color theme="1"/>
        <rFont val="Calibri"/>
        <family val="2"/>
      </rPr>
      <t xml:space="preserve">
2.Enter all valid values and invalid version value</t>
    </r>
  </si>
  <si>
    <r>
      <t xml:space="preserve">1. Navigate to end point : </t>
    </r>
    <r>
      <rPr>
        <u/>
        <sz val="10"/>
        <color rgb="FF1155CC"/>
        <rFont val="Calibri"/>
        <family val="2"/>
      </rPr>
      <t>https://api-internal.qa-triad.mosip.net/resident/v1/generate-vid</t>
    </r>
    <r>
      <rPr>
        <sz val="10"/>
        <color theme="1"/>
        <rFont val="Calibri"/>
        <family val="2"/>
      </rPr>
      <t xml:space="preserve">
2.Enter all valid values and invalid vidType value</t>
    </r>
  </si>
  <si>
    <r>
      <t xml:space="preserve">1. Navigate to end point : </t>
    </r>
    <r>
      <rPr>
        <u/>
        <sz val="10"/>
        <color rgb="FF1155CC"/>
        <rFont val="Calibri"/>
        <family val="2"/>
      </rPr>
      <t>https://api-internal.qa-triad.mosip.net/resident/v1/vids</t>
    </r>
    <r>
      <rPr>
        <sz val="10"/>
        <color theme="1"/>
        <rFont val="Calibri"/>
        <family val="2"/>
      </rPr>
      <t xml:space="preserve">
2.Enter all valid values and invalid token</t>
    </r>
  </si>
  <si>
    <r>
      <t xml:space="preserve">1. Navigate to end point : </t>
    </r>
    <r>
      <rPr>
        <u/>
        <sz val="10"/>
        <color rgb="FF1155CC"/>
        <rFont val="Calibri"/>
        <family val="2"/>
      </rPr>
      <t>https://api-internal.qa-triad.mosip.net/resident/v1/service-history</t>
    </r>
    <r>
      <rPr>
        <sz val="10"/>
        <color theme="1"/>
        <rFont val="Calibri"/>
        <family val="2"/>
      </rPr>
      <t xml:space="preserve">
2.Enter all valid values and do not enter langcode field</t>
    </r>
  </si>
  <si>
    <r>
      <t xml:space="preserve">1. Navigate to end point : </t>
    </r>
    <r>
      <rPr>
        <u/>
        <sz val="10"/>
        <color rgb="FF1155CC"/>
        <rFont val="Calibri"/>
        <family val="2"/>
      </rPr>
      <t>https://api-internal.qa-triad.mosip.net/resident/v1/service-history</t>
    </r>
    <r>
      <rPr>
        <sz val="10"/>
        <color theme="1"/>
        <rFont val="Calibri"/>
        <family val="2"/>
      </rPr>
      <t xml:space="preserve">
2.Enter all valid values and without langcode value</t>
    </r>
  </si>
  <si>
    <r>
      <t xml:space="preserve">1. Navigate to end point : </t>
    </r>
    <r>
      <rPr>
        <u/>
        <sz val="10"/>
        <color rgb="FF1155CC"/>
        <rFont val="Calibri"/>
        <family val="2"/>
      </rPr>
      <t>https://api-internal.qa-triad.mosip.net/resident/v1/unread/notification-count</t>
    </r>
    <r>
      <rPr>
        <sz val="10"/>
        <color theme="1"/>
        <rFont val="Calibri"/>
        <family val="2"/>
      </rPr>
      <t xml:space="preserve">
2.Enter all valid and invalid token value</t>
    </r>
  </si>
  <si>
    <r>
      <t xml:space="preserve">1. Navigate to end point : </t>
    </r>
    <r>
      <rPr>
        <u/>
        <sz val="10"/>
        <color rgb="FF1155CC"/>
        <rFont val="Calibri"/>
        <family val="2"/>
      </rPr>
      <t>https://api-internal.qa-triad.mosip.net/resident/v1/grievance/ticket</t>
    </r>
    <r>
      <rPr>
        <sz val="10"/>
        <color theme="1"/>
        <rFont val="Calibri"/>
        <family val="2"/>
      </rPr>
      <t xml:space="preserve">
2.Enter all valid and empty token value</t>
    </r>
  </si>
  <si>
    <r>
      <t xml:space="preserve">1. Navigate to end point : </t>
    </r>
    <r>
      <rPr>
        <u/>
        <sz val="10"/>
        <color rgb="FF1155CC"/>
        <rFont val="Calibri"/>
        <family val="2"/>
      </rPr>
      <t>https://api-internal.qa-triad.mosip.net/resident/v1/grievance/ticket</t>
    </r>
    <r>
      <rPr>
        <sz val="10"/>
        <color theme="1"/>
        <rFont val="Calibri"/>
        <family val="2"/>
      </rPr>
      <t xml:space="preserve">
2.Enter all valid and invalid token value</t>
    </r>
  </si>
  <si>
    <r>
      <t xml:space="preserve">1. Navigate to end point : </t>
    </r>
    <r>
      <rPr>
        <u/>
        <sz val="10"/>
        <color rgb="FF1155CC"/>
        <rFont val="Calibri"/>
        <family val="2"/>
      </rPr>
      <t>https://api-internal.qa-triad.mosip.net/resident/v1/grievance/ticket</t>
    </r>
    <r>
      <rPr>
        <sz val="10"/>
        <color theme="1"/>
        <rFont val="Calibri"/>
        <family val="2"/>
      </rPr>
      <t xml:space="preserve">
2.Enter all valid and invalid eventid value</t>
    </r>
  </si>
  <si>
    <r>
      <t xml:space="preserve">1. Navigate to end point : </t>
    </r>
    <r>
      <rPr>
        <u/>
        <sz val="10"/>
        <color rgb="FF1155CC"/>
        <rFont val="Calibri"/>
        <family val="2"/>
      </rPr>
      <t>https://api-internal.qa-triad.mosip.net/resident/v1/grievance/ticket</t>
    </r>
    <r>
      <rPr>
        <sz val="10"/>
        <color theme="1"/>
        <rFont val="Calibri"/>
        <family val="2"/>
      </rPr>
      <t xml:space="preserve">
2.Enter all valid and empty eventid value</t>
    </r>
  </si>
  <si>
    <r>
      <t xml:space="preserve">1. Navigate to end point : </t>
    </r>
    <r>
      <rPr>
        <u/>
        <sz val="10"/>
        <color rgb="FF1155CC"/>
        <rFont val="Calibri"/>
        <family val="2"/>
      </rPr>
      <t>https://api-internal.qa-triad.mosip.net/resident/v1/grievance/ticket</t>
    </r>
    <r>
      <rPr>
        <sz val="10"/>
        <color theme="1"/>
        <rFont val="Calibri"/>
        <family val="2"/>
      </rPr>
      <t xml:space="preserve">
2.Enter all valid and do not provide eventid field</t>
    </r>
  </si>
  <si>
    <r>
      <t xml:space="preserve">1. Navigate to end point : </t>
    </r>
    <r>
      <rPr>
        <u/>
        <sz val="10"/>
        <color rgb="FF1155CC"/>
        <rFont val="Calibri"/>
        <family val="2"/>
      </rPr>
      <t>https://api-internal.qa-triad.mosip.net/resident/v1/grievance/ticket</t>
    </r>
    <r>
      <rPr>
        <sz val="10"/>
        <color theme="1"/>
        <rFont val="Calibri"/>
        <family val="2"/>
      </rPr>
      <t xml:space="preserve">
2.Enter all valid and enter diff eventid value</t>
    </r>
  </si>
  <si>
    <r>
      <t xml:space="preserve">1. Navigate to end point : </t>
    </r>
    <r>
      <rPr>
        <u/>
        <sz val="10"/>
        <color rgb="FF1155CC"/>
        <rFont val="Calibri"/>
        <family val="2"/>
      </rPr>
      <t>https://api-internal.qa-triad.mosip.net/resident/v1/grievance/ticket</t>
    </r>
    <r>
      <rPr>
        <sz val="10"/>
        <color theme="1"/>
        <rFont val="Calibri"/>
        <family val="2"/>
      </rPr>
      <t xml:space="preserve">
2.Enter all valid and enter empty eventid value</t>
    </r>
  </si>
  <si>
    <r>
      <t xml:space="preserve">1. Navigate to end point : </t>
    </r>
    <r>
      <rPr>
        <u/>
        <sz val="10"/>
        <color rgb="FF1155CC"/>
        <rFont val="Calibri"/>
        <family val="2"/>
      </rPr>
      <t>https://api-internal.qa-triad.mosip.net/resident/v1/grievance/ticket</t>
    </r>
    <r>
      <rPr>
        <sz val="10"/>
        <color theme="1"/>
        <rFont val="Calibri"/>
        <family val="2"/>
      </rPr>
      <t xml:space="preserve">
2.Enter all valid and enter invalid eventid value</t>
    </r>
  </si>
  <si>
    <r>
      <t xml:space="preserve">1. Navigate to end point : </t>
    </r>
    <r>
      <rPr>
        <u/>
        <sz val="10"/>
        <color rgb="FF1155CC"/>
        <rFont val="Calibri"/>
        <family val="2"/>
      </rPr>
      <t>https://api-internal.qa-triad.mosip.net/resident/v1/download/service-history</t>
    </r>
    <r>
      <rPr>
        <sz val="10"/>
        <color theme="1"/>
        <rFont val="Calibri"/>
        <family val="2"/>
      </rPr>
      <t xml:space="preserve">
2.Enter all valid and enter invalid user value</t>
    </r>
  </si>
  <si>
    <r>
      <t xml:space="preserve">1. Navigate to end point : </t>
    </r>
    <r>
      <rPr>
        <u/>
        <sz val="10"/>
        <color rgb="FF1155CC"/>
        <rFont val="Calibri"/>
        <family val="2"/>
      </rPr>
      <t>https://api-internal.qa-triad.mosip.net/resident/v1/download/service-history</t>
    </r>
    <r>
      <rPr>
        <sz val="10"/>
        <color theme="1"/>
        <rFont val="Calibri"/>
        <family val="2"/>
      </rPr>
      <t xml:space="preserve">
2.Enter all valid and do not provide langcode field</t>
    </r>
  </si>
  <si>
    <r>
      <rPr>
        <sz val="10"/>
        <color rgb="FF000000"/>
        <rFont val="Calibri"/>
        <family val="2"/>
      </rPr>
      <t xml:space="preserve">1. Navigate to end point : </t>
    </r>
    <r>
      <rPr>
        <u/>
        <sz val="10"/>
        <color rgb="FF1155CC"/>
        <rFont val="Calibri"/>
        <family val="2"/>
      </rPr>
      <t xml:space="preserve">https://api-internal.qa-triad.mosip.net/resident/v1/download/service-history
</t>
    </r>
    <r>
      <rPr>
        <sz val="10"/>
        <color rgb="FF000000"/>
        <rFont val="Calibri"/>
        <family val="2"/>
      </rPr>
      <t>2.Enter all valid details</t>
    </r>
  </si>
  <si>
    <r>
      <rPr>
        <sz val="10"/>
        <color rgb="FF000000"/>
        <rFont val="Calibri"/>
        <family val="2"/>
      </rPr>
      <t xml:space="preserve">1. Navigate to end point : </t>
    </r>
    <r>
      <rPr>
        <u/>
        <sz val="10"/>
        <color rgb="FF1155CC"/>
        <rFont val="Calibri"/>
        <family val="2"/>
      </rPr>
      <t xml:space="preserve">https://api-internal.qa-triad.mosip.net/resident/v1/download/service-history
</t>
    </r>
    <r>
      <rPr>
        <sz val="10"/>
        <color rgb="FF000000"/>
        <rFont val="Calibri"/>
        <family val="2"/>
      </rPr>
      <t>2.Enter only fromDate value and execute.</t>
    </r>
  </si>
  <si>
    <r>
      <rPr>
        <sz val="10"/>
        <color rgb="FF000000"/>
        <rFont val="Calibri"/>
        <family val="2"/>
      </rPr>
      <t xml:space="preserve">1. Navigate to end point : </t>
    </r>
    <r>
      <rPr>
        <u/>
        <sz val="10"/>
        <color rgb="FF1155CC"/>
        <rFont val="Calibri"/>
        <family val="2"/>
      </rPr>
      <t xml:space="preserve">https://api-internal.qa-triad.mosip.net/resident/v1/download/service-history
</t>
    </r>
    <r>
      <rPr>
        <sz val="10"/>
        <color rgb="FF000000"/>
        <rFont val="Calibri"/>
        <family val="2"/>
      </rPr>
      <t>2.Enter only toDate value and execute.</t>
    </r>
  </si>
  <si>
    <r>
      <rPr>
        <sz val="10"/>
        <color rgb="FF000000"/>
        <rFont val="Calibri"/>
        <family val="2"/>
      </rPr>
      <t xml:space="preserve">1. Navigate to end point : </t>
    </r>
    <r>
      <rPr>
        <u/>
        <sz val="10"/>
        <color rgb="FF1155CC"/>
        <rFont val="Calibri"/>
        <family val="2"/>
      </rPr>
      <t xml:space="preserve">https://api-internal.qa-triad.mosip.net/resident/v1/download/service-history
</t>
    </r>
    <r>
      <rPr>
        <sz val="10"/>
        <color rgb="FF000000"/>
        <rFont val="Calibri"/>
        <family val="2"/>
      </rPr>
      <t>2.Enter only PageStart value and execute.</t>
    </r>
  </si>
  <si>
    <r>
      <rPr>
        <sz val="10"/>
        <color rgb="FF000000"/>
        <rFont val="Calibri"/>
        <family val="2"/>
      </rPr>
      <t xml:space="preserve">1. Navigate to end point : </t>
    </r>
    <r>
      <rPr>
        <u/>
        <sz val="10"/>
        <color rgb="FF1155CC"/>
        <rFont val="Calibri"/>
        <family val="2"/>
      </rPr>
      <t xml:space="preserve">https://api-internal.qa-triad.mosip.net/resident/v1/download/service-history
</t>
    </r>
    <r>
      <rPr>
        <sz val="10"/>
        <color rgb="FF000000"/>
        <rFont val="Calibri"/>
        <family val="2"/>
      </rPr>
      <t>2.Enter only servicevalue value and execute.</t>
    </r>
  </si>
  <si>
    <r>
      <rPr>
        <sz val="10"/>
        <color rgb="FF000000"/>
        <rFont val="Calibri"/>
        <family val="2"/>
      </rPr>
      <t xml:space="preserve">1. Navigate to end point : </t>
    </r>
    <r>
      <rPr>
        <u/>
        <sz val="10"/>
        <color rgb="FF1155CC"/>
        <rFont val="Calibri"/>
        <family val="2"/>
      </rPr>
      <t xml:space="preserve">https://api-internal.qa-triad.mosip.net/resident/v1/download/service-history
</t>
    </r>
    <r>
      <rPr>
        <sz val="10"/>
        <color rgb="FF000000"/>
        <rFont val="Calibri"/>
        <family val="2"/>
      </rPr>
      <t>2.Enter only sortType value and execute.</t>
    </r>
  </si>
  <si>
    <r>
      <rPr>
        <sz val="10"/>
        <color rgb="FF000000"/>
        <rFont val="Calibri"/>
        <family val="2"/>
      </rPr>
      <t xml:space="preserve">1. Navigate to end point : </t>
    </r>
    <r>
      <rPr>
        <u/>
        <sz val="10"/>
        <color rgb="FF1155CC"/>
        <rFont val="Calibri"/>
        <family val="2"/>
      </rPr>
      <t xml:space="preserve">https://api-internal.qa-triad.mosip.net/resident/v1/download/service-history
</t>
    </r>
    <r>
      <rPr>
        <sz val="10"/>
        <color rgb="FF000000"/>
        <rFont val="Calibri"/>
        <family val="2"/>
      </rPr>
      <t>2.Filter status and execute.</t>
    </r>
  </si>
  <si>
    <r>
      <t xml:space="preserve">1. Navigate to end point : </t>
    </r>
    <r>
      <rPr>
        <u/>
        <sz val="10"/>
        <color rgb="FF1155CC"/>
        <rFont val="Calibri"/>
        <family val="2"/>
      </rPr>
      <t>https://api-internal.qa-triad.mosip.net/resident/v1/revoke-vid/</t>
    </r>
    <r>
      <rPr>
        <sz val="10"/>
        <color theme="1"/>
        <rFont val="Calibri"/>
        <family val="2"/>
      </rPr>
      <t>{ID}
2.Enter all valid and invalid diff token value</t>
    </r>
  </si>
  <si>
    <r>
      <t xml:space="preserve">1. Navigate to end point : </t>
    </r>
    <r>
      <rPr>
        <u/>
        <sz val="10"/>
        <color rgb="FF1155CC"/>
        <rFont val="Calibri"/>
        <family val="2"/>
      </rPr>
      <t>https://api-internal.qa-triad.mosip.net/resident/v1/transliteration/transliterate</t>
    </r>
    <r>
      <rPr>
        <sz val="10"/>
        <color theme="1"/>
        <rFont val="Calibri"/>
        <family val="2"/>
      </rPr>
      <t xml:space="preserve">
2.Enter all valid and do not enter fromLang field</t>
    </r>
  </si>
  <si>
    <r>
      <t xml:space="preserve">1. Navigate to end point : </t>
    </r>
    <r>
      <rPr>
        <u/>
        <sz val="10"/>
        <color rgb="FF1155CC"/>
        <rFont val="Calibri"/>
        <family val="2"/>
      </rPr>
      <t>https://api-internal.qa-triad.mosip.net/resident/v1/transliteration/transliterate</t>
    </r>
    <r>
      <rPr>
        <sz val="10"/>
        <color theme="1"/>
        <rFont val="Calibri"/>
        <family val="2"/>
      </rPr>
      <t xml:space="preserve">
2.Enter all valid and do not enter FromLang field</t>
    </r>
  </si>
  <si>
    <r>
      <t xml:space="preserve">1. Navigate to end point : </t>
    </r>
    <r>
      <rPr>
        <u/>
        <sz val="10"/>
        <color rgb="FF1155CC"/>
        <rFont val="Calibri"/>
        <family val="2"/>
      </rPr>
      <t>https://api-internal.qa-triad.mosip.net/resident/v1/download/supporting-documents</t>
    </r>
    <r>
      <rPr>
        <sz val="10"/>
        <color theme="1"/>
        <rFont val="Calibri"/>
        <family val="2"/>
      </rPr>
      <t xml:space="preserve">
2.Enter all valid and do not enter langcode field</t>
    </r>
  </si>
  <si>
    <r>
      <t xml:space="preserve">1. Navigate to end point : </t>
    </r>
    <r>
      <rPr>
        <u/>
        <sz val="10"/>
        <color rgb="FF1155CC"/>
        <rFont val="Calibri"/>
        <family val="2"/>
      </rPr>
      <t>https://api-internal.qa-triad.mosip.net/resident/v1/download/supporting-documents</t>
    </r>
    <r>
      <rPr>
        <sz val="10"/>
        <color theme="1"/>
        <rFont val="Calibri"/>
        <family val="2"/>
      </rPr>
      <t xml:space="preserve">
2.Enter all valid and empty langcode</t>
    </r>
  </si>
  <si>
    <r>
      <t xml:space="preserve">1. Navigate to end point : </t>
    </r>
    <r>
      <rPr>
        <u/>
        <sz val="10"/>
        <color rgb="FF1155CC"/>
        <rFont val="Calibri"/>
        <family val="2"/>
      </rPr>
      <t>https://api-internal.qa-triad.mosip.net/resident/v1/download/supporting-documents</t>
    </r>
    <r>
      <rPr>
        <sz val="10"/>
        <color theme="1"/>
        <rFont val="Calibri"/>
        <family val="2"/>
      </rPr>
      <t xml:space="preserve">
2.Enter all valid and invalid langcode</t>
    </r>
  </si>
  <si>
    <r>
      <rPr>
        <sz val="10"/>
        <color rgb="FF000000"/>
        <rFont val="Calibri"/>
        <family val="2"/>
      </rPr>
      <t xml:space="preserve">1. Navigate to end point : </t>
    </r>
    <r>
      <rPr>
        <u/>
        <sz val="10"/>
        <color rgb="FF1155CC"/>
        <rFont val="Calibri"/>
        <family val="2"/>
      </rPr>
      <t xml:space="preserve">https://api-internal.qa-triad.mosip.net/resident/v1/download/supporting-documents
</t>
    </r>
    <r>
      <rPr>
        <sz val="10"/>
        <color rgb="FF000000"/>
        <rFont val="Calibri"/>
        <family val="2"/>
      </rPr>
      <t>2.Enter all valid inputs.</t>
    </r>
  </si>
  <si>
    <r>
      <rPr>
        <sz val="10"/>
        <color rgb="FF000000"/>
        <rFont val="Calibri"/>
        <family val="2"/>
      </rPr>
      <t xml:space="preserve">1. Navigate to end point : </t>
    </r>
    <r>
      <rPr>
        <u/>
        <sz val="10"/>
        <color rgb="FF1155CC"/>
        <rFont val="Calibri"/>
        <family val="2"/>
      </rPr>
      <t xml:space="preserve">https://api-internal.qa-triad.mosip.net/resident/v1/download/supporting-documents
</t>
    </r>
    <r>
      <rPr>
        <sz val="10"/>
        <color rgb="FF000000"/>
        <rFont val="Calibri"/>
        <family val="2"/>
      </rPr>
      <t>2.Enter all valid and invalid token</t>
    </r>
  </si>
  <si>
    <r>
      <t xml:space="preserve">1. Navigate to end point : </t>
    </r>
    <r>
      <rPr>
        <u/>
        <sz val="10"/>
        <color rgb="FF1155CC"/>
        <rFont val="Calibri"/>
        <family val="2"/>
      </rPr>
      <t>https://api-internal.qa-triad.mosip.net/resident/v1/contact-details/send-otp</t>
    </r>
    <r>
      <rPr>
        <sz val="10"/>
        <color theme="1"/>
        <rFont val="Calibri"/>
        <family val="2"/>
      </rPr>
      <t xml:space="preserve">
2.Enter all valid and invalid token</t>
    </r>
  </si>
  <si>
    <r>
      <t xml:space="preserve">1. Navigate to end point : </t>
    </r>
    <r>
      <rPr>
        <u/>
        <sz val="10"/>
        <color rgb="FF1155CC"/>
        <rFont val="Calibri"/>
        <family val="2"/>
      </rPr>
      <t>https://api-internal.qa-triad.mosip.net/resident/v1/contact-details/send-otp</t>
    </r>
    <r>
      <rPr>
        <sz val="10"/>
        <color theme="1"/>
        <rFont val="Calibri"/>
        <family val="2"/>
      </rPr>
      <t xml:space="preserve">
2.Enter all valid and empty userID</t>
    </r>
  </si>
  <si>
    <r>
      <t xml:space="preserve">1. Navigate to end point : </t>
    </r>
    <r>
      <rPr>
        <u/>
        <sz val="10"/>
        <color rgb="FF1155CC"/>
        <rFont val="Calibri"/>
        <family val="2"/>
      </rPr>
      <t>https://api-internal.qa-triad.mosip.net/resident/v1/contact-details/send-otp</t>
    </r>
    <r>
      <rPr>
        <sz val="10"/>
        <color theme="1"/>
        <rFont val="Calibri"/>
        <family val="2"/>
      </rPr>
      <t xml:space="preserve">
2.Enter all valid and invalid langcode</t>
    </r>
  </si>
  <si>
    <r>
      <t xml:space="preserve">1. Navigate to end point : </t>
    </r>
    <r>
      <rPr>
        <u/>
        <sz val="10"/>
        <color rgb="FF1155CC"/>
        <rFont val="Calibri"/>
        <family val="2"/>
      </rPr>
      <t>https://api-internal.qa-triad.mosip.net/resident/v1/contact-details/send-otp</t>
    </r>
    <r>
      <rPr>
        <sz val="10"/>
        <color theme="1"/>
        <rFont val="Calibri"/>
        <family val="2"/>
      </rPr>
      <t xml:space="preserve">
2.Enter all valid and emoty transcationID</t>
    </r>
  </si>
  <si>
    <r>
      <t xml:space="preserve">1. Navigate to end point : </t>
    </r>
    <r>
      <rPr>
        <u/>
        <sz val="10"/>
        <color rgb="FF1155CC"/>
        <rFont val="Calibri"/>
        <family val="2"/>
      </rPr>
      <t>https://api-internal.qa-triad.mosip.net/resident/v1/contact-details/send-otp</t>
    </r>
    <r>
      <rPr>
        <sz val="10"/>
        <color theme="1"/>
        <rFont val="Calibri"/>
        <family val="2"/>
      </rPr>
      <t xml:space="preserve">
2.Enter all valid and invalid transaction ID</t>
    </r>
  </si>
  <si>
    <r>
      <t xml:space="preserve">1. Navigate to end point : </t>
    </r>
    <r>
      <rPr>
        <u/>
        <sz val="10"/>
        <color rgb="FF1155CC"/>
        <rFont val="Calibri"/>
        <family val="2"/>
      </rPr>
      <t>https://api-internal.qa-triad.mosip.net/resident/v1/contact-details/send-otp</t>
    </r>
    <r>
      <rPr>
        <sz val="10"/>
        <color theme="1"/>
        <rFont val="Calibri"/>
        <family val="2"/>
      </rPr>
      <t xml:space="preserve">
2.Enter all valid and invalid userID</t>
    </r>
  </si>
  <si>
    <r>
      <t xml:space="preserve">1. Navigate to end point : </t>
    </r>
    <r>
      <rPr>
        <u/>
        <sz val="10"/>
        <color rgb="FF1155CC"/>
        <rFont val="Calibri"/>
        <family val="2"/>
      </rPr>
      <t>https://api-internal.qa-triad.mosip.net/resident/v1/contact-details/send-otp</t>
    </r>
    <r>
      <rPr>
        <sz val="10"/>
        <color theme="1"/>
        <rFont val="Calibri"/>
        <family val="2"/>
      </rPr>
      <t xml:space="preserve">
2.Enter all valid and do not provide transcationID field</t>
    </r>
  </si>
  <si>
    <r>
      <t xml:space="preserve">1. Navigate to end point : </t>
    </r>
    <r>
      <rPr>
        <u/>
        <sz val="10"/>
        <color rgb="FF1155CC"/>
        <rFont val="Calibri"/>
        <family val="2"/>
      </rPr>
      <t>https://api-internal.qa-triad.mosip.net/resident/v1/contact-details/send-otp</t>
    </r>
    <r>
      <rPr>
        <sz val="10"/>
        <color theme="1"/>
        <rFont val="Calibri"/>
        <family val="2"/>
      </rPr>
      <t xml:space="preserve">
2.Enter all valid and do not provide userID field</t>
    </r>
  </si>
  <si>
    <r>
      <t xml:space="preserve">1. Navigate to end point : </t>
    </r>
    <r>
      <rPr>
        <u/>
        <sz val="10"/>
        <color rgb="FF1155CC"/>
        <rFont val="Calibri"/>
        <family val="2"/>
      </rPr>
      <t>https://api-internal.qa-triad.mosip.net/resident/v1/contact-details/send-otp</t>
    </r>
    <r>
      <rPr>
        <sz val="10"/>
        <color theme="1"/>
        <rFont val="Calibri"/>
        <family val="2"/>
      </rPr>
      <t xml:space="preserve">
2.Enter all valid and empty requesttime</t>
    </r>
  </si>
  <si>
    <r>
      <t xml:space="preserve">1. Navigate to end point : </t>
    </r>
    <r>
      <rPr>
        <u/>
        <sz val="10"/>
        <color rgb="FF1155CC"/>
        <rFont val="Calibri"/>
        <family val="2"/>
      </rPr>
      <t>https://api-internal.qa-triad.mosip.net/resident/v1/contact-details/send-otp</t>
    </r>
    <r>
      <rPr>
        <sz val="10"/>
        <color theme="1"/>
        <rFont val="Calibri"/>
        <family val="2"/>
      </rPr>
      <t xml:space="preserve">
2.Enter all valid and empty transcationID</t>
    </r>
  </si>
  <si>
    <r>
      <t xml:space="preserve">1. Navigate to end point : </t>
    </r>
    <r>
      <rPr>
        <u/>
        <sz val="10"/>
        <color rgb="FF1155CC"/>
        <rFont val="Calibri"/>
        <family val="2"/>
      </rPr>
      <t>https://api-internal.qa-triad.mosip.net/resident/v1/contact-details/send-otp</t>
    </r>
    <r>
      <rPr>
        <sz val="10"/>
        <color theme="1"/>
        <rFont val="Calibri"/>
        <family val="2"/>
      </rPr>
      <t xml:space="preserve">
2.Enter all valid and invalid transcationID</t>
    </r>
  </si>
  <si>
    <r>
      <t xml:space="preserve">1. Request for OTP using "OTP request API".
2. Navigate to end point : </t>
    </r>
    <r>
      <rPr>
        <u/>
        <sz val="10"/>
        <color rgb="FF1155CC"/>
        <rFont val="Calibri"/>
        <family val="2"/>
      </rPr>
      <t>https://api-internal.qa-triad.mosip.net/resident/v1/contact-details/update-data</t>
    </r>
    <r>
      <rPr>
        <sz val="10"/>
        <color theme="1"/>
        <rFont val="Calibri"/>
        <family val="2"/>
      </rPr>
      <t xml:space="preserve">
3.Enter all valid and invalid token value</t>
    </r>
  </si>
  <si>
    <r>
      <t xml:space="preserve">1. Request for OTP using "OTP request API".
2. Navigate to end point : </t>
    </r>
    <r>
      <rPr>
        <u/>
        <sz val="10"/>
        <color rgb="FF1155CC"/>
        <rFont val="Calibri"/>
        <family val="2"/>
      </rPr>
      <t>https://api-internal.qa-triad.mosip.net/resident/v1/contact-details/update-data</t>
    </r>
    <r>
      <rPr>
        <sz val="10"/>
        <color theme="1"/>
        <rFont val="Calibri"/>
        <family val="2"/>
      </rPr>
      <t xml:space="preserve">
3.Enter all valid and empty OTP</t>
    </r>
  </si>
  <si>
    <r>
      <t xml:space="preserve">1. Request for OTP using "OTP request API".
2. Navigate to end point : </t>
    </r>
    <r>
      <rPr>
        <u/>
        <sz val="10"/>
        <color rgb="FF1155CC"/>
        <rFont val="Calibri"/>
        <family val="2"/>
      </rPr>
      <t>https://api-internal.qa-triad.mosip.net/resident/v1/contact-details/update-data</t>
    </r>
    <r>
      <rPr>
        <sz val="10"/>
        <color theme="1"/>
        <rFont val="Calibri"/>
        <family val="2"/>
      </rPr>
      <t xml:space="preserve">
3.Enter all valid and empty transcationId</t>
    </r>
  </si>
  <si>
    <r>
      <t xml:space="preserve">1. Request for OTP using "OTP request API".
2. Navigate to end point : </t>
    </r>
    <r>
      <rPr>
        <u/>
        <sz val="10"/>
        <color rgb="FF1155CC"/>
        <rFont val="Calibri"/>
        <family val="2"/>
      </rPr>
      <t>https://api-internal.qa-triad.mosip.net/resident/v1/contact-details/update-data</t>
    </r>
    <r>
      <rPr>
        <sz val="10"/>
        <color theme="1"/>
        <rFont val="Calibri"/>
        <family val="2"/>
      </rPr>
      <t xml:space="preserve">
3.Enter all valid and empty userID value</t>
    </r>
  </si>
  <si>
    <r>
      <t xml:space="preserve">1. Navigate to end point : </t>
    </r>
    <r>
      <rPr>
        <u/>
        <sz val="10"/>
        <color rgb="FF1155CC"/>
        <rFont val="Calibri"/>
        <family val="2"/>
      </rPr>
      <t>https://api-internal.qa-triad.mosip.net/resident/v1/contact-details/update-data</t>
    </r>
    <r>
      <rPr>
        <sz val="10"/>
        <color theme="1"/>
        <rFont val="Calibri"/>
        <family val="2"/>
      </rPr>
      <t xml:space="preserve">
2.Enter all valid and invalid transcationID value</t>
    </r>
  </si>
  <si>
    <r>
      <t xml:space="preserve">1. Request for OTP using "OTP request API".
2. Navigate to end point : </t>
    </r>
    <r>
      <rPr>
        <u/>
        <sz val="10"/>
        <color rgb="FF1155CC"/>
        <rFont val="Calibri"/>
        <family val="2"/>
      </rPr>
      <t>https://api-internal.qa-triad.mosip.net/resident/v1/contact-details/update-data</t>
    </r>
    <r>
      <rPr>
        <sz val="10"/>
        <color theme="1"/>
        <rFont val="Calibri"/>
        <family val="2"/>
      </rPr>
      <t xml:space="preserve">
3.Enter all valid and invalid userID value</t>
    </r>
  </si>
  <si>
    <r>
      <t xml:space="preserve">1. Request for OTP using "OTP request API".
2. Navigate to end point : </t>
    </r>
    <r>
      <rPr>
        <u/>
        <sz val="10"/>
        <color rgb="FF1155CC"/>
        <rFont val="Calibri"/>
        <family val="2"/>
      </rPr>
      <t>https://api-internal.qa-triad.mosip.net/resident/v1/contact-details/update-data</t>
    </r>
    <r>
      <rPr>
        <sz val="10"/>
        <color theme="1"/>
        <rFont val="Calibri"/>
        <family val="2"/>
      </rPr>
      <t xml:space="preserve">
3.Enter all valid and do not provide OTP filed</t>
    </r>
  </si>
  <si>
    <r>
      <t xml:space="preserve">1. Request for OTP using "OTP request API".
2. Navigate to end point : </t>
    </r>
    <r>
      <rPr>
        <u/>
        <sz val="10"/>
        <color rgb="FF1155CC"/>
        <rFont val="Calibri"/>
        <family val="2"/>
      </rPr>
      <t>https://api-internal.qa-triad.mosip.net/resident/v1/contact-details/update-data</t>
    </r>
    <r>
      <rPr>
        <sz val="10"/>
        <color theme="1"/>
        <rFont val="Calibri"/>
        <family val="2"/>
      </rPr>
      <t xml:space="preserve">
3.Enter all valid and do not provide transcation ID filed</t>
    </r>
  </si>
  <si>
    <r>
      <t xml:space="preserve">1. Request for OTP using "OTP request API".
2. Navigate to end point : </t>
    </r>
    <r>
      <rPr>
        <u/>
        <sz val="10"/>
        <color rgb="FF1155CC"/>
        <rFont val="Calibri"/>
        <family val="2"/>
      </rPr>
      <t>https://api-internal.qa-triad.mosip.net/resident/v1/contact-details/update-data</t>
    </r>
    <r>
      <rPr>
        <sz val="10"/>
        <color theme="1"/>
        <rFont val="Calibri"/>
        <family val="2"/>
      </rPr>
      <t xml:space="preserve">
3.Enter all valid and do not provide userID filed</t>
    </r>
  </si>
  <si>
    <r>
      <t xml:space="preserve">1. Navigate to end point : </t>
    </r>
    <r>
      <rPr>
        <u/>
        <sz val="10"/>
        <color rgb="FF1155CC"/>
        <rFont val="Calibri"/>
        <family val="2"/>
      </rPr>
      <t>https://api-internal.qa-triad.mosip.net/resident/v1/contact-details/update-data</t>
    </r>
    <r>
      <rPr>
        <sz val="10"/>
        <color theme="1"/>
        <rFont val="Calibri"/>
        <family val="2"/>
      </rPr>
      <t xml:space="preserve">
2.Enter all valid and empty OTP value</t>
    </r>
  </si>
  <si>
    <r>
      <t xml:space="preserve">1. Request for OTP using "OTP request API".
2. Navigate to end point : </t>
    </r>
    <r>
      <rPr>
        <u/>
        <sz val="10"/>
        <color rgb="FF1155CC"/>
        <rFont val="Calibri"/>
        <family val="2"/>
      </rPr>
      <t>https://api-internal.qa-triad.mosip.net/resident/v1/contact-details/update-data</t>
    </r>
    <r>
      <rPr>
        <sz val="10"/>
        <color theme="1"/>
        <rFont val="Calibri"/>
        <family val="2"/>
      </rPr>
      <t xml:space="preserve">
3.Enter all valid and empty transcationID value</t>
    </r>
  </si>
  <si>
    <r>
      <t xml:space="preserve">1. Request for OTP using "OTP request API".
2. Navigate to end point : </t>
    </r>
    <r>
      <rPr>
        <u/>
        <sz val="10"/>
        <color rgb="FF1155CC"/>
        <rFont val="Calibri"/>
        <family val="2"/>
      </rPr>
      <t>https://api-internal.qa-triad.mosip.net/resident/v1/contact-details/update-data</t>
    </r>
    <r>
      <rPr>
        <sz val="10"/>
        <color theme="1"/>
        <rFont val="Calibri"/>
        <family val="2"/>
      </rPr>
      <t xml:space="preserve">
3.Enter all valid and invalid transcationID value</t>
    </r>
  </si>
  <si>
    <r>
      <t xml:space="preserve">1. Request for OTP using "OTP request API".
2. Navigate to end point : </t>
    </r>
    <r>
      <rPr>
        <u/>
        <sz val="10"/>
        <color rgb="FF1155CC"/>
        <rFont val="Calibri"/>
        <family val="2"/>
      </rPr>
      <t>https://api-internal.qa-triad.mosip.net/resident/v1/contact-details/update-data</t>
    </r>
    <r>
      <rPr>
        <sz val="10"/>
        <color theme="1"/>
        <rFont val="Calibri"/>
        <family val="2"/>
      </rPr>
      <t xml:space="preserve">
3.Enter all valid and do not provide OTP field</t>
    </r>
  </si>
  <si>
    <r>
      <t xml:space="preserve">1. Request for OTP using "OTP request API".
2. Navigate to end point : </t>
    </r>
    <r>
      <rPr>
        <u/>
        <sz val="10"/>
        <color rgb="FF1155CC"/>
        <rFont val="Calibri"/>
        <family val="2"/>
      </rPr>
      <t>https://api-internal.qa-triad.mosip.net/resident/v1/contact-details/update-data</t>
    </r>
    <r>
      <rPr>
        <sz val="10"/>
        <color theme="1"/>
        <rFont val="Calibri"/>
        <family val="2"/>
      </rPr>
      <t xml:space="preserve">
3.Enter all valid and do not provide transcationID field</t>
    </r>
  </si>
  <si>
    <r>
      <t xml:space="preserve">1. Request for OTP using "OTP request API".
2. Navigate to end point : </t>
    </r>
    <r>
      <rPr>
        <u/>
        <sz val="10"/>
        <color rgb="FF1155CC"/>
        <rFont val="Calibri"/>
        <family val="2"/>
      </rPr>
      <t>https://api-internal.qa-triad.mosip.net/resident/v1/contact-details/update-data</t>
    </r>
    <r>
      <rPr>
        <sz val="10"/>
        <color theme="1"/>
        <rFont val="Calibri"/>
        <family val="2"/>
      </rPr>
      <t xml:space="preserve">
3.Enter all valid and do not provide userID field</t>
    </r>
  </si>
  <si>
    <r>
      <t xml:space="preserve">1. Navigate to end point : </t>
    </r>
    <r>
      <rPr>
        <u/>
        <sz val="10"/>
        <color rgb="FF1155CC"/>
        <rFont val="Calibri"/>
        <family val="2"/>
      </rPr>
      <t>https://api-internal.qa-triad.mosip.net/resident/v1/contact-details/send-otp</t>
    </r>
    <r>
      <rPr>
        <sz val="10"/>
        <color theme="1"/>
        <rFont val="Calibri"/>
        <family val="2"/>
      </rPr>
      <t xml:space="preserve">
2.Enter all valid and do not provide requesttime field</t>
    </r>
  </si>
  <si>
    <r>
      <t xml:space="preserve">1. Navigate to end point : </t>
    </r>
    <r>
      <rPr>
        <u/>
        <sz val="10"/>
        <color rgb="FF1155CC"/>
        <rFont val="Calibri"/>
        <family val="2"/>
      </rPr>
      <t>https://api-internal.qa-triad.mosip.net/resident/v1/contact-details/send-otp</t>
    </r>
    <r>
      <rPr>
        <sz val="10"/>
        <color theme="1"/>
        <rFont val="Calibri"/>
        <family val="2"/>
      </rPr>
      <t xml:space="preserve">
2.Enter all valid and provide null value for userID</t>
    </r>
  </si>
  <si>
    <r>
      <t xml:space="preserve">1. Navigate to end point : </t>
    </r>
    <r>
      <rPr>
        <u/>
        <sz val="10"/>
        <color rgb="FF1155CC"/>
        <rFont val="Calibri"/>
        <family val="2"/>
      </rPr>
      <t>https://api-internal.qa-triad.mosip.net/resident/v1/contact-details/send-otp</t>
    </r>
    <r>
      <rPr>
        <sz val="10"/>
        <color theme="1"/>
        <rFont val="Calibri"/>
        <family val="2"/>
      </rPr>
      <t xml:space="preserve">
2.Enter all valid and provide null value for transcationID</t>
    </r>
  </si>
  <si>
    <r>
      <t xml:space="preserve">1. Navigate to end point : </t>
    </r>
    <r>
      <rPr>
        <u/>
        <sz val="10"/>
        <color rgb="FF1155CC"/>
        <rFont val="Calibri"/>
        <family val="2"/>
      </rPr>
      <t>https://api-internal.qa-triad.mosip.net/resident/v1/contact-details/send-otp</t>
    </r>
    <r>
      <rPr>
        <sz val="10"/>
        <color theme="1"/>
        <rFont val="Calibri"/>
        <family val="2"/>
      </rPr>
      <t xml:space="preserve">
2.Enter all valid and provide space value for userID</t>
    </r>
  </si>
  <si>
    <r>
      <t xml:space="preserve">1. Navigate to end point : </t>
    </r>
    <r>
      <rPr>
        <u/>
        <sz val="10"/>
        <color rgb="FF1155CC"/>
        <rFont val="Calibri"/>
        <family val="2"/>
      </rPr>
      <t>https://api-internal.qa-triad.mosip.net/resident/v1/contact-details/send-otp</t>
    </r>
    <r>
      <rPr>
        <sz val="10"/>
        <color theme="1"/>
        <rFont val="Calibri"/>
        <family val="2"/>
      </rPr>
      <t xml:space="preserve">
2.Enter all valid and provide space value for transcationID</t>
    </r>
  </si>
  <si>
    <r>
      <t xml:space="preserve">1. Navigate to end point : </t>
    </r>
    <r>
      <rPr>
        <u/>
        <sz val="10"/>
        <color rgb="FF1155CC"/>
        <rFont val="Calibri"/>
        <family val="2"/>
      </rPr>
      <t>https://api-internal.qa-triad.mosip.net/resident/v1/contact-details/send-otp</t>
    </r>
    <r>
      <rPr>
        <sz val="10"/>
        <color theme="1"/>
        <rFont val="Calibri"/>
        <family val="2"/>
      </rPr>
      <t xml:space="preserve">
2.Enter all valid and empty value for userID</t>
    </r>
  </si>
  <si>
    <r>
      <t xml:space="preserve">1. Navigate to end point : </t>
    </r>
    <r>
      <rPr>
        <u/>
        <sz val="10"/>
        <color rgb="FF1155CC"/>
        <rFont val="Calibri"/>
        <family val="2"/>
      </rPr>
      <t>https://api-internal.qa-triad.mosip.net/resident/v1/contact-details/send-otp</t>
    </r>
    <r>
      <rPr>
        <sz val="10"/>
        <color theme="1"/>
        <rFont val="Calibri"/>
        <family val="2"/>
      </rPr>
      <t xml:space="preserve">
2.Enter all valid and invalid value for transcationID</t>
    </r>
  </si>
  <si>
    <r>
      <t xml:space="preserve">1. Navigate to end point : </t>
    </r>
    <r>
      <rPr>
        <u/>
        <sz val="10"/>
        <color rgb="FF1155CC"/>
        <rFont val="Calibri"/>
        <family val="2"/>
      </rPr>
      <t>https://api-internal.qa-triad.mosip.net/resident/v1/contact-details/send-otp</t>
    </r>
    <r>
      <rPr>
        <sz val="10"/>
        <color theme="1"/>
        <rFont val="Calibri"/>
        <family val="2"/>
      </rPr>
      <t xml:space="preserve">
2.Enter all valid and invalid value for userID</t>
    </r>
  </si>
  <si>
    <r>
      <t xml:space="preserve">1. Navigate to end point : </t>
    </r>
    <r>
      <rPr>
        <u/>
        <sz val="10"/>
        <color rgb="FF1155CC"/>
        <rFont val="Calibri"/>
        <family val="2"/>
      </rPr>
      <t>https://api-internal.qa-triad.mosip.net/resident/v1/contact-details/send-otp</t>
    </r>
    <r>
      <rPr>
        <sz val="10"/>
        <color theme="1"/>
        <rFont val="Calibri"/>
        <family val="2"/>
      </rPr>
      <t xml:space="preserve">
2.Enter all valid and don not provide requesttime field</t>
    </r>
  </si>
  <si>
    <r>
      <t xml:space="preserve">1. Navigate to end point : </t>
    </r>
    <r>
      <rPr>
        <u/>
        <sz val="10"/>
        <color rgb="FF1155CC"/>
        <rFont val="Calibri"/>
        <family val="2"/>
      </rPr>
      <t>https://api-internal.qa-triad.mosip.net/resident/v1/contact-details/send-otp</t>
    </r>
    <r>
      <rPr>
        <sz val="10"/>
        <color theme="1"/>
        <rFont val="Calibri"/>
        <family val="2"/>
      </rPr>
      <t xml:space="preserve">
2.Enter all valid and don not provide transcationID field</t>
    </r>
  </si>
  <si>
    <r>
      <t xml:space="preserve">1. Navigate to end point : </t>
    </r>
    <r>
      <rPr>
        <u/>
        <sz val="10"/>
        <color rgb="FF1155CC"/>
        <rFont val="Calibri"/>
        <family val="2"/>
      </rPr>
      <t>https://api-internal.qa-triad.mosip.net/resident/v1/contact-details/send-otp</t>
    </r>
    <r>
      <rPr>
        <sz val="10"/>
        <color theme="1"/>
        <rFont val="Calibri"/>
        <family val="2"/>
      </rPr>
      <t xml:space="preserve">
2.Enter all valid and provide spave value for transcationID</t>
    </r>
  </si>
  <si>
    <r>
      <t xml:space="preserve">1. Navigate to end point : </t>
    </r>
    <r>
      <rPr>
        <u/>
        <sz val="10"/>
        <color rgb="FF1155CC"/>
        <rFont val="Calibri"/>
        <family val="2"/>
      </rPr>
      <t>https://api-internal.qa-triad.mosip.net/resident/v1/contact-details/send-otp</t>
    </r>
    <r>
      <rPr>
        <sz val="10"/>
        <color theme="1"/>
        <rFont val="Calibri"/>
        <family val="2"/>
      </rPr>
      <t xml:space="preserve">
2.Enter all valid and provide spave value for userID</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</si>
  <si>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https://api-internal.qa-triad.mosip.net/resident/v1/req/auth-unlock
</t>
    </r>
    <r>
      <rPr>
        <sz val="10"/>
        <color rgb="FF000000"/>
        <rFont val="Calibri"/>
        <family val="2"/>
      </rPr>
      <t>3.Enter all valid details and UIN</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</si>
  <si>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https://api-internal.qa-triad.mosip.net/resident/v1/req/auth-unlock
</t>
    </r>
    <r>
      <rPr>
        <sz val="10"/>
        <color rgb="FF000000"/>
        <rFont val="Calibri"/>
        <family val="2"/>
      </rPr>
      <t>3.Enter all valid details and VID</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</si>
  <si>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https://api-internal.qa-triad.mosip.net/resident/v1/req/auth-unlock
</t>
    </r>
    <r>
      <rPr>
        <sz val="10"/>
        <color rgb="FF000000"/>
        <rFont val="Calibri"/>
        <family val="2"/>
      </rPr>
      <t>3.Enter valid UIN with all details and enter invalid unlockforseconds</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</si>
  <si>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https://api-internal.qa-triad.mosip.net/resident/v1/req/auth-unlock
</t>
    </r>
    <r>
      <rPr>
        <sz val="10"/>
        <color rgb="FF000000"/>
        <rFont val="Calibri"/>
        <family val="2"/>
      </rPr>
      <t>3.Enter valid VID with all details and enter invalid unlockforseconds</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</si>
  <si>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https://api-internal.qa-triad.mosip.net/resident/v1/req/auth-unlock
</t>
    </r>
    <r>
      <rPr>
        <sz val="10"/>
        <color rgb="FF000000"/>
        <rFont val="Calibri"/>
        <family val="2"/>
      </rPr>
      <t>3.Enter valid UIN and finger as authtype with all details and enter invalid unlockforseconds</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</si>
  <si>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https://api-internal.qa-triad.mosip.net/resident/v1/req/auth-unlock
</t>
    </r>
    <r>
      <rPr>
        <sz val="10"/>
        <color rgb="FF000000"/>
        <rFont val="Calibri"/>
        <family val="2"/>
      </rPr>
      <t>3.Enter valid UIN and demo as authtype with all details and enter invalid unlockforseconds</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</si>
  <si>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https://api-internal.qa-triad.mosip.net/resident/v1/req/auth-unlock
</t>
    </r>
    <r>
      <rPr>
        <sz val="10"/>
        <color rgb="FF000000"/>
        <rFont val="Calibri"/>
        <family val="2"/>
      </rPr>
      <t>3.Enter valid UIN and iris as authtype with all details and enter invalid unlockforseconds</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</si>
  <si>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https://api-internal.qa-triad.mosip.net/resident/v1/req/auth-unlock
</t>
    </r>
    <r>
      <rPr>
        <sz val="10"/>
        <color rgb="FF000000"/>
        <rFont val="Calibri"/>
        <family val="2"/>
      </rPr>
      <t>3.Enter valid VID and face as authtype with all details and enter invalid unlockforseconds</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</si>
  <si>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https://api-internal.qa-triad.mosip.net/resident/v1/req/auth-unlock
</t>
    </r>
    <r>
      <rPr>
        <sz val="10"/>
        <color rgb="FF000000"/>
        <rFont val="Calibri"/>
        <family val="2"/>
      </rPr>
      <t>3.Enter valid VID and iris as authtype with all details and enter invalid unlockforseconds</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</si>
  <si>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https://api-internal.qa-triad.mosip.net/resident/v1/req/auth-unlock
</t>
    </r>
    <r>
      <rPr>
        <sz val="10"/>
        <color rgb="FF000000"/>
        <rFont val="Calibri"/>
        <family val="2"/>
      </rPr>
      <t>3.Enter valid VID and demo as authtype with all details.</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</si>
  <si>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https://api-internal.qa-triad.mosip.net/resident/v1/req/auth-unlock
</t>
    </r>
    <r>
      <rPr>
        <sz val="10"/>
        <color rgb="FF000000"/>
        <rFont val="Calibri"/>
        <family val="2"/>
      </rPr>
      <t>3.Enter valid VID and finger as authtype with all details.</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</si>
  <si>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https://api-internal.qa-triad.mosip.net/resident/v1/req/auth-unlock
</t>
    </r>
    <r>
      <rPr>
        <sz val="10"/>
        <color rgb="FF000000"/>
        <rFont val="Calibri"/>
        <family val="2"/>
      </rPr>
      <t>3.Enter valid VID and face as authtype with all details.</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</si>
  <si>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https://api-internal.qa-triad.mosip.net/resident/v1/req/auth-unlock
</t>
    </r>
    <r>
      <rPr>
        <sz val="10"/>
        <color rgb="FF000000"/>
        <rFont val="Calibri"/>
        <family val="2"/>
      </rPr>
      <t>3.Enter valid VID and iris as authtype with all details.</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</si>
  <si>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https://api-internal.qa-triad.mosip.net/resident/v1/req/auth-unlock
</t>
    </r>
    <r>
      <rPr>
        <sz val="10"/>
        <color rgb="FF000000"/>
        <rFont val="Calibri"/>
        <family val="2"/>
      </rPr>
      <t>3.Enter valid UIN and face as authtype with all details.</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</si>
  <si>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https://api-internal.qa-triad.mosip.net/resident/v1/req/auth-unlock
</t>
    </r>
    <r>
      <rPr>
        <sz val="10"/>
        <color rgb="FF000000"/>
        <rFont val="Calibri"/>
        <family val="2"/>
      </rPr>
      <t>3.Enter valid UIN and demo as authtype with all details.</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</si>
  <si>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https://api-internal.qa-triad.mosip.net/resident/v1/req/auth-unlock
</t>
    </r>
    <r>
      <rPr>
        <sz val="10"/>
        <color rgb="FF000000"/>
        <rFont val="Calibri"/>
        <family val="2"/>
      </rPr>
      <t>3.Enter valid UIN and finger as authtype with all details.</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</si>
  <si>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https://api-internal.qa-triad.mosip.net/resident/v1/req/auth-unlock
</t>
    </r>
    <r>
      <rPr>
        <sz val="10"/>
        <color rgb="FF000000"/>
        <rFont val="Calibri"/>
        <family val="2"/>
      </rPr>
      <t>3.Enter valid UIN and iris as authtype with all details.</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</si>
  <si>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https://api-internal.qa-triad.mosip.net/resident/v1/req/auth-unlock
</t>
    </r>
    <r>
      <rPr>
        <sz val="10"/>
        <color rgb="FF000000"/>
        <rFont val="Calibri"/>
        <family val="2"/>
      </rPr>
      <t>3.Enter valid UIN with all details but mismatch the transactionId.</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</si>
  <si>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https://api-internal.qa-triad.mosip.net/resident/v1/req/auth-unlock
</t>
    </r>
    <r>
      <rPr>
        <sz val="10"/>
        <color rgb="FF000000"/>
        <rFont val="Calibri"/>
        <family val="2"/>
      </rPr>
      <t>3.Enter valid UIN with all details and 30 in unlockforseconds.</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</si>
  <si>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https://api-internal.qa-triad.mosip.net/resident/v1/req/auth-unlock
</t>
    </r>
    <r>
      <rPr>
        <sz val="10"/>
        <color rgb="FF000000"/>
        <rFont val="Calibri"/>
        <family val="2"/>
      </rPr>
      <t>3.Enter valid VID with all details and 30 in unlockforseconds.</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</si>
  <si>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https://api-internal.qa-triad.mosip.net/resident/v1/req/auth-unlock
</t>
    </r>
    <r>
      <rPr>
        <sz val="10"/>
        <color rgb="FF000000"/>
        <rFont val="Calibri"/>
        <family val="2"/>
      </rPr>
      <t>3.Enter valid UIN with all details but make channel empty.</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</si>
  <si>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https://api-internal.qa-triad.mosip.net/resident/v1/req/auth-unlock
</t>
    </r>
    <r>
      <rPr>
        <sz val="10"/>
        <color rgb="FF000000"/>
        <rFont val="Calibri"/>
        <family val="2"/>
      </rPr>
      <t>3.Enter valid UIN with all details and otp channel is Email.</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</si>
  <si>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https://api-internal.qa-triad.mosip.net/resident/v1/req/auth-unlock
</t>
    </r>
    <r>
      <rPr>
        <sz val="10"/>
        <color rgb="FF000000"/>
        <rFont val="Calibri"/>
        <family val="2"/>
      </rPr>
      <t>3.Enter valid UIN with all details and otp channel is phone.</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</si>
  <si>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https://api-internal.qa-triad.mosip.net/resident/v1/req/auth-unlock
</t>
    </r>
    <r>
      <rPr>
        <sz val="10"/>
        <color rgb="FF000000"/>
        <rFont val="Calibri"/>
        <family val="2"/>
      </rPr>
      <t>3.Enter valid UIN with all details and authtype as finger</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</si>
  <si>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https://api-internal.qa-triad.mosip.net/resident/v1/req/auth-unlock
</t>
    </r>
    <r>
      <rPr>
        <sz val="10"/>
        <color rgb="FF000000"/>
        <rFont val="Calibri"/>
        <family val="2"/>
      </rPr>
      <t>3.Enter valid UIN with all details and authtype as face</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</si>
  <si>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https://api-internal.qa-triad.mosip.net/resident/v1/req/auth-unlock
</t>
    </r>
    <r>
      <rPr>
        <sz val="10"/>
        <color rgb="FF000000"/>
        <rFont val="Calibri"/>
        <family val="2"/>
      </rPr>
      <t>3.Enter valid UIN with all details and authtype as iris</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</si>
  <si>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https://api-internal.qa-triad.mosip.net/resident/v1/req/auth-unlock
</t>
    </r>
    <r>
      <rPr>
        <sz val="10"/>
        <color rgb="FF000000"/>
        <rFont val="Calibri"/>
        <family val="2"/>
      </rPr>
      <t>3.Enter valid UIN with all details.</t>
    </r>
  </si>
  <si>
    <r>
      <t xml:space="preserve">1. Request for OTP using "OTP request API".
2. Navigate to end point : </t>
    </r>
    <r>
      <rPr>
        <u/>
        <sz val="10"/>
        <color rgb="FF1155CC"/>
        <rFont val="Calibri"/>
        <family val="2"/>
      </rPr>
      <t xml:space="preserve">https://api-internal.qa-triad.mosip.net/resident/v1/req/auth-lock
</t>
    </r>
    <r>
      <rPr>
        <sz val="10"/>
        <color rgb="FF000000"/>
        <rFont val="Calibri"/>
        <family val="2"/>
      </rPr>
      <t>3.Enter valid UIN with all details but mismatch the transactionId.</t>
    </r>
  </si>
  <si>
    <r>
      <t xml:space="preserve">1. Request for OTP using "OTP request API".
2. Navigate to end point : </t>
    </r>
    <r>
      <rPr>
        <u/>
        <sz val="10"/>
        <color rgb="FF1155CC"/>
        <rFont val="Calibri"/>
        <family val="2"/>
      </rPr>
      <t xml:space="preserve">https://api-internal.qa-triad.mosip.net/resident/v1/req/auth-lock
</t>
    </r>
    <r>
      <rPr>
        <sz val="10"/>
        <color rgb="FF000000"/>
        <rFont val="Calibri"/>
        <family val="2"/>
      </rPr>
      <t>3.Enter valid UIN with all details but make channel empty.</t>
    </r>
  </si>
  <si>
    <r>
      <t xml:space="preserve">1. Request for OTP using "OTP request API".
2. Navigate to end point : </t>
    </r>
    <r>
      <rPr>
        <u/>
        <sz val="10"/>
        <color rgb="FF1155CC"/>
        <rFont val="Calibri"/>
        <family val="2"/>
      </rPr>
      <t xml:space="preserve">https://api-internal.qa-triad.mosip.net/resident/v1/req/auth-lock
</t>
    </r>
    <r>
      <rPr>
        <sz val="10"/>
        <color rgb="FF000000"/>
        <rFont val="Calibri"/>
        <family val="2"/>
      </rPr>
      <t>3.Enter valid UIN with all details.</t>
    </r>
  </si>
  <si>
    <r>
      <t xml:space="preserve">1. Request for OTP using "OTP request API".
2. Navigate to end point : </t>
    </r>
    <r>
      <rPr>
        <u/>
        <sz val="10"/>
        <color rgb="FF1155CC"/>
        <rFont val="Calibri"/>
        <family val="2"/>
      </rPr>
      <t xml:space="preserve">https://api-internal.qa-triad.mosip.net/resident/v1/req/auth-lock
</t>
    </r>
    <r>
      <rPr>
        <sz val="10"/>
        <color rgb="FF000000"/>
        <rFont val="Calibri"/>
        <family val="2"/>
      </rPr>
      <t>3.Enter valid VID with all details.</t>
    </r>
  </si>
  <si>
    <r>
      <t xml:space="preserve">1. Request for OTP using "OTP request API".
2. Navigate to end point : </t>
    </r>
    <r>
      <rPr>
        <u/>
        <sz val="10"/>
        <color rgb="FF1155CC"/>
        <rFont val="Calibri"/>
        <family val="2"/>
      </rPr>
      <t xml:space="preserve">https://api-internal.qa-triad.mosip.net/resident/v1/req/auth-lock
</t>
    </r>
    <r>
      <rPr>
        <sz val="10"/>
        <color rgb="FF000000"/>
        <rFont val="Calibri"/>
        <family val="2"/>
      </rPr>
      <t>3.Enter second valid VID with all details.</t>
    </r>
  </si>
  <si>
    <r>
      <t xml:space="preserve">1. Request for OTP using "OTP request API".
2. Navigate to end point : </t>
    </r>
    <r>
      <rPr>
        <u/>
        <sz val="10"/>
        <color rgb="FF1155CC"/>
        <rFont val="Calibri"/>
        <family val="2"/>
      </rPr>
      <t xml:space="preserve">https://api-internal.qa-triad.mosip.net/resident/v1/req/auth-lock
</t>
    </r>
    <r>
      <rPr>
        <sz val="10"/>
        <color rgb="FF000000"/>
        <rFont val="Calibri"/>
        <family val="2"/>
      </rPr>
      <t>3.Enter valid UIN with all details and authtype as demo.</t>
    </r>
  </si>
  <si>
    <r>
      <t xml:space="preserve">1. Request for OTP using "OTP request API".
2. Navigate to end point : </t>
    </r>
    <r>
      <rPr>
        <u/>
        <sz val="10"/>
        <color rgb="FF1155CC"/>
        <rFont val="Calibri"/>
        <family val="2"/>
      </rPr>
      <t xml:space="preserve">https://api-internal.qa-triad.mosip.net/resident/v1/req/auth-lock
</t>
    </r>
    <r>
      <rPr>
        <sz val="10"/>
        <color rgb="FF000000"/>
        <rFont val="Calibri"/>
        <family val="2"/>
      </rPr>
      <t>3.Enter valid UIN with all details and authtype as face.</t>
    </r>
  </si>
  <si>
    <r>
      <t xml:space="preserve">1. Request for OTP using "OTP request API".
2. Navigate to end point : </t>
    </r>
    <r>
      <rPr>
        <u/>
        <sz val="10"/>
        <color rgb="FF1155CC"/>
        <rFont val="Calibri"/>
        <family val="2"/>
      </rPr>
      <t xml:space="preserve">https://api-internal.qa-triad.mosip.net/resident/v1/req/auth-lock
</t>
    </r>
    <r>
      <rPr>
        <sz val="10"/>
        <color rgb="FF000000"/>
        <rFont val="Calibri"/>
        <family val="2"/>
      </rPr>
      <t>3.Enter valid UIN with all details and authtype as iris.</t>
    </r>
  </si>
  <si>
    <r>
      <t xml:space="preserve">1. Request for OTP using "OTP request API".
2. Navigate to end point : </t>
    </r>
    <r>
      <rPr>
        <u/>
        <sz val="10"/>
        <color rgb="FF1155CC"/>
        <rFont val="Calibri"/>
        <family val="2"/>
      </rPr>
      <t xml:space="preserve">https://api-internal.qa-triad.mosip.net/resident/v1/req/auth-lock
</t>
    </r>
    <r>
      <rPr>
        <sz val="10"/>
        <color rgb="FF000000"/>
        <rFont val="Calibri"/>
        <family val="2"/>
      </rPr>
      <t>3.Enter valid UIN with all details and authtype as finger.</t>
    </r>
  </si>
  <si>
    <r>
      <t xml:space="preserve">1. Request for OTP using "OTP request API".
2. Navigate to end point : </t>
    </r>
    <r>
      <rPr>
        <u/>
        <sz val="10"/>
        <color rgb="FF1155CC"/>
        <rFont val="Calibri"/>
        <family val="2"/>
      </rPr>
      <t xml:space="preserve">https://api-internal.qa-triad.mosip.net/resident/v1/req/auth-lock
</t>
    </r>
    <r>
      <rPr>
        <sz val="10"/>
        <color rgb="FF000000"/>
        <rFont val="Calibri"/>
        <family val="2"/>
      </rPr>
      <t>3.Enter valid VID with all details and authtype as demo.</t>
    </r>
  </si>
  <si>
    <r>
      <t xml:space="preserve">1. Request for OTP using "OTP request API".
2. Navigate to end point : </t>
    </r>
    <r>
      <rPr>
        <u/>
        <sz val="10"/>
        <color rgb="FF1155CC"/>
        <rFont val="Calibri"/>
        <family val="2"/>
      </rPr>
      <t xml:space="preserve">https://api-internal.qa-triad.mosip.net/resident/v1/req/auth-lock
</t>
    </r>
    <r>
      <rPr>
        <sz val="10"/>
        <color rgb="FF000000"/>
        <rFont val="Calibri"/>
        <family val="2"/>
      </rPr>
      <t>3.Enter valid VID with all details and authtype as finger.</t>
    </r>
  </si>
  <si>
    <r>
      <t xml:space="preserve">1. Request for OTP using "OTP request API".
2. Navigate to end point : </t>
    </r>
    <r>
      <rPr>
        <u/>
        <sz val="10"/>
        <color rgb="FF1155CC"/>
        <rFont val="Calibri"/>
        <family val="2"/>
      </rPr>
      <t xml:space="preserve">https://api-internal.qa-triad.mosip.net/resident/v1/req/auth-lock
</t>
    </r>
    <r>
      <rPr>
        <sz val="10"/>
        <color rgb="FF000000"/>
        <rFont val="Calibri"/>
        <family val="2"/>
      </rPr>
      <t>3.Enter valid VID with all details and authtype as face.</t>
    </r>
  </si>
  <si>
    <r>
      <t xml:space="preserve">1. Request for OTP using "OTP request API".
2. Navigate to end point : </t>
    </r>
    <r>
      <rPr>
        <u/>
        <sz val="10"/>
        <color rgb="FF1155CC"/>
        <rFont val="Calibri"/>
        <family val="2"/>
      </rPr>
      <t xml:space="preserve">https://api-internal.qa-triad.mosip.net/resident/v1/req/auth-lock
</t>
    </r>
    <r>
      <rPr>
        <sz val="10"/>
        <color rgb="FF000000"/>
        <rFont val="Calibri"/>
        <family val="2"/>
      </rPr>
      <t>3.Enter valid VID with all details and authtype as iris.</t>
    </r>
  </si>
  <si>
    <r>
      <t xml:space="preserve">1. Request for OTP using "OTP request API".
2. Navigate to end point : </t>
    </r>
    <r>
      <rPr>
        <u/>
        <sz val="10"/>
        <color rgb="FF1155CC"/>
        <rFont val="Calibri"/>
        <family val="2"/>
      </rPr>
      <t xml:space="preserve">https://api-internal.qa-triad.mosip.net/resident/v1/req/auth-lock
</t>
    </r>
    <r>
      <rPr>
        <sz val="10"/>
        <color rgb="FF000000"/>
        <rFont val="Calibri"/>
        <family val="2"/>
      </rPr>
      <t>3.Enter valid UIN with all details and remove individualIdType</t>
    </r>
  </si>
  <si>
    <r>
      <t xml:space="preserve">1. Request for OTP using "OTP request API".
2. Navigate to end point : </t>
    </r>
    <r>
      <rPr>
        <u/>
        <sz val="10"/>
        <color rgb="FF1155CC"/>
        <rFont val="Calibri"/>
        <family val="2"/>
      </rPr>
      <t xml:space="preserve">https://api-internal.qa-triad.mosip.net/resident/v1/req/auth-lock
</t>
    </r>
    <r>
      <rPr>
        <sz val="10"/>
        <color rgb="FF000000"/>
        <rFont val="Calibri"/>
        <family val="2"/>
      </rPr>
      <t>3.Enter valid UIN with all details and make version empty</t>
    </r>
  </si>
  <si>
    <r>
      <t xml:space="preserve">1. Request for OTP using "OTP request API".
2. Navigate to end point : </t>
    </r>
    <r>
      <rPr>
        <u/>
        <sz val="10"/>
        <color rgb="FF1155CC"/>
        <rFont val="Calibri"/>
        <family val="2"/>
      </rPr>
      <t xml:space="preserve">https://api-internal.qa-triad.mosip.net/resident/v1/req/auth-lock
</t>
    </r>
    <r>
      <rPr>
        <sz val="10"/>
        <color rgb="FF000000"/>
        <rFont val="Calibri"/>
        <family val="2"/>
      </rPr>
      <t>3.Enter valid UIN with all details and OTP channel is phone</t>
    </r>
  </si>
  <si>
    <r>
      <t xml:space="preserve">1. Request for OTP using "OTP request API".
2. Navigate to end point : </t>
    </r>
    <r>
      <rPr>
        <u/>
        <sz val="10"/>
        <color rgb="FF1155CC"/>
        <rFont val="Calibri"/>
        <family val="2"/>
      </rPr>
      <t xml:space="preserve">https://api-internal.qa-triad.mosip.net/resident/v1/req/auth-lock
</t>
    </r>
    <r>
      <rPr>
        <sz val="10"/>
        <color rgb="FF000000"/>
        <rFont val="Calibri"/>
        <family val="2"/>
      </rPr>
      <t>3.Enter valid UIN with all details and OTP channel is Email</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</si>
  <si>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valid UIN with all details and authtype as demo.</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</si>
  <si>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valid UIN with all details and authtype as iris.</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</si>
  <si>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valid UIN with all details and authtype as face.</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</si>
  <si>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valid UIN with all details and authtype as finger.</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</si>
  <si>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valid VID with all details and authtype as demo.</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</si>
  <si>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valid VID with all details and authtype as face.</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</si>
  <si>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valid VID with all details and authtype as iris.</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</si>
  <si>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valid VID with all details and authtype as finger.</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</si>
  <si>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valid UIN with all details and authtype as otp_Email.</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</si>
  <si>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valid UIN with all details and authtype as otp_phone.</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</si>
  <si>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valid VID with all details and authtype as otp_phone.</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</si>
  <si>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valid VID with all details and authtype as otp_Email.</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</si>
  <si>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valid UIN with authtype as otp_Email and give specified time in unlockForSeconds.</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</si>
  <si>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valid UIN with authtype as otp_Phone and give specified time in unlockForSeconds.</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</si>
  <si>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valid UIN with authtype as face and give specified time in unlockForSeconds.</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</si>
  <si>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valid UIN with authtype as iris and give specified time in unlockForSeconds.</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</si>
  <si>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valid UIN with authtype as finger and give specified time in unlockForSeconds.</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</si>
  <si>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valid VID with authtype as demo and give specified time in unlockForSeconds.</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</si>
  <si>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valid VID with authtype as face and give specified time in unlockForSeconds.</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</si>
  <si>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valid VID with authtype as iris and give specified time in unlockForSeconds.</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</si>
  <si>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valid VID with authtype as finger and give specified time in unlockForSeconds.</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</si>
  <si>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valid VID with authtype as finger and give 120sec in unlockForSeconds.</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</si>
  <si>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valid UIN with authtype as finger and remove locked status.</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</si>
  <si>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valid VID with authtype as finger and remove locked status.</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</si>
  <si>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valid VID with authtype as finger and empty locked status.</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</si>
  <si>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valid UIN with authtype as finger and remove unlockForSeconds.</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</si>
  <si>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valid VID with authtype as finger and remove unlockForSeconds.</t>
    </r>
  </si>
  <si>
    <r>
      <rPr>
        <sz val="10"/>
        <color rgb="FF000000"/>
        <rFont val="Calibri"/>
        <family val="2"/>
      </rPr>
      <t xml:space="preserve">1. Navigate to end point : </t>
    </r>
    <r>
      <rPr>
        <u/>
        <sz val="10"/>
        <color rgb="FF1155CC"/>
        <rFont val="Calibri"/>
        <family val="2"/>
      </rPr>
      <t xml:space="preserve">https://api-internal.qa-triad.mosip.net/resident/v1/auth-lock-unlock
</t>
    </r>
    <r>
      <rPr>
        <sz val="10"/>
        <color rgb="FF000000"/>
        <rFont val="Calibri"/>
        <family val="2"/>
      </rPr>
      <t>2.Enter valid VID with authtype as finger and empty unlockForSeconds.</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</si>
  <si>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https://api-internal.qa-triad.mosip.net/resident/v1/aid/status
</t>
    </r>
    <r>
      <rPr>
        <sz val="10"/>
        <color rgb="FF000000"/>
        <rFont val="Calibri"/>
        <family val="2"/>
      </rPr>
      <t>3.Enter all valid details and empty OTP value</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</si>
  <si>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https://api-internal.qa-triad.mosip.net/resident/v1/aid/status
</t>
    </r>
    <r>
      <rPr>
        <sz val="10"/>
        <color rgb="FF000000"/>
        <rFont val="Calibri"/>
        <family val="2"/>
      </rPr>
      <t>3.Enter all valid details.</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</si>
  <si>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https://api-internal.qa-triad.mosip.net/resident/v1/req/credentia
</t>
    </r>
    <r>
      <rPr>
        <sz val="10"/>
        <color rgb="FF000000"/>
        <rFont val="Calibri"/>
        <family val="2"/>
      </rPr>
      <t xml:space="preserve">3.Enter all valid details </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</si>
  <si>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https://api-internal.qa-triad.mosip.net/resident/v1/req/credentia
</t>
    </r>
    <r>
      <rPr>
        <sz val="10"/>
        <color rgb="FF000000"/>
        <rFont val="Calibri"/>
        <family val="2"/>
      </rPr>
      <t>3.Enter valid VID and invalid transactionId.</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</si>
  <si>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https://api-internal.qa-triad.mosip.net/resident/v1/req/credentia
</t>
    </r>
    <r>
      <rPr>
        <sz val="10"/>
        <color rgb="FF000000"/>
        <rFont val="Calibri"/>
        <family val="2"/>
      </rPr>
      <t>3.Enter valid VID and empty encryptionKey.</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</si>
  <si>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https://api-internal.qa-triad.mosip.net/resident/v1/req/credentia
</t>
    </r>
    <r>
      <rPr>
        <sz val="10"/>
        <color rgb="FF000000"/>
        <rFont val="Calibri"/>
        <family val="2"/>
      </rPr>
      <t>3.Enter valid VID and make encrypt false.</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</si>
  <si>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https://api-internal.qa-triad.mosip.net/resident/v1/req/credentia
</t>
    </r>
    <r>
      <rPr>
        <sz val="10"/>
        <color rgb="FF000000"/>
        <rFont val="Calibri"/>
        <family val="2"/>
      </rPr>
      <t xml:space="preserve">3.Enter UIN and all valid details </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</si>
  <si>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https://api-internal.qa-triad.mosip.net/resident/v1/req/credentia
</t>
    </r>
    <r>
      <rPr>
        <sz val="10"/>
        <color rgb="FF000000"/>
        <rFont val="Calibri"/>
        <family val="2"/>
      </rPr>
      <t xml:space="preserve">3.Enter UIN and additional data with valid details </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</si>
  <si>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https://api-internal.qa-triad.mosip.net/resident/v1/req/credentia
</t>
    </r>
    <r>
      <rPr>
        <sz val="10"/>
        <color rgb="FF000000"/>
        <rFont val="Calibri"/>
        <family val="2"/>
      </rPr>
      <t xml:space="preserve">3.Enter VID and additional data with valid details </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</si>
  <si>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https://api-internal.qa-triad.mosip.net/resident/v1/req/credentia
</t>
    </r>
    <r>
      <rPr>
        <sz val="10"/>
        <color rgb="FF000000"/>
        <rFont val="Calibri"/>
        <family val="2"/>
      </rPr>
      <t xml:space="preserve">3.Enter UIN and sharable attributes with valid details </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</si>
  <si>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https://api-internal.qa-triad.mosip.net/resident/v1/req/credentia
</t>
    </r>
    <r>
      <rPr>
        <sz val="10"/>
        <color rgb="FF000000"/>
        <rFont val="Calibri"/>
        <family val="2"/>
      </rPr>
      <t xml:space="preserve">3.Enter VID and sharable attributes with valid details </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</si>
  <si>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https://api-internal.qa-triad.mosip.net/resident/v1/req/credentia
</t>
    </r>
    <r>
      <rPr>
        <sz val="10"/>
        <color rgb="FF000000"/>
        <rFont val="Calibri"/>
        <family val="2"/>
      </rPr>
      <t>3.Enter UIN and make version empty</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</si>
  <si>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https://api-internal.qa-triad.mosip.net/resident/v1/req/credentia
</t>
    </r>
    <r>
      <rPr>
        <sz val="10"/>
        <color rgb="FF000000"/>
        <rFont val="Calibri"/>
        <family val="2"/>
      </rPr>
      <t>3.Enter UIN and OTP channel is email.</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</si>
  <si>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https://api-internal.qa-triad.mosip.net/resident/v1/req/credentia
</t>
    </r>
    <r>
      <rPr>
        <sz val="10"/>
        <color rgb="FF000000"/>
        <rFont val="Calibri"/>
        <family val="2"/>
      </rPr>
      <t>3.Enter UIN and OTP channel is phone.</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</si>
  <si>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https://api-internal.qa-triad.mosip.net/resident/v1/req/credentia
</t>
    </r>
    <r>
      <rPr>
        <sz val="10"/>
        <color rgb="FF000000"/>
        <rFont val="Calibri"/>
        <family val="2"/>
      </rPr>
      <t>3.Enter UIN and make channel empty</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</si>
  <si>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https://api-internal.qa-triad.mosip.net/resident/v1/req/credentia
</t>
    </r>
    <r>
      <rPr>
        <sz val="10"/>
        <color rgb="FF000000"/>
        <rFont val="Calibri"/>
        <family val="2"/>
      </rPr>
      <t>3.Enter VID and valid inputs</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</si>
  <si>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https://api-internal.qa-triad.mosip.net/resident/v1/req/credentia
</t>
    </r>
    <r>
      <rPr>
        <sz val="10"/>
        <color rgb="FF000000"/>
        <rFont val="Calibri"/>
        <family val="2"/>
      </rPr>
      <t>3.Enter temporary VID and valid inputs</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</si>
  <si>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https://api-internal.qa-triad.mosip.net/resident/v1/req/credentia
</t>
    </r>
    <r>
      <rPr>
        <sz val="10"/>
        <color rgb="FF000000"/>
        <rFont val="Calibri"/>
        <family val="2"/>
      </rPr>
      <t>3.Enter temporary VID twice and valid inputs</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</si>
  <si>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https://api-internal.qa-triad.mosip.net/resident/v1/req/credentia
</t>
    </r>
    <r>
      <rPr>
        <sz val="10"/>
        <color rgb="FF000000"/>
        <rFont val="Calibri"/>
        <family val="2"/>
      </rPr>
      <t>3.Enter revoked VID and valid inputs</t>
    </r>
  </si>
  <si>
    <r>
      <rPr>
        <sz val="10"/>
        <color rgb="FF000000"/>
        <rFont val="Calibri"/>
        <family val="2"/>
      </rPr>
      <t xml:space="preserve">1. Request for OTP using "OTP request API".
2. Navigate to end point : </t>
    </r>
    <r>
      <rPr>
        <u/>
        <sz val="10"/>
        <color rgb="FF1155CC"/>
        <rFont val="Calibri"/>
        <family val="2"/>
      </rPr>
      <t xml:space="preserve">https://api-internal.qa-triad.mosip.net/resident/v1/req/credentia
</t>
    </r>
    <r>
      <rPr>
        <sz val="10"/>
        <color rgb="FF000000"/>
        <rFont val="Calibri"/>
        <family val="2"/>
      </rPr>
      <t>3.Enter UIN and valid inputs</t>
    </r>
  </si>
  <si>
    <r>
      <rPr>
        <sz val="10"/>
        <color rgb="FF000000"/>
        <rFont val="Calibri"/>
        <family val="2"/>
      </rPr>
      <t xml:space="preserve">1. Request for OTP using "OTP request API".
2. Navigate to end point : </t>
    </r>
    <r>
      <rPr>
        <u/>
        <sz val="10"/>
        <color rgb="FF1155CC"/>
        <rFont val="Calibri"/>
        <family val="2"/>
        <scheme val="minor"/>
      </rPr>
      <t xml:space="preserve">https://api-internal.qa-triad.mosip.net/resident/v1/vid
</t>
    </r>
    <r>
      <rPr>
        <sz val="10"/>
        <color rgb="FF000000"/>
        <rFont val="Calibri"/>
        <family val="2"/>
        <scheme val="minor"/>
      </rPr>
      <t>3. Enter all valid details for temp vid.</t>
    </r>
  </si>
  <si>
    <r>
      <rPr>
        <sz val="10"/>
        <color rgb="FF000000"/>
        <rFont val="Calibri"/>
        <family val="2"/>
      </rPr>
      <t xml:space="preserve">1. Request for OTP using "OTP request API".
2. Navigate to end point : </t>
    </r>
    <r>
      <rPr>
        <u/>
        <sz val="10"/>
        <color rgb="FF1155CC"/>
        <rFont val="Calibri"/>
        <family val="2"/>
        <scheme val="minor"/>
      </rPr>
      <t xml:space="preserve">https://api-internal.qa-triad.mosip.net/resident/v1/vid
</t>
    </r>
    <r>
      <rPr>
        <sz val="10"/>
        <color rgb="FF000000"/>
        <rFont val="Calibri"/>
        <family val="2"/>
        <scheme val="minor"/>
      </rPr>
      <t>3. Enter all valid details for perpetual vid.</t>
    </r>
  </si>
  <si>
    <r>
      <rPr>
        <sz val="10"/>
        <color rgb="FF000000"/>
        <rFont val="Calibri"/>
        <family val="2"/>
      </rPr>
      <t xml:space="preserve">1. Request for OTP using "OTP request API".
2. Navigate to end point : </t>
    </r>
    <r>
      <rPr>
        <u/>
        <sz val="10"/>
        <color rgb="FF1155CC"/>
        <rFont val="Calibri"/>
        <family val="2"/>
        <scheme val="minor"/>
      </rPr>
      <t xml:space="preserve">https://api-internal.qa-triad.mosip.net/resident/v1/vid
</t>
    </r>
    <r>
      <rPr>
        <sz val="10"/>
        <color rgb="FF000000"/>
        <rFont val="Calibri"/>
        <family val="2"/>
        <scheme val="minor"/>
      </rPr>
      <t>3. Enter all valid details and mismatched transactionID.</t>
    </r>
  </si>
  <si>
    <r>
      <rPr>
        <sz val="10"/>
        <color rgb="FF000000"/>
        <rFont val="Calibri"/>
        <family val="2"/>
      </rPr>
      <t xml:space="preserve">1. Request for OTP using "OTP request API".
2. Navigate to end point : </t>
    </r>
    <r>
      <rPr>
        <u/>
        <sz val="10"/>
        <color rgb="FF1155CC"/>
        <rFont val="Calibri"/>
        <family val="2"/>
        <scheme val="minor"/>
      </rPr>
      <t xml:space="preserve">https://api-internal.qa-triad.mosip.net/resident/v1/vid
</t>
    </r>
    <r>
      <rPr>
        <sz val="10"/>
        <color rgb="FF000000"/>
        <rFont val="Calibri"/>
        <family val="2"/>
        <scheme val="minor"/>
      </rPr>
      <t>3. Enter all valid details with random individualidtype.</t>
    </r>
  </si>
  <si>
    <r>
      <rPr>
        <sz val="10"/>
        <color rgb="FF000000"/>
        <rFont val="Calibri"/>
        <family val="2"/>
      </rPr>
      <t xml:space="preserve">1. Request for OTP using "OTP request API".
2. Navigate to end point : </t>
    </r>
    <r>
      <rPr>
        <u/>
        <sz val="10"/>
        <color rgb="FF1155CC"/>
        <rFont val="Calibri"/>
        <family val="2"/>
        <scheme val="minor"/>
      </rPr>
      <t xml:space="preserve">https://api-internal.qa-triad.mosip.net/resident/v1/vid
</t>
    </r>
    <r>
      <rPr>
        <sz val="10"/>
        <color rgb="FF000000"/>
        <rFont val="Calibri"/>
        <family val="2"/>
        <scheme val="minor"/>
      </rPr>
      <t>3. Enter all valid details with revoked UIN.</t>
    </r>
  </si>
  <si>
    <r>
      <rPr>
        <sz val="10"/>
        <color rgb="FF000000"/>
        <rFont val="Calibri"/>
        <family val="2"/>
      </rPr>
      <t xml:space="preserve">1. Request for OTP using "OTP request API".
2. Navigate to end point : </t>
    </r>
    <r>
      <rPr>
        <u/>
        <sz val="10"/>
        <color rgb="FF1155CC"/>
        <rFont val="Calibri"/>
        <family val="2"/>
        <scheme val="minor"/>
      </rPr>
      <t xml:space="preserve">https://api-internal.qa-triad.mosip.net/resident/v1/vid
</t>
    </r>
    <r>
      <rPr>
        <sz val="10"/>
        <color rgb="FF000000"/>
        <rFont val="Calibri"/>
        <family val="2"/>
        <scheme val="minor"/>
      </rPr>
      <t>3. Enter all valid details with esignet integer.</t>
    </r>
  </si>
  <si>
    <r>
      <rPr>
        <sz val="10"/>
        <color rgb="FF000000"/>
        <rFont val="Calibri"/>
        <family val="2"/>
      </rPr>
      <t xml:space="preserve">1. Request for OTP using "OTP request API".
2. Navigate to end point : </t>
    </r>
    <r>
      <rPr>
        <u/>
        <sz val="10"/>
        <color rgb="FF1155CC"/>
        <rFont val="Calibri"/>
        <family val="2"/>
        <scheme val="minor"/>
      </rPr>
      <t xml:space="preserve">https://api-internal.qa-triad.mosip.net/resident/v1/vid
</t>
    </r>
    <r>
      <rPr>
        <sz val="10"/>
        <color rgb="FF000000"/>
        <rFont val="Calibri"/>
        <family val="2"/>
        <scheme val="minor"/>
      </rPr>
      <t>3. Enter all valid details and execute.</t>
    </r>
  </si>
  <si>
    <r>
      <rPr>
        <sz val="10"/>
        <color rgb="FF000000"/>
        <rFont val="Calibri"/>
        <family val="2"/>
      </rPr>
      <t xml:space="preserve">1. Request for OTP using "OTP request API".
2. Navigate to end point : </t>
    </r>
    <r>
      <rPr>
        <u/>
        <sz val="10"/>
        <color rgb="FF1155CC"/>
        <rFont val="Calibri"/>
        <family val="2"/>
        <scheme val="minor"/>
      </rPr>
      <t xml:space="preserve">https://api-internal.qa-triad.mosip.net/resident/v1/vid
</t>
    </r>
    <r>
      <rPr>
        <sz val="10"/>
        <color rgb="FF000000"/>
        <rFont val="Calibri"/>
        <family val="2"/>
        <scheme val="minor"/>
      </rPr>
      <t>3. Enter all valid details with maximum character emailid and execute.</t>
    </r>
  </si>
  <si>
    <r>
      <rPr>
        <sz val="10"/>
        <color rgb="FF000000"/>
        <rFont val="Calibri"/>
        <family val="2"/>
      </rPr>
      <t xml:space="preserve">1. Request for OTP using "OTP request API".
2. Navigate to end point : </t>
    </r>
    <r>
      <rPr>
        <u/>
        <sz val="10"/>
        <color rgb="FF1155CC"/>
        <rFont val="Calibri"/>
        <family val="2"/>
        <scheme val="minor"/>
      </rPr>
      <t xml:space="preserve">https://api-internal.qa-triad.mosip.net/resident/v1/vid
</t>
    </r>
    <r>
      <rPr>
        <sz val="10"/>
        <color rgb="FF000000"/>
        <rFont val="Calibri"/>
        <family val="2"/>
        <scheme val="minor"/>
      </rPr>
      <t>3. Enter all valid details with invalid UIN and execute.</t>
    </r>
  </si>
  <si>
    <r>
      <rPr>
        <sz val="10"/>
        <color rgb="FF000000"/>
        <rFont val="Calibri"/>
        <family val="2"/>
      </rPr>
      <t xml:space="preserve">1. Request for OTP using "OTP request API".
2. Navigate to end point : </t>
    </r>
    <r>
      <rPr>
        <u/>
        <sz val="10"/>
        <color rgb="FF1155CC"/>
        <rFont val="Calibri"/>
        <family val="2"/>
        <scheme val="minor"/>
      </rPr>
      <t xml:space="preserve">https://api-internal.qa-triad.mosip.net/resident/v1/vid
</t>
    </r>
    <r>
      <rPr>
        <sz val="10"/>
        <color rgb="FF000000"/>
        <rFont val="Calibri"/>
        <family val="2"/>
        <scheme val="minor"/>
      </rPr>
      <t>3. Enter all valid details with perpetual VID and execute.</t>
    </r>
  </si>
  <si>
    <r>
      <rPr>
        <sz val="10"/>
        <color rgb="FF000000"/>
        <rFont val="Calibri"/>
        <family val="2"/>
      </rPr>
      <t xml:space="preserve">1. Request for OTP using "OTP request API".
2. Navigate to end point : </t>
    </r>
    <r>
      <rPr>
        <u/>
        <sz val="10"/>
        <color rgb="FF1155CC"/>
        <rFont val="Calibri"/>
        <family val="2"/>
        <scheme val="minor"/>
      </rPr>
      <t xml:space="preserve">https://api-internal.qa-triad.mosip.net/resident/v1/vid
</t>
    </r>
    <r>
      <rPr>
        <sz val="10"/>
        <color rgb="FF000000"/>
        <rFont val="Calibri"/>
        <family val="2"/>
        <scheme val="minor"/>
      </rPr>
      <t>3. Enter all valid details with temporary VID and execute.</t>
    </r>
  </si>
  <si>
    <r>
      <rPr>
        <sz val="10"/>
        <color rgb="FF000000"/>
        <rFont val="Calibri"/>
        <family val="2"/>
      </rPr>
      <t xml:space="preserve">1. Request for OTP using "OTP request API".
2. Navigate to end point : </t>
    </r>
    <r>
      <rPr>
        <u/>
        <sz val="10"/>
        <color rgb="FF1155CC"/>
        <rFont val="Calibri"/>
        <family val="2"/>
        <scheme val="minor"/>
      </rPr>
      <t xml:space="preserve">https://api-internal.qa-triad.mosip.net/resident/v1/vid
</t>
    </r>
    <r>
      <rPr>
        <sz val="10"/>
        <color rgb="FF000000"/>
        <rFont val="Calibri"/>
        <family val="2"/>
        <scheme val="minor"/>
      </rPr>
      <t>3. Enter all valid details with onetimeuse VID and execute.</t>
    </r>
  </si>
  <si>
    <r>
      <rPr>
        <sz val="10"/>
        <color rgb="FF000000"/>
        <rFont val="Calibri"/>
        <family val="2"/>
      </rPr>
      <t xml:space="preserve">1. Request for OTP using "OTP request API".
2. Navigate to end point : </t>
    </r>
    <r>
      <rPr>
        <u/>
        <sz val="10"/>
        <color rgb="FF1155CC"/>
        <rFont val="Calibri"/>
        <family val="2"/>
        <scheme val="minor"/>
      </rPr>
      <t xml:space="preserve">https://api-internal.qa-triad.mosip.net/resident/v1/vid
</t>
    </r>
    <r>
      <rPr>
        <sz val="10"/>
        <color rgb="FF000000"/>
        <rFont val="Calibri"/>
        <family val="2"/>
        <scheme val="minor"/>
      </rPr>
      <t>3. Enter invalid details with temporary VID and execute.</t>
    </r>
  </si>
  <si>
    <r>
      <rPr>
        <sz val="10"/>
        <color rgb="FF000000"/>
        <rFont val="Calibri"/>
        <family val="2"/>
      </rPr>
      <t xml:space="preserve">1. Request for OTP using "OTP request API".
2. Navigate to end point : </t>
    </r>
    <r>
      <rPr>
        <u/>
        <sz val="10"/>
        <color rgb="FF1155CC"/>
        <rFont val="Calibri"/>
        <family val="2"/>
        <scheme val="minor"/>
      </rPr>
      <t xml:space="preserve">https://api-internal.qa-triad.mosip.net/resident/v1/vid
</t>
    </r>
    <r>
      <rPr>
        <sz val="10"/>
        <color rgb="FF000000"/>
        <rFont val="Calibri"/>
        <family val="2"/>
        <scheme val="minor"/>
      </rPr>
      <t>3. Enter invalid details with onetimeuse VID and execute.</t>
    </r>
  </si>
  <si>
    <r>
      <rPr>
        <sz val="10"/>
        <color rgb="FF000000"/>
        <rFont val="Calibri"/>
        <family val="2"/>
      </rPr>
      <t xml:space="preserve">1. Request for OTP using "OTP request API".
2. Navigate to end point : </t>
    </r>
    <r>
      <rPr>
        <u/>
        <sz val="10"/>
        <color rgb="FF1155CC"/>
        <rFont val="Calibri"/>
        <family val="2"/>
        <scheme val="minor"/>
      </rPr>
      <t xml:space="preserve">https://api-internal.qa-triad.mosip.net/resident/v1/vid
</t>
    </r>
    <r>
      <rPr>
        <sz val="10"/>
        <color rgb="FF000000"/>
        <rFont val="Calibri"/>
        <family val="2"/>
        <scheme val="minor"/>
      </rPr>
      <t>3. Enter invalid details with perpetual VID and execute.</t>
    </r>
  </si>
  <si>
    <r>
      <rPr>
        <sz val="10"/>
        <color rgb="FF000000"/>
        <rFont val="Calibri"/>
        <family val="2"/>
      </rPr>
      <t xml:space="preserve">1. Request for OTP using "OTP request API".
2. Navigate to end point : </t>
    </r>
    <r>
      <rPr>
        <u/>
        <sz val="10"/>
        <color rgb="FF1155CC"/>
        <rFont val="Calibri"/>
        <family val="2"/>
        <scheme val="minor"/>
      </rPr>
      <t xml:space="preserve">https://api-internal.qa-triad.mosip.net/resident/v1/vid
</t>
    </r>
    <r>
      <rPr>
        <sz val="10"/>
        <color rgb="FF000000"/>
        <rFont val="Calibri"/>
        <family val="2"/>
        <scheme val="minor"/>
      </rPr>
      <t>3. Enter valid details with temporary VID and execute.</t>
    </r>
  </si>
  <si>
    <r>
      <rPr>
        <sz val="10"/>
        <color rgb="FF000000"/>
        <rFont val="Calibri"/>
        <family val="2"/>
      </rPr>
      <t xml:space="preserve">1. Request for OTP using "OTP request API".
2. Navigate to end point : </t>
    </r>
    <r>
      <rPr>
        <u/>
        <sz val="10"/>
        <color rgb="FF1155CC"/>
        <rFont val="Calibri"/>
        <family val="2"/>
        <scheme val="minor"/>
      </rPr>
      <t xml:space="preserve">https://api-internal.qa-triad.mosip.net/resident/v1/vid
</t>
    </r>
    <r>
      <rPr>
        <sz val="10"/>
        <color rgb="FF000000"/>
        <rFont val="Calibri"/>
        <family val="2"/>
        <scheme val="minor"/>
      </rPr>
      <t>3. Enter valid details with perpetual VID and execute.</t>
    </r>
  </si>
  <si>
    <r>
      <rPr>
        <sz val="10"/>
        <color rgb="FF000000"/>
        <rFont val="Calibri"/>
        <family val="2"/>
      </rPr>
      <t xml:space="preserve">1. Request for OTP using "OTP request API".
2. Navigate to end point : </t>
    </r>
    <r>
      <rPr>
        <u/>
        <sz val="10"/>
        <color rgb="FF1155CC"/>
        <rFont val="Calibri"/>
        <family val="2"/>
        <scheme val="minor"/>
      </rPr>
      <t xml:space="preserve">https://api-internal.qa-triad.mosip.net/resident/v1/vid
</t>
    </r>
    <r>
      <rPr>
        <sz val="10"/>
        <color rgb="FF000000"/>
        <rFont val="Calibri"/>
        <family val="2"/>
        <scheme val="minor"/>
      </rPr>
      <t>3. Enter valid details with onetimeuse VID and execute.</t>
    </r>
  </si>
  <si>
    <r>
      <rPr>
        <sz val="10"/>
        <color rgb="FF000000"/>
        <rFont val="Calibri"/>
        <family val="2"/>
      </rPr>
      <t xml:space="preserve">1. Request for OTP using "OTP request API".
2. Navigate to end point : </t>
    </r>
    <r>
      <rPr>
        <u/>
        <sz val="10"/>
        <color rgb="FF1155CC"/>
        <rFont val="Calibri"/>
        <family val="2"/>
        <scheme val="minor"/>
      </rPr>
      <t xml:space="preserve">https://api-internal.qa-triad.mosip.net/resident/v1/vid
</t>
    </r>
    <r>
      <rPr>
        <sz val="10"/>
        <color rgb="FF000000"/>
        <rFont val="Calibri"/>
        <family val="2"/>
        <scheme val="minor"/>
      </rPr>
      <t>3. Enter valid details with OTP channel as phone and execute.</t>
    </r>
  </si>
  <si>
    <r>
      <rPr>
        <sz val="10"/>
        <color rgb="FF000000"/>
        <rFont val="Calibri"/>
        <family val="2"/>
      </rPr>
      <t xml:space="preserve">1. Request for OTP using "OTP request API".
2. Navigate to end point : </t>
    </r>
    <r>
      <rPr>
        <u/>
        <sz val="10"/>
        <color rgb="FF1155CC"/>
        <rFont val="Calibri"/>
        <family val="2"/>
        <scheme val="minor"/>
      </rPr>
      <t xml:space="preserve">https://api-internal.qa-triad.mosip.net/resident/v1/vid
</t>
    </r>
    <r>
      <rPr>
        <sz val="10"/>
        <color rgb="FF000000"/>
        <rFont val="Calibri"/>
        <family val="2"/>
        <scheme val="minor"/>
      </rPr>
      <t>3. Enter valid details with OTP channel as email and execute.</t>
    </r>
  </si>
  <si>
    <r>
      <rPr>
        <sz val="10"/>
        <color rgb="FF000000"/>
        <rFont val="Calibri"/>
        <family val="2"/>
      </rPr>
      <t xml:space="preserve">1. Request for OTP using "OTP request API".
2. Navigate to end point : </t>
    </r>
    <r>
      <rPr>
        <u/>
        <sz val="10"/>
        <color rgb="FF1155CC"/>
        <rFont val="Calibri"/>
        <family val="2"/>
        <scheme val="minor"/>
      </rPr>
      <t xml:space="preserve">https://api-internal.qa-triad.mosip.net/resident/v1/vid
</t>
    </r>
    <r>
      <rPr>
        <sz val="10"/>
        <color rgb="FF000000"/>
        <rFont val="Calibri"/>
        <family val="2"/>
        <scheme val="minor"/>
      </rPr>
      <t>3. Enter valid details with OTP channel empty and execute.</t>
    </r>
  </si>
  <si>
    <r>
      <rPr>
        <sz val="10"/>
        <color rgb="FF000000"/>
        <rFont val="Calibri"/>
        <family val="2"/>
      </rPr>
      <t xml:space="preserve">1. Request for OTP using "OTP request API".
2. Navigate to end point : </t>
    </r>
    <r>
      <rPr>
        <u/>
        <sz val="10"/>
        <color rgb="FF1155CC"/>
        <rFont val="Calibri"/>
        <family val="2"/>
        <scheme val="minor"/>
      </rPr>
      <t xml:space="preserve">https://api-internal.qa-triad.mosip.net/resident/v1/vid
</t>
    </r>
    <r>
      <rPr>
        <sz val="10"/>
        <color rgb="FF000000"/>
        <rFont val="Calibri"/>
        <family val="2"/>
        <scheme val="minor"/>
      </rPr>
      <t>3. Enter valid details and execute.</t>
    </r>
  </si>
  <si>
    <r>
      <rPr>
        <sz val="10"/>
        <color rgb="FF000000"/>
        <rFont val="Calibri"/>
        <family val="2"/>
      </rPr>
      <t xml:space="preserve">1. Request for OTP using "OTP request API".
2. Navigate to end point : </t>
    </r>
    <r>
      <rPr>
        <u/>
        <sz val="10"/>
        <color rgb="FF1155CC"/>
        <rFont val="Calibri"/>
        <family val="2"/>
        <scheme val="minor"/>
      </rPr>
      <t xml:space="preserve">https://api-internal.qa-triad.mosip.net/resident/v1/vid
</t>
    </r>
    <r>
      <rPr>
        <sz val="10"/>
        <color rgb="FF000000"/>
        <rFont val="Calibri"/>
        <family val="2"/>
        <scheme val="minor"/>
      </rPr>
      <t>3. Enter valid details with valid UIN and email and execute.</t>
    </r>
  </si>
  <si>
    <r>
      <rPr>
        <sz val="10"/>
        <color rgb="FF000000"/>
        <rFont val="Calibri"/>
        <family val="2"/>
      </rPr>
      <t xml:space="preserve">1. Request for OTP using "OTP request API".
2. Navigate to end point : </t>
    </r>
    <r>
      <rPr>
        <u/>
        <sz val="10"/>
        <color rgb="FF1155CC"/>
        <rFont val="Calibri"/>
        <family val="2"/>
        <scheme val="minor"/>
      </rPr>
      <t xml:space="preserve">https://api-internal.qa-triad.mosip.net/resident/v1/vid
</t>
    </r>
    <r>
      <rPr>
        <sz val="10"/>
        <color rgb="FF000000"/>
        <rFont val="Calibri"/>
        <family val="2"/>
        <scheme val="minor"/>
      </rPr>
      <t>3. Enter valid details with invalid transactionid and execute.</t>
    </r>
  </si>
  <si>
    <r>
      <rPr>
        <sz val="10"/>
        <color rgb="FF000000"/>
        <rFont val="Calibri"/>
        <family val="2"/>
      </rPr>
      <t xml:space="preserve">1. Request for OTP using "OTP request API".
2. Navigate to end point : </t>
    </r>
    <r>
      <rPr>
        <u/>
        <sz val="10"/>
        <color rgb="FF1155CC"/>
        <rFont val="Calibri"/>
        <family val="2"/>
        <scheme val="minor"/>
      </rPr>
      <t xml:space="preserve">https://api-internal.qa-triad.mosip.net/resident/v1/vid
</t>
    </r>
    <r>
      <rPr>
        <sz val="10"/>
        <color rgb="FF000000"/>
        <rFont val="Calibri"/>
        <family val="2"/>
        <scheme val="minor"/>
      </rPr>
      <t>3. Enter valid details with empty channel and execute.</t>
    </r>
  </si>
  <si>
    <r>
      <rPr>
        <sz val="10"/>
        <color rgb="FF000000"/>
        <rFont val="Calibri"/>
        <family val="2"/>
      </rPr>
      <t xml:space="preserve">1. Request for OTP using "OTP request API".
2. Navigate to end point : </t>
    </r>
    <r>
      <rPr>
        <u/>
        <sz val="10"/>
        <color rgb="FF1155CC"/>
        <rFont val="Calibri"/>
        <family val="2"/>
        <scheme val="minor"/>
      </rPr>
      <t xml:space="preserve">https://api-internal.qa-triad.mosip.net/resident/v1/vid
</t>
    </r>
    <r>
      <rPr>
        <sz val="10"/>
        <color rgb="FF000000"/>
        <rFont val="Calibri"/>
        <family val="2"/>
        <scheme val="minor"/>
      </rPr>
      <t>3. Enter valid details with empty transactionid and execute.</t>
    </r>
  </si>
  <si>
    <r>
      <t xml:space="preserve">Resident UI should show a warning message as the  previous packet is in-progress. </t>
    </r>
    <r>
      <rPr>
        <b/>
        <sz val="10"/>
        <color rgb="FF000000"/>
        <rFont val="Calibri"/>
        <family val="2"/>
      </rPr>
      <t xml:space="preserve">
Note</t>
    </r>
    <r>
      <rPr>
        <sz val="10"/>
        <color rgb="FF000000"/>
        <rFont val="Calibri"/>
        <family val="2"/>
      </rPr>
      <t>: Have to wait till previous packet is processed</t>
    </r>
  </si>
  <si>
    <r>
      <t>Scenario 1</t>
    </r>
    <r>
      <rPr>
        <sz val="10"/>
        <color rgb="FF000000"/>
        <rFont val="Calibri"/>
        <family val="2"/>
      </rPr>
      <t>:Should not allow to discard when packet is already processed.</t>
    </r>
    <r>
      <rPr>
        <b/>
        <sz val="10"/>
        <color rgb="FF000000"/>
        <rFont val="Calibri"/>
        <family val="2"/>
      </rPr>
      <t xml:space="preserve">
Scenario 2</t>
    </r>
    <r>
      <rPr>
        <sz val="10"/>
        <color rgb="FF000000"/>
        <rFont val="Calibri"/>
        <family val="2"/>
      </rPr>
      <t>:Should allow to discard when packet is still not processed .</t>
    </r>
  </si>
  <si>
    <r>
      <t>Scenario 1</t>
    </r>
    <r>
      <rPr>
        <sz val="10"/>
        <color rgb="FF000000"/>
        <rFont val="Calibri"/>
        <family val="2"/>
      </rPr>
      <t xml:space="preserve">: Should get error message as :Not allowed to update UIN as previous packet is pending and cannot be cancelled.Error message " Not allowed to update UIN as previous packet is pending and it cannot be cancelled"
(Note: Packet has already reached Idrepo) </t>
    </r>
  </si>
  <si>
    <r>
      <t>Scenario 2</t>
    </r>
    <r>
      <rPr>
        <sz val="10"/>
        <color rgb="FF000000"/>
        <rFont val="Calibri"/>
        <family val="2"/>
      </rPr>
      <t xml:space="preserve">: User should be able to update UIN
 only when if it does not have any previous drafts.User can discard the draft using discard pending draft api and user can attempt again.
</t>
    </r>
    <r>
      <rPr>
        <b/>
        <sz val="10"/>
        <color rgb="FF000000"/>
        <rFont val="Calibri"/>
        <family val="2"/>
      </rPr>
      <t>(Note</t>
    </r>
    <r>
      <rPr>
        <sz val="10"/>
        <color rgb="FF000000"/>
        <rFont val="Calibri"/>
        <family val="2"/>
      </rPr>
      <t>: Packet has not reached Idrepo)</t>
    </r>
  </si>
  <si>
    <r>
      <t>Should get "response": "DISCARDED"</t>
    </r>
    <r>
      <rPr>
        <b/>
        <sz val="10"/>
        <color rgb="FF000000"/>
        <rFont val="Calibri"/>
        <family val="2"/>
      </rPr>
      <t xml:space="preserve">
Note</t>
    </r>
    <r>
      <rPr>
        <sz val="10"/>
        <color rgb="FF000000"/>
        <rFont val="Calibri"/>
        <family val="2"/>
      </rPr>
      <t xml:space="preserve">: packet not  reached  idrepo </t>
    </r>
  </si>
  <si>
    <r>
      <t>Should get response as "cancellable": true, when there are any  packets pending along with the updated attribute list</t>
    </r>
    <r>
      <rPr>
        <b/>
        <sz val="10"/>
        <color rgb="FF000000"/>
        <rFont val="Calibri"/>
        <family val="2"/>
      </rPr>
      <t xml:space="preserve">
Note</t>
    </r>
    <r>
      <rPr>
        <sz val="10"/>
        <color rgb="FF000000"/>
        <rFont val="Calibri"/>
        <family val="2"/>
      </rPr>
      <t>: Data can be available only if updated Immediately after 3-4 sec</t>
    </r>
  </si>
  <si>
    <t>1. Create OTP request with API individualId/otp
Ex: {
  "id": "mosip.identity.otp.internal",
  "version": "1.0",
  "transactionId": "0322789480",
  "requestTime": "2023-11-21T05:14:35.231Z",
  "individualId": "10001100130017020231120045629",
  "otpChannel": [
    "EMAIL",
    "PHONE"
  ]
}
2. Execute API /aid/status API with the generated OTP and AID
Ex: {
  "request": {
    "otp": "111111",
    "individualId": "10001100130017020231120045629",
    "transactionId": "0322789480"
  },
  "requesttime": "2023-11-21T05:29:40.188Z",
  "id": "mosip.resident.checkstatus",
  "version": "1.0"
}</t>
  </si>
  <si>
    <t>1. Create OTP request with API individualId/otp
Ex: {
  "id": "mosip.identity.otp.internal",
  "version": "1.0",
  "transactionId": "0322789480",
  "requestTime": "2023-11-21T05:14:35.231Z",
  "individualId": "10001100130017020231120045629",
  "otpChannel": [
    "EMAIL",
    "PHONE"
  ]
}
2. Execute API /aid/status API with the generated OTP and empty AID
Ex: {
  "request": {
    "otp": "111111",
    "individualId": "",
    "transactionId": "0322789480"
  },
  "requesttime": "2023-11-21T05:29:40.188Z",
  "id": "mosip.resident.checkstatus",
  "version": "1.0"
}</t>
  </si>
  <si>
    <t>1. Create OTP request with API individualId/otp
Ex: {
  "id": "mosip.identity.otp.internal",
  "version": "1.0",
  "transactionId": "0322789480",
  "requestTime": "2023-11-21T05:14:35.231Z",
  "individualId": "10001100130017020231120045629",
  "otpChannel": [
    "EMAIL",
    "PHONE"
  ]
}
2. Execute API /aid/status API with the generated OTP and missing aid field
Ex: {
  "request": {
    "otp": "111111",
    "transactionId": "0322789480"
  },
  "requesttime": "2023-11-21T05:29:40.188Z",
  "id": "mosip.resident.checkstatus",
  "version": "1.0"
}</t>
  </si>
  <si>
    <t>1. Create OTP request with API individualId/otp
Ex: {
  "id": "mosip.identity.otp.internal",
  "version": "1.0",
  "transactionId": "0322789480",
  "requestTime": "2023-11-21T05:14:35.231Z",
  "individualId": "10001100130017020231120045629",
  "otpChannel": [
    "EMAIL",
    "PHONE"
  ]
}
2. Execute API /aid/status API with the generated OTP and with invalid AID
Ex: {
  "request": {
    "otp": "111111",
    "individualId": "xyz",
    "transactionId": "0322789480"
  },
  "requesttime": "2023-11-21T05:29:40.188Z",
  "id": "mosip.resident.checkstatus",
  "version": "1.0"
}</t>
  </si>
  <si>
    <t># Test Cases</t>
  </si>
  <si>
    <t>Failed</t>
  </si>
  <si>
    <t>Passed</t>
  </si>
  <si>
    <t>Skipped</t>
  </si>
  <si>
    <t>API Automation</t>
  </si>
  <si>
    <t>UI Automation</t>
  </si>
  <si>
    <t>Test Rate</t>
  </si>
  <si>
    <t>Pass Rate</t>
  </si>
  <si>
    <t>Test Rate : 100 %  with Pass Rate : 100 %</t>
  </si>
  <si>
    <t>Automation</t>
  </si>
  <si>
    <t>Edge: Version 132.0.2957.115</t>
  </si>
  <si>
    <t>Chrome: Version 132.0.6834.111</t>
  </si>
  <si>
    <t>Firefox: Version 134.0.1</t>
  </si>
  <si>
    <t>MOSIP-39140</t>
  </si>
  <si>
    <t>Resident UI - current notification language is not displaying properly in update my data field</t>
  </si>
  <si>
    <t>MOSIP-39139</t>
  </si>
  <si>
    <t xml:space="preserve">Resident UI - Not able to add identity data and share data in multi language textfield </t>
  </si>
  <si>
    <t>MOSIP-39138</t>
  </si>
  <si>
    <t>Resident UI - Notifications is not displayed in proper RTL format in arabic language</t>
  </si>
  <si>
    <t>MOSIP-39136</t>
  </si>
  <si>
    <t>Resident UI - User able to recieve notifications for the specific channel locked</t>
  </si>
  <si>
    <t>MOSIP-39130</t>
  </si>
  <si>
    <t>Resident UI - Download Icon for the download button in list of supporting documents is not alligned properly</t>
  </si>
  <si>
    <t>MOSIP-38945</t>
  </si>
  <si>
    <t>Resident UI - Allignment issue in warning message in arabic language due to inactivity</t>
  </si>
  <si>
    <t>MOSIP-38911</t>
  </si>
  <si>
    <t>Resident UI - Notification language text field is not alligned properly in language preference in chrome browser only</t>
  </si>
  <si>
    <t>MOSIP-38910</t>
  </si>
  <si>
    <t>Resident UI- Allignment Issue in personalized card and update my data screen when user logged in with UIN with  lengthy name</t>
  </si>
  <si>
    <t>MOSIP-38901</t>
  </si>
  <si>
    <t xml:space="preserve">Resident UI- Able to Lock the auth type for an exception packet </t>
  </si>
  <si>
    <t>MOSIP-38900</t>
  </si>
  <si>
    <t>Resident UI - Allignment Issue in share my data  'Terms and conditions' confirmation popup</t>
  </si>
  <si>
    <t>MOSIP-38889</t>
  </si>
  <si>
    <t>Resident UI - Information message is not appropriate for Identity data Name in update my data</t>
  </si>
  <si>
    <t>MOSIP-38887</t>
  </si>
  <si>
    <t>Resident UI- No warning message popping up in grievance ticket editable screen on changing language</t>
  </si>
  <si>
    <t>MOSIP-38882</t>
  </si>
  <si>
    <t>Resident UI - Able to submit multiple document type  at a time in update my data</t>
  </si>
  <si>
    <t>MOSIP-38880</t>
  </si>
  <si>
    <t>Resident UI: Sucess popup is having slight spacing issue in arabic langauage in manage my VID</t>
  </si>
  <si>
    <t>MOSIP-38878</t>
  </si>
  <si>
    <t>Resident UI - The download button, delete button, No, of transaction left digit is not inlined properly in arabic language</t>
  </si>
  <si>
    <t>MOSIP-38870</t>
  </si>
  <si>
    <t>Resident UI - In "View My History" section, the calendar date changes to current date when downloading the history page, but the data not reflecting as per calender.</t>
  </si>
  <si>
    <t>MOSIP-38867</t>
  </si>
  <si>
    <t>Resident UI -The acknowledgment page is misaligned if the purpose is lengthy in the 'Share My Data' section.</t>
  </si>
  <si>
    <t>MOSIP-38853</t>
  </si>
  <si>
    <t>Resident UI - Update contact data with lengthy characters error message  is not appropriate</t>
  </si>
  <si>
    <t>MOSIP-38851</t>
  </si>
  <si>
    <t>Resident UI - Able to update same Identity  data twice when maximum limit was changed to 1 time in the configuration</t>
  </si>
  <si>
    <t>MOSIP-38846</t>
  </si>
  <si>
    <t>Resident UI - The Allignment issue in french language when selected Huge size for update data</t>
  </si>
  <si>
    <t>MOSIP-38845</t>
  </si>
  <si>
    <t>Resident UI - The warning message on selecting different language in editable page is Grammatically incorrect</t>
  </si>
  <si>
    <t>MOSIP-38819</t>
  </si>
  <si>
    <t>Resident UI - The Icons in the Notification screen is not displayed in RTL format on selecting Arabic language</t>
  </si>
  <si>
    <t>MOSIP-38797</t>
  </si>
  <si>
    <t>Resident UI - Warning message popping up on changing langauge  in an editable page without entering any data</t>
  </si>
  <si>
    <t>MOSIP-38771</t>
  </si>
  <si>
    <t>Resident UI - Update My data Feature is not working as expected</t>
  </si>
  <si>
    <t>Critical</t>
  </si>
  <si>
    <t>MOSIP-38625</t>
  </si>
  <si>
    <t>Resident UI - Unable to access any of the Features after logging in</t>
  </si>
  <si>
    <t>Re-opened</t>
  </si>
  <si>
    <t>MOSIP-33727</t>
  </si>
  <si>
    <t>Resident UI- Unable to login to UI in qa-country env due to java.lang.NumberFormatException error in IDA</t>
  </si>
  <si>
    <t>MOSIP-33304</t>
  </si>
  <si>
    <t>Resident UI-Observed access violation when "IBM Equal Access Accessibility Checker" executed on Resident portal</t>
  </si>
  <si>
    <t>MOSIP-32773</t>
  </si>
  <si>
    <t>Resident API-Getting success response  after updating the same attribute with same value.</t>
  </si>
  <si>
    <t>MOSIP-32575</t>
  </si>
  <si>
    <t>Resident API- Events IDs are not getting stored in the Database for few API scenarios</t>
  </si>
  <si>
    <t>MOSIP-28579</t>
  </si>
  <si>
    <t xml:space="preserve">Resident API - After executing invalid event ID, again tried valid event id getting 'The card is not ready for download'. </t>
  </si>
  <si>
    <t>MOSIP-25771</t>
  </si>
  <si>
    <t>Resident API- Audit logs for grievance are not updated in the audit log table.</t>
  </si>
  <si>
    <t>Resident UI- On closing the Popup  entered data is not cleared for entering invalid OTP in update my data</t>
  </si>
  <si>
    <t>MOSIP-39290</t>
  </si>
  <si>
    <t>On Hold - Dev</t>
  </si>
  <si>
    <t>Resident API Test Rig-Scenarios failed due to no request body passed in qa1-java21 env</t>
  </si>
  <si>
    <t>MOSIP-38351</t>
  </si>
  <si>
    <t>Resident UI: Getting "Unable to access API resource" error while trying to update my data in resident module.</t>
  </si>
  <si>
    <t>MOSIP-36552</t>
  </si>
  <si>
    <t>Resident UI: Getting "Template exceptionServiceError" popup while clicking notification of update my data.</t>
  </si>
  <si>
    <t>MOSIP-36025</t>
  </si>
  <si>
    <t>API - Generate token is failing in api test rig of cellbox env due to which all new resident API failed.</t>
  </si>
  <si>
    <t>MOSIP-28704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</si>
</sst>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2">
    <font>
      <sz val="11"/>
      <color theme="1"/>
      <name val="Calibri"/>
      <scheme val="minor"/>
    </font>
    <font>
      <b/>
      <sz val="8"/>
      <color theme="1"/>
      <name val="Verdana"/>
      <family val="2"/>
    </font>
    <font>
      <b/>
      <sz val="7"/>
      <color theme="1"/>
      <name val="Verdana"/>
      <family val="2"/>
    </font>
    <font>
      <b/>
      <sz val="7"/>
      <color rgb="FFFFFFFF"/>
      <name val="Verdana"/>
      <family val="2"/>
    </font>
    <font>
      <sz val="11"/>
      <name val="Calibri"/>
      <family val="2"/>
    </font>
    <font>
      <sz val="11"/>
      <color theme="1"/>
      <name val="Calibri"/>
      <family val="2"/>
    </font>
    <font>
      <b/>
      <sz val="8"/>
      <color rgb="FFFFFFFF"/>
      <name val="Verdana"/>
      <family val="2"/>
    </font>
    <font>
      <b/>
      <sz val="11"/>
      <color rgb="FFFFFFFF"/>
      <name val="Calibri"/>
      <family val="2"/>
    </font>
    <font>
      <sz val="11"/>
      <color rgb="FF1D1C1D"/>
      <name val="Calibri"/>
      <family val="2"/>
    </font>
    <font>
      <sz val="11"/>
      <color rgb="FF1D1C1D"/>
      <name val="Slack-Lato"/>
    </font>
    <font>
      <sz val="8"/>
      <color theme="1"/>
      <name val="Verdana"/>
      <family val="2"/>
    </font>
    <font>
      <b/>
      <sz val="8"/>
      <color rgb="FF57BB8A"/>
      <name val="Verdana"/>
      <family val="2"/>
    </font>
    <font>
      <b/>
      <sz val="8"/>
      <color rgb="FFFF0000"/>
      <name val="Verdana"/>
      <family val="2"/>
    </font>
    <font>
      <b/>
      <sz val="8"/>
      <color rgb="FFFF9900"/>
      <name val="Verdana"/>
      <family val="2"/>
    </font>
    <font>
      <i/>
      <sz val="11"/>
      <color theme="1"/>
      <name val="Calibri"/>
      <family val="2"/>
    </font>
    <font>
      <b/>
      <sz val="11"/>
      <color theme="1"/>
      <name val="Calibri"/>
      <family val="2"/>
    </font>
    <font>
      <sz val="8"/>
      <color rgb="FF57BB8A"/>
      <name val="Verdana"/>
      <family val="2"/>
    </font>
    <font>
      <sz val="8"/>
      <color rgb="FFFF0000"/>
      <name val="Verdana"/>
      <family val="2"/>
    </font>
    <font>
      <b/>
      <sz val="8"/>
      <color rgb="FFF6B26B"/>
      <name val="Verdana"/>
      <family val="2"/>
    </font>
    <font>
      <sz val="11"/>
      <color theme="1"/>
      <name val="Calibri"/>
      <family val="2"/>
      <scheme val="minor"/>
    </font>
    <font>
      <b/>
      <sz val="11"/>
      <color rgb="FF70AD47"/>
      <name val="Calibri"/>
      <family val="2"/>
    </font>
    <font>
      <b/>
      <sz val="11"/>
      <color rgb="FFFF0000"/>
      <name val="Calibri"/>
      <family val="2"/>
    </font>
    <font>
      <b/>
      <sz val="11"/>
      <color rgb="FFFF9900"/>
      <name val="Calibri"/>
      <family val="2"/>
    </font>
    <font>
      <b/>
      <i/>
      <sz val="8"/>
      <color rgb="FF1C4587"/>
      <name val="Verdana"/>
      <family val="2"/>
    </font>
    <font>
      <sz val="11"/>
      <color rgb="FFFFFFFF"/>
      <name val="Calibri"/>
      <family val="2"/>
    </font>
    <font>
      <b/>
      <i/>
      <sz val="8"/>
      <color rgb="FF1C4587"/>
      <name val="Trebuchet MS"/>
      <family val="2"/>
    </font>
    <font>
      <sz val="11"/>
      <color rgb="FF000000"/>
      <name val="Calibri"/>
      <family val="2"/>
    </font>
    <font>
      <sz val="10"/>
      <color theme="1"/>
      <name val="Calibri"/>
      <family val="2"/>
    </font>
    <font>
      <b/>
      <sz val="11"/>
      <color theme="0"/>
      <name val="Calibri"/>
      <family val="2"/>
    </font>
    <font>
      <u/>
      <sz val="11"/>
      <color rgb="FF0563C1"/>
      <name val="Calibri"/>
      <family val="2"/>
    </font>
    <font>
      <u/>
      <sz val="11"/>
      <color rgb="FF0000FF"/>
      <name val="Calibri"/>
      <family val="2"/>
    </font>
    <font>
      <sz val="10"/>
      <color rgb="FF000000"/>
      <name val="Arial"/>
      <family val="2"/>
    </font>
    <font>
      <sz val="10"/>
      <color rgb="FF000000"/>
      <name val="-apple-system"/>
    </font>
    <font>
      <u/>
      <sz val="11"/>
      <color rgb="FF0000FF"/>
      <name val="Calibri"/>
      <family val="2"/>
    </font>
    <font>
      <u/>
      <sz val="11"/>
      <color rgb="FF0000FF"/>
      <name val="Arial"/>
      <family val="2"/>
    </font>
    <font>
      <b/>
      <sz val="11"/>
      <color rgb="FF000000"/>
      <name val="Calibri"/>
      <family val="2"/>
    </font>
    <font>
      <sz val="11"/>
      <color theme="0"/>
      <name val="Calibri"/>
      <family val="2"/>
    </font>
    <font>
      <b/>
      <sz val="11"/>
      <color rgb="FFFFFFFF"/>
      <name val="Calibri"/>
      <family val="2"/>
    </font>
    <font>
      <sz val="10"/>
      <color rgb="FF000000"/>
      <name val="Calibri"/>
      <family val="2"/>
      <scheme val="minor"/>
    </font>
    <font>
      <sz val="10"/>
      <color theme="1"/>
      <name val="Calibri"/>
      <family val="2"/>
      <scheme val="minor"/>
    </font>
    <font>
      <u/>
      <sz val="10"/>
      <color rgb="FF1155CC"/>
      <name val="Calibri"/>
      <family val="2"/>
      <scheme val="minor"/>
    </font>
    <font>
      <u/>
      <sz val="11"/>
      <color theme="10"/>
      <name val="Calibri"/>
      <family val="2"/>
      <scheme val="minor"/>
    </font>
    <font>
      <b/>
      <sz val="9"/>
      <color rgb="FFFFFFFF"/>
      <name val="Calibri"/>
      <family val="2"/>
    </font>
    <font>
      <sz val="9"/>
      <color theme="1"/>
      <name val="Calibri"/>
      <family val="2"/>
    </font>
    <font>
      <sz val="9"/>
      <name val="Calibri"/>
      <family val="2"/>
    </font>
    <font>
      <sz val="10"/>
      <color rgb="FF000000"/>
      <name val="Consolas"/>
      <family val="3"/>
    </font>
    <font>
      <sz val="9"/>
      <color rgb="FF000000"/>
      <name val="Calibri"/>
      <family val="2"/>
    </font>
    <font>
      <sz val="11"/>
      <color rgb="FF000000"/>
      <name val="Calibri"/>
      <family val="2"/>
    </font>
    <font>
      <sz val="9"/>
      <color rgb="FF172B4D"/>
      <name val="Calibri"/>
      <family val="2"/>
    </font>
    <font>
      <u/>
      <sz val="9"/>
      <color rgb="FF1155CC"/>
      <name val="Calibri"/>
      <family val="2"/>
    </font>
    <font>
      <u/>
      <sz val="9"/>
      <color rgb="FF0563C1"/>
      <name val="Calibri"/>
      <family val="2"/>
    </font>
    <font>
      <sz val="10"/>
      <color rgb="FF000000"/>
      <name val="Calibri"/>
      <family val="2"/>
    </font>
    <font>
      <u/>
      <sz val="9"/>
      <color rgb="FF0000FF"/>
      <name val="Calibri"/>
      <family val="2"/>
    </font>
    <font>
      <sz val="10"/>
      <color theme="1"/>
      <name val="Arial"/>
      <family val="2"/>
    </font>
    <font>
      <sz val="10"/>
      <color rgb="FF000000"/>
      <name val="Calibri, Arial"/>
    </font>
    <font>
      <b/>
      <sz val="10"/>
      <color rgb="FF000000"/>
      <name val="Calibri, Arial"/>
    </font>
    <font>
      <b/>
      <sz val="10"/>
      <color rgb="FFFFFFFF"/>
      <name val="Calibri"/>
      <family val="2"/>
    </font>
    <font>
      <b/>
      <sz val="10"/>
      <color theme="2"/>
      <name val="Calibri"/>
      <family val="2"/>
    </font>
    <font>
      <sz val="10"/>
      <color rgb="FFFFFFFF"/>
      <name val="Calibri"/>
      <family val="2"/>
    </font>
    <font>
      <sz val="10"/>
      <color theme="1"/>
      <name val="Calibri"/>
      <family val="2"/>
    </font>
    <font>
      <sz val="10"/>
      <color theme="2"/>
      <name val="Calibri"/>
      <family val="2"/>
    </font>
    <font>
      <sz val="10"/>
      <name val="Calibri"/>
      <family val="2"/>
    </font>
    <font>
      <b/>
      <sz val="10"/>
      <color theme="1"/>
      <name val="Calibri"/>
      <family val="2"/>
    </font>
    <font>
      <b/>
      <sz val="10"/>
      <color rgb="FF000000"/>
      <name val="Calibri"/>
      <family val="2"/>
    </font>
    <font>
      <sz val="10"/>
      <color rgb="FF172B4D"/>
      <name val="Calibri"/>
      <family val="2"/>
    </font>
    <font>
      <u/>
      <sz val="10"/>
      <color rgb="FF1155CC"/>
      <name val="Calibri"/>
      <family val="2"/>
    </font>
    <font>
      <u/>
      <sz val="10"/>
      <color theme="10"/>
      <name val="Calibri"/>
      <family val="2"/>
    </font>
    <font>
      <u/>
      <sz val="10"/>
      <color rgb="FF0563C1"/>
      <name val="Calibri"/>
      <family val="2"/>
    </font>
    <font>
      <sz val="10"/>
      <color rgb="FF1D1C1D"/>
      <name val="Calibri"/>
      <family val="2"/>
    </font>
    <font>
      <u/>
      <sz val="10"/>
      <color rgb="FF4472C4"/>
      <name val="Calibri"/>
      <family val="2"/>
    </font>
    <font>
      <u/>
      <sz val="10"/>
      <color rgb="FF0000FF"/>
      <name val="Calibri"/>
      <family val="2"/>
    </font>
    <font>
      <b/>
      <i/>
      <sz val="10"/>
      <color theme="1"/>
      <name val="Calibri"/>
      <family val="2"/>
      <scheme val="minor"/>
    </font>
    <font>
      <b/>
      <i/>
      <sz val="10"/>
      <color theme="1"/>
      <name val="Calibri"/>
      <family val="2"/>
    </font>
    <font>
      <sz val="10"/>
      <color rgb="FF000000"/>
      <name val="Aptos Narrow"/>
      <family val="2"/>
    </font>
    <font>
      <sz val="10"/>
      <color rgb="FF002060"/>
      <name val="Calibri"/>
      <family val="2"/>
    </font>
    <font>
      <sz val="11"/>
      <color rgb="FFFFFFFF"/>
      <name val="Calibri"/>
      <family val="2"/>
    </font>
    <font>
      <sz val="9"/>
      <color theme="2"/>
      <name val="Calibri"/>
      <family val="2"/>
    </font>
    <font>
      <sz val="11"/>
      <color theme="0"/>
      <name val="Calibri"/>
      <family val="2"/>
      <scheme val="minor"/>
    </font>
    <font>
      <b/>
      <i/>
      <sz val="8"/>
      <color rgb="FF1C4587"/>
      <name val="Verdana"/>
    </font>
    <font>
      <sz val="11"/>
      <name val="Calibri"/>
    </font>
    <font>
      <b/>
      <sz val="9"/>
      <color rgb="FF000000"/>
      <name val="Verdana"/>
    </font>
    <font>
      <sz val="9"/>
      <color rgb="FF000000"/>
      <name val="Calibri"/>
    </font>
    <font>
      <sz val="11"/>
      <color rgb="FFFF0000"/>
      <name val="Calibri"/>
    </font>
    <font>
      <sz val="11"/>
      <color rgb="FF38761D"/>
      <name val="Calibri"/>
    </font>
    <font>
      <sz val="11"/>
      <color rgb="FFFF9900"/>
      <name val="Calibri"/>
    </font>
    <font>
      <sz val="11"/>
      <color rgb="FF000000"/>
      <name val="Calibri"/>
    </font>
    <font>
      <sz val="11"/>
      <color theme="1"/>
      <name val="Calibri"/>
    </font>
    <font>
      <b/>
      <sz val="11"/>
      <color rgb="FF000000"/>
      <name val="Calibri"/>
    </font>
    <font>
      <b/>
      <sz val="11"/>
      <color rgb="FFFF0000"/>
      <name val="Calibri"/>
    </font>
    <font>
      <b/>
      <sz val="11"/>
      <color rgb="FF38761D"/>
      <name val="Calibri"/>
    </font>
    <font>
      <b/>
      <sz val="11"/>
      <color theme="1"/>
      <name val="Calibri"/>
      <family val="2"/>
      <scheme val="minor"/>
    </font>
    <font>
      <b/>
      <sz val="11"/>
      <name val="Calibri"/>
      <family val="2"/>
    </font>
  </fonts>
  <fills count="29">
    <fill>
      <patternFill patternType="none"/>
    </fill>
    <fill>
      <patternFill patternType="gray125"/>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1C4587"/>
        <bgColor rgb="FF1C4587"/>
      </patternFill>
    </fill>
    <fill>
      <patternFill patternType="solid">
        <fgColor rgb="FFFFFFFF"/>
        <bgColor rgb="FFFFFFFF"/>
      </patternFill>
    </fill>
    <fill>
      <patternFill patternType="solid">
        <fgColor rgb="FF3D85C6"/>
        <bgColor rgb="FF3D85C6"/>
      </patternFill>
    </fill>
    <fill>
      <patternFill patternType="solid">
        <fgColor rgb="FFF8F8F8"/>
        <bgColor rgb="FFF8F8F8"/>
      </patternFill>
    </fill>
    <fill>
      <patternFill patternType="solid">
        <fgColor rgb="FF274E13"/>
        <bgColor rgb="FF274E13"/>
      </patternFill>
    </fill>
    <fill>
      <patternFill patternType="solid">
        <fgColor rgb="FFEBECF0"/>
        <bgColor rgb="FFEBECF0"/>
      </patternFill>
    </fill>
    <fill>
      <patternFill patternType="solid">
        <fgColor rgb="FF002060"/>
        <bgColor rgb="FF002060"/>
      </patternFill>
    </fill>
    <fill>
      <patternFill patternType="solid">
        <fgColor rgb="FFFFD966"/>
        <bgColor rgb="FFFFD966"/>
      </patternFill>
    </fill>
    <fill>
      <patternFill patternType="solid">
        <fgColor rgb="FFF8CBAD"/>
        <bgColor rgb="FFF8CBAD"/>
      </patternFill>
    </fill>
    <fill>
      <patternFill patternType="solid">
        <fgColor rgb="FF38761D"/>
        <bgColor rgb="FF38761D"/>
      </patternFill>
    </fill>
    <fill>
      <patternFill patternType="solid">
        <fgColor rgb="FFC9DAF8"/>
        <bgColor rgb="FFC9DAF8"/>
      </patternFill>
    </fill>
    <fill>
      <patternFill patternType="solid">
        <fgColor rgb="FFF9CB9C"/>
        <bgColor rgb="FFF9CB9C"/>
      </patternFill>
    </fill>
    <fill>
      <patternFill patternType="solid">
        <fgColor rgb="FFFFFF00"/>
        <bgColor rgb="FFFFFF00"/>
      </patternFill>
    </fill>
    <fill>
      <patternFill patternType="solid">
        <fgColor theme="0"/>
        <bgColor theme="0"/>
      </patternFill>
    </fill>
    <fill>
      <patternFill patternType="solid">
        <fgColor rgb="FF00FFFF"/>
        <bgColor rgb="FF00FFFF"/>
      </patternFill>
    </fill>
    <fill>
      <patternFill patternType="solid">
        <fgColor rgb="FFFFFFCC"/>
        <bgColor rgb="FFFFFFCC"/>
      </patternFill>
    </fill>
    <fill>
      <patternFill patternType="solid">
        <fgColor theme="9" tint="-0.499984740745262"/>
        <bgColor rgb="FF274E13"/>
      </patternFill>
    </fill>
    <fill>
      <patternFill patternType="solid">
        <fgColor rgb="FFFF0000"/>
        <bgColor rgb="FFFF0000"/>
      </patternFill>
    </fill>
    <fill>
      <patternFill patternType="solid">
        <fgColor rgb="FFFF9900"/>
        <bgColor rgb="FFFF9900"/>
      </patternFill>
    </fill>
    <fill>
      <patternFill patternType="solid">
        <fgColor theme="0"/>
        <bgColor indexed="64"/>
      </patternFill>
    </fill>
    <fill>
      <patternFill patternType="solid">
        <fgColor theme="9" tint="-0.499984740745262"/>
        <bgColor indexed="64"/>
      </patternFill>
    </fill>
    <fill>
      <patternFill patternType="solid">
        <fgColor rgb="FFFFFFFF"/>
        <bgColor indexed="64"/>
      </patternFill>
    </fill>
    <fill>
      <patternFill patternType="solid">
        <fgColor rgb="FFFFFFFF"/>
        <bgColor rgb="FF000000"/>
      </patternFill>
    </fill>
    <fill>
      <patternFill patternType="solid">
        <fgColor rgb="FF002060"/>
        <bgColor indexed="64"/>
      </patternFill>
    </fill>
  </fills>
  <borders count="46">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medium">
        <color rgb="FFCCCCCC"/>
      </top>
      <bottom style="medium">
        <color rgb="FFCCCCCC"/>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medium">
        <color rgb="FFCCCCCC"/>
      </left>
      <right/>
      <top style="medium">
        <color rgb="FFCCCCCC"/>
      </top>
      <bottom style="medium">
        <color rgb="FFCCCCCC"/>
      </bottom>
      <diagonal/>
    </border>
    <border>
      <left style="thin">
        <color rgb="FF000000"/>
      </left>
      <right style="thin">
        <color rgb="FF000000"/>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bottom style="thin">
        <color rgb="FFB2B2B2"/>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right/>
      <top/>
      <bottom style="thin">
        <color rgb="FF000000"/>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0" fontId="41" fillId="0" borderId="0" applyNumberFormat="0" applyFill="0" applyBorder="0" applyAlignment="0" applyProtection="0"/>
  </cellStyleXfs>
  <cellXfs count="321">
    <xf numFmtId="0" fontId="0" fillId="0" borderId="0" xfId="0" applyFont="1" applyAlignment="1"/>
    <xf numFmtId="0" fontId="2" fillId="3" borderId="2" xfId="0" applyFont="1" applyFill="1" applyBorder="1" applyAlignment="1">
      <alignment horizontal="center"/>
    </xf>
    <xf numFmtId="0" fontId="5" fillId="0" borderId="0" xfId="0" applyFont="1"/>
    <xf numFmtId="0" fontId="5" fillId="0" borderId="6" xfId="0" applyFont="1" applyBorder="1" applyAlignment="1">
      <alignment wrapText="1"/>
    </xf>
    <xf numFmtId="0" fontId="5" fillId="0" borderId="0" xfId="0" applyFont="1" applyAlignment="1">
      <alignment horizontal="center" vertical="center"/>
    </xf>
    <xf numFmtId="0" fontId="7" fillId="5" borderId="2" xfId="0" applyFont="1" applyFill="1" applyBorder="1" applyAlignment="1">
      <alignment horizontal="center" vertical="center"/>
    </xf>
    <xf numFmtId="0" fontId="5" fillId="6" borderId="7" xfId="0" applyFont="1" applyFill="1" applyBorder="1"/>
    <xf numFmtId="0" fontId="6" fillId="4" borderId="2" xfId="0" applyFont="1" applyFill="1" applyBorder="1" applyAlignment="1">
      <alignment horizontal="center" wrapText="1"/>
    </xf>
    <xf numFmtId="0" fontId="6" fillId="7" borderId="2" xfId="0" applyFont="1" applyFill="1" applyBorder="1" applyAlignment="1">
      <alignment horizontal="center"/>
    </xf>
    <xf numFmtId="0" fontId="7" fillId="7" borderId="9" xfId="0" applyFont="1" applyFill="1" applyBorder="1"/>
    <xf numFmtId="0" fontId="6" fillId="7" borderId="2" xfId="0" applyFont="1" applyFill="1" applyBorder="1" applyAlignment="1">
      <alignment horizontal="center" vertical="center" wrapText="1"/>
    </xf>
    <xf numFmtId="0" fontId="5" fillId="0" borderId="0" xfId="0" applyFont="1"/>
    <xf numFmtId="0" fontId="2" fillId="6" borderId="2" xfId="0" applyFont="1" applyFill="1" applyBorder="1" applyAlignment="1">
      <alignment horizontal="center" wrapText="1"/>
    </xf>
    <xf numFmtId="0" fontId="10" fillId="6" borderId="2" xfId="0" applyFont="1" applyFill="1" applyBorder="1" applyAlignment="1">
      <alignment horizontal="center" wrapText="1"/>
    </xf>
    <xf numFmtId="0" fontId="10" fillId="0" borderId="2" xfId="0" applyFont="1" applyBorder="1" applyAlignment="1">
      <alignment horizontal="center" wrapText="1"/>
    </xf>
    <xf numFmtId="0" fontId="11" fillId="6" borderId="2" xfId="0" applyFont="1" applyFill="1" applyBorder="1" applyAlignment="1">
      <alignment horizontal="center" wrapText="1"/>
    </xf>
    <xf numFmtId="0" fontId="12" fillId="0" borderId="2" xfId="0" applyFont="1" applyBorder="1" applyAlignment="1">
      <alignment horizontal="center" wrapText="1"/>
    </xf>
    <xf numFmtId="0" fontId="13" fillId="6" borderId="2" xfId="0" applyFont="1" applyFill="1" applyBorder="1" applyAlignment="1">
      <alignment horizontal="center" wrapText="1"/>
    </xf>
    <xf numFmtId="0" fontId="14" fillId="0" borderId="2" xfId="0" applyFont="1" applyBorder="1"/>
    <xf numFmtId="0" fontId="15" fillId="0" borderId="2" xfId="0" applyFont="1" applyBorder="1" applyAlignment="1">
      <alignment horizontal="center"/>
    </xf>
    <xf numFmtId="0" fontId="12" fillId="6" borderId="2" xfId="0" applyFont="1" applyFill="1" applyBorder="1" applyAlignment="1">
      <alignment horizontal="center" wrapText="1"/>
    </xf>
    <xf numFmtId="0" fontId="2" fillId="6" borderId="2" xfId="0" applyFont="1" applyFill="1" applyBorder="1" applyAlignment="1">
      <alignment horizontal="right" wrapText="1"/>
    </xf>
    <xf numFmtId="0" fontId="16" fillId="6" borderId="2" xfId="0" applyFont="1" applyFill="1" applyBorder="1" applyAlignment="1">
      <alignment horizontal="center" wrapText="1"/>
    </xf>
    <xf numFmtId="0" fontId="17" fillId="6" borderId="2" xfId="0" applyFont="1" applyFill="1" applyBorder="1" applyAlignment="1">
      <alignment horizontal="center" wrapText="1"/>
    </xf>
    <xf numFmtId="0" fontId="18" fillId="0" borderId="2" xfId="0" applyFont="1" applyBorder="1" applyAlignment="1">
      <alignment horizontal="center" wrapText="1"/>
    </xf>
    <xf numFmtId="0" fontId="19" fillId="0" borderId="2" xfId="0" applyFont="1" applyBorder="1"/>
    <xf numFmtId="0" fontId="1" fillId="0" borderId="2" xfId="0" applyFont="1" applyBorder="1" applyAlignment="1">
      <alignment horizontal="center"/>
    </xf>
    <xf numFmtId="0" fontId="20" fillId="0" borderId="2" xfId="0" applyFont="1" applyBorder="1" applyAlignment="1">
      <alignment horizontal="center"/>
    </xf>
    <xf numFmtId="0" fontId="21" fillId="0" borderId="2" xfId="0" applyFont="1" applyBorder="1" applyAlignment="1">
      <alignment horizontal="center"/>
    </xf>
    <xf numFmtId="0" fontId="22" fillId="0" borderId="2" xfId="0" applyFont="1" applyBorder="1" applyAlignment="1">
      <alignment horizontal="center"/>
    </xf>
    <xf numFmtId="0" fontId="8" fillId="8" borderId="2" xfId="0" applyFont="1" applyFill="1" applyBorder="1" applyAlignment="1">
      <alignment horizontal="left"/>
    </xf>
    <xf numFmtId="0" fontId="2" fillId="0" borderId="0" xfId="0" applyFont="1"/>
    <xf numFmtId="0" fontId="15" fillId="0" borderId="0" xfId="0" applyFont="1" applyAlignment="1">
      <alignment horizontal="center"/>
    </xf>
    <xf numFmtId="0" fontId="20" fillId="0" borderId="0" xfId="0" applyFont="1" applyAlignment="1">
      <alignment horizontal="center"/>
    </xf>
    <xf numFmtId="0" fontId="21" fillId="0" borderId="0" xfId="0" applyFont="1" applyAlignment="1">
      <alignment horizontal="center"/>
    </xf>
    <xf numFmtId="0" fontId="22" fillId="0" borderId="0" xfId="0" applyFont="1" applyAlignment="1">
      <alignment horizontal="center"/>
    </xf>
    <xf numFmtId="0" fontId="18" fillId="0" borderId="0" xfId="0" applyFont="1" applyAlignment="1">
      <alignment horizontal="center" wrapText="1"/>
    </xf>
    <xf numFmtId="0" fontId="5" fillId="0" borderId="10" xfId="0" applyFont="1" applyBorder="1" applyAlignment="1">
      <alignment wrapText="1"/>
    </xf>
    <xf numFmtId="0" fontId="14" fillId="0" borderId="0" xfId="0" applyFont="1"/>
    <xf numFmtId="0" fontId="24" fillId="0" borderId="0" xfId="0" applyFont="1"/>
    <xf numFmtId="0" fontId="23" fillId="0" borderId="0" xfId="0" applyFont="1" applyAlignment="1">
      <alignment wrapText="1"/>
    </xf>
    <xf numFmtId="0" fontId="25" fillId="0" borderId="0" xfId="0" applyFont="1" applyAlignment="1">
      <alignment wrapText="1"/>
    </xf>
    <xf numFmtId="0" fontId="5" fillId="0" borderId="0" xfId="0" applyFont="1" applyAlignment="1">
      <alignment wrapText="1"/>
    </xf>
    <xf numFmtId="0" fontId="27" fillId="0" borderId="0" xfId="0" applyFont="1"/>
    <xf numFmtId="0" fontId="9" fillId="6" borderId="0" xfId="0" applyFont="1" applyFill="1" applyAlignment="1">
      <alignment horizontal="left"/>
    </xf>
    <xf numFmtId="0" fontId="27" fillId="0" borderId="0" xfId="0" applyFont="1" applyAlignment="1">
      <alignment horizontal="center"/>
    </xf>
    <xf numFmtId="0" fontId="24" fillId="11" borderId="12" xfId="0" applyFont="1" applyFill="1" applyBorder="1" applyAlignment="1">
      <alignment vertical="top" wrapText="1"/>
    </xf>
    <xf numFmtId="0" fontId="24" fillId="11" borderId="13" xfId="0" applyFont="1" applyFill="1" applyBorder="1" applyAlignment="1">
      <alignment vertical="top" wrapText="1"/>
    </xf>
    <xf numFmtId="0" fontId="24" fillId="11" borderId="13" xfId="0" applyFont="1" applyFill="1" applyBorder="1" applyAlignment="1">
      <alignment horizontal="center" vertical="top" wrapText="1"/>
    </xf>
    <xf numFmtId="0" fontId="5" fillId="6" borderId="13" xfId="0" applyFont="1" applyFill="1" applyBorder="1" applyAlignment="1">
      <alignment vertical="top" wrapText="1"/>
    </xf>
    <xf numFmtId="0" fontId="5" fillId="6" borderId="13" xfId="0" applyFont="1" applyFill="1" applyBorder="1" applyAlignment="1">
      <alignment vertical="center" wrapText="1"/>
    </xf>
    <xf numFmtId="0" fontId="5" fillId="6" borderId="13" xfId="0" applyFont="1" applyFill="1" applyBorder="1" applyAlignment="1">
      <alignment wrapText="1"/>
    </xf>
    <xf numFmtId="0" fontId="5" fillId="6" borderId="14" xfId="0" applyFont="1" applyFill="1" applyBorder="1" applyAlignment="1">
      <alignment wrapText="1"/>
    </xf>
    <xf numFmtId="0" fontId="5" fillId="6" borderId="15" xfId="0" applyFont="1" applyFill="1" applyBorder="1" applyAlignment="1">
      <alignment wrapText="1"/>
    </xf>
    <xf numFmtId="0" fontId="5" fillId="6" borderId="16" xfId="0" applyFont="1" applyFill="1" applyBorder="1" applyAlignment="1">
      <alignment wrapText="1"/>
    </xf>
    <xf numFmtId="0" fontId="5" fillId="0" borderId="14" xfId="0" applyFont="1" applyBorder="1" applyAlignment="1">
      <alignment wrapText="1"/>
    </xf>
    <xf numFmtId="0" fontId="5" fillId="6" borderId="20" xfId="0" applyFont="1" applyFill="1" applyBorder="1" applyAlignment="1">
      <alignment wrapText="1"/>
    </xf>
    <xf numFmtId="0" fontId="24" fillId="5" borderId="2" xfId="0" applyFont="1" applyFill="1" applyBorder="1" applyAlignment="1">
      <alignment horizontal="center" wrapText="1"/>
    </xf>
    <xf numFmtId="0" fontId="24" fillId="5" borderId="2" xfId="0" applyFont="1" applyFill="1" applyBorder="1" applyAlignment="1">
      <alignment wrapText="1"/>
    </xf>
    <xf numFmtId="0" fontId="28" fillId="5" borderId="2" xfId="0" applyFont="1" applyFill="1" applyBorder="1" applyAlignment="1">
      <alignment horizontal="center" vertical="center"/>
    </xf>
    <xf numFmtId="0" fontId="5" fillId="0" borderId="21" xfId="0" applyFont="1" applyBorder="1" applyAlignment="1">
      <alignment wrapText="1"/>
    </xf>
    <xf numFmtId="0" fontId="29" fillId="0" borderId="2" xfId="0" applyFont="1" applyBorder="1"/>
    <xf numFmtId="0" fontId="5" fillId="0" borderId="2" xfId="0" applyFont="1" applyBorder="1" applyAlignment="1">
      <alignment wrapText="1"/>
    </xf>
    <xf numFmtId="0" fontId="5" fillId="0" borderId="2" xfId="0" applyFont="1" applyBorder="1"/>
    <xf numFmtId="0" fontId="30" fillId="0" borderId="2" xfId="0" applyFont="1" applyBorder="1"/>
    <xf numFmtId="0" fontId="31" fillId="6" borderId="2" xfId="0" applyFont="1" applyFill="1" applyBorder="1" applyAlignment="1">
      <alignment wrapText="1"/>
    </xf>
    <xf numFmtId="0" fontId="32" fillId="6" borderId="2" xfId="0" applyFont="1" applyFill="1" applyBorder="1" applyAlignment="1">
      <alignment wrapText="1"/>
    </xf>
    <xf numFmtId="0" fontId="33" fillId="0" borderId="0" xfId="0" applyFont="1"/>
    <xf numFmtId="0" fontId="32" fillId="6" borderId="7" xfId="0" applyFont="1" applyFill="1" applyBorder="1" applyAlignment="1">
      <alignment wrapText="1"/>
    </xf>
    <xf numFmtId="0" fontId="24" fillId="5" borderId="25" xfId="0" applyFont="1" applyFill="1" applyBorder="1" applyAlignment="1">
      <alignment horizontal="center" wrapText="1"/>
    </xf>
    <xf numFmtId="0" fontId="24" fillId="5" borderId="25" xfId="0" applyFont="1" applyFill="1" applyBorder="1" applyAlignment="1">
      <alignment wrapText="1"/>
    </xf>
    <xf numFmtId="0" fontId="34" fillId="0" borderId="0" xfId="0" applyFont="1" applyAlignment="1">
      <alignment wrapText="1"/>
    </xf>
    <xf numFmtId="0" fontId="35" fillId="6" borderId="2" xfId="0" applyFont="1" applyFill="1" applyBorder="1"/>
    <xf numFmtId="0" fontId="35" fillId="6" borderId="26" xfId="0" applyFont="1" applyFill="1" applyBorder="1" applyAlignment="1">
      <alignment wrapText="1"/>
    </xf>
    <xf numFmtId="0" fontId="35" fillId="6" borderId="26" xfId="0" applyFont="1" applyFill="1" applyBorder="1"/>
    <xf numFmtId="0" fontId="26" fillId="6" borderId="9" xfId="0" applyFont="1" applyFill="1" applyBorder="1" applyAlignment="1">
      <alignment horizontal="right"/>
    </xf>
    <xf numFmtId="0" fontId="26" fillId="6" borderId="27" xfId="0" applyFont="1" applyFill="1" applyBorder="1" applyAlignment="1">
      <alignment wrapText="1"/>
    </xf>
    <xf numFmtId="0" fontId="26" fillId="6" borderId="27" xfId="0" applyFont="1" applyFill="1" applyBorder="1"/>
    <xf numFmtId="0" fontId="26" fillId="13" borderId="9" xfId="0" applyFont="1" applyFill="1" applyBorder="1" applyAlignment="1">
      <alignment horizontal="right"/>
    </xf>
    <xf numFmtId="0" fontId="26" fillId="13" borderId="27" xfId="0" applyFont="1" applyFill="1" applyBorder="1" applyAlignment="1">
      <alignment wrapText="1"/>
    </xf>
    <xf numFmtId="0" fontId="26" fillId="13" borderId="27" xfId="0" applyFont="1" applyFill="1" applyBorder="1"/>
    <xf numFmtId="0" fontId="36" fillId="14" borderId="2" xfId="0" applyFont="1" applyFill="1" applyBorder="1"/>
    <xf numFmtId="0" fontId="24" fillId="6" borderId="2" xfId="0" applyFont="1" applyFill="1" applyBorder="1"/>
    <xf numFmtId="0" fontId="26" fillId="6" borderId="2" xfId="0" applyFont="1" applyFill="1" applyBorder="1" applyAlignment="1">
      <alignment wrapText="1"/>
    </xf>
    <xf numFmtId="0" fontId="36" fillId="6" borderId="2" xfId="0" applyFont="1" applyFill="1" applyBorder="1"/>
    <xf numFmtId="0" fontId="5" fillId="6" borderId="2" xfId="0" applyFont="1" applyFill="1" applyBorder="1" applyAlignment="1">
      <alignment wrapText="1"/>
    </xf>
    <xf numFmtId="0" fontId="26" fillId="15" borderId="9" xfId="0" applyFont="1" applyFill="1" applyBorder="1" applyAlignment="1">
      <alignment horizontal="right"/>
    </xf>
    <xf numFmtId="0" fontId="26" fillId="15" borderId="27" xfId="0" applyFont="1" applyFill="1" applyBorder="1" applyAlignment="1">
      <alignment wrapText="1"/>
    </xf>
    <xf numFmtId="0" fontId="26" fillId="15" borderId="27" xfId="0" applyFont="1" applyFill="1" applyBorder="1"/>
    <xf numFmtId="0" fontId="28" fillId="15" borderId="2" xfId="0" applyFont="1" applyFill="1" applyBorder="1"/>
    <xf numFmtId="0" fontId="5" fillId="15" borderId="7" xfId="0" applyFont="1" applyFill="1" applyBorder="1"/>
    <xf numFmtId="0" fontId="26" fillId="0" borderId="8" xfId="0" applyFont="1" applyBorder="1" applyAlignment="1">
      <alignment horizontal="right"/>
    </xf>
    <xf numFmtId="0" fontId="26" fillId="0" borderId="28" xfId="0" applyFont="1" applyBorder="1" applyAlignment="1">
      <alignment wrapText="1"/>
    </xf>
    <xf numFmtId="0" fontId="26" fillId="0" borderId="28" xfId="0" applyFont="1" applyBorder="1"/>
    <xf numFmtId="0" fontId="26" fillId="13" borderId="2" xfId="0" applyFont="1" applyFill="1" applyBorder="1"/>
    <xf numFmtId="0" fontId="36" fillId="0" borderId="2" xfId="0" applyFont="1" applyBorder="1"/>
    <xf numFmtId="0" fontId="28" fillId="6" borderId="2" xfId="0" applyFont="1" applyFill="1" applyBorder="1"/>
    <xf numFmtId="0" fontId="28" fillId="0" borderId="2" xfId="0" applyFont="1" applyBorder="1"/>
    <xf numFmtId="0" fontId="5" fillId="12" borderId="2" xfId="0" applyFont="1" applyFill="1" applyBorder="1" applyAlignment="1">
      <alignment wrapText="1"/>
    </xf>
    <xf numFmtId="0" fontId="26" fillId="16" borderId="9" xfId="0" applyFont="1" applyFill="1" applyBorder="1" applyAlignment="1">
      <alignment horizontal="right"/>
    </xf>
    <xf numFmtId="0" fontId="26" fillId="16" borderId="27" xfId="0" applyFont="1" applyFill="1" applyBorder="1" applyAlignment="1">
      <alignment wrapText="1"/>
    </xf>
    <xf numFmtId="0" fontId="26" fillId="16" borderId="27" xfId="0" applyFont="1" applyFill="1" applyBorder="1"/>
    <xf numFmtId="0" fontId="5" fillId="16" borderId="7" xfId="0" applyFont="1" applyFill="1" applyBorder="1"/>
    <xf numFmtId="0" fontId="5" fillId="16" borderId="7" xfId="0" applyFont="1" applyFill="1" applyBorder="1" applyAlignment="1">
      <alignment wrapText="1"/>
    </xf>
    <xf numFmtId="0" fontId="5" fillId="6" borderId="7" xfId="0" applyFont="1" applyFill="1" applyBorder="1" applyAlignment="1">
      <alignment wrapText="1"/>
    </xf>
    <xf numFmtId="0" fontId="5" fillId="15" borderId="7" xfId="0" applyFont="1" applyFill="1" applyBorder="1" applyAlignment="1">
      <alignment wrapText="1"/>
    </xf>
    <xf numFmtId="0" fontId="35" fillId="17" borderId="2" xfId="0" applyFont="1" applyFill="1" applyBorder="1"/>
    <xf numFmtId="0" fontId="15" fillId="17" borderId="2" xfId="0" applyFont="1" applyFill="1" applyBorder="1"/>
    <xf numFmtId="0" fontId="26" fillId="18" borderId="2" xfId="0" applyFont="1" applyFill="1" applyBorder="1"/>
    <xf numFmtId="0" fontId="5" fillId="18" borderId="2" xfId="0" applyFont="1" applyFill="1" applyBorder="1"/>
    <xf numFmtId="0" fontId="5" fillId="17" borderId="2" xfId="0" applyFont="1" applyFill="1" applyBorder="1"/>
    <xf numFmtId="0" fontId="26" fillId="18" borderId="2" xfId="0" applyFont="1" applyFill="1" applyBorder="1" applyAlignment="1">
      <alignment horizontal="left"/>
    </xf>
    <xf numFmtId="0" fontId="5" fillId="18" borderId="2" xfId="0" applyFont="1" applyFill="1" applyBorder="1" applyAlignment="1">
      <alignment wrapText="1"/>
    </xf>
    <xf numFmtId="0" fontId="26" fillId="19" borderId="9" xfId="0" applyFont="1" applyFill="1" applyBorder="1"/>
    <xf numFmtId="0" fontId="26" fillId="0" borderId="2" xfId="0" applyFont="1" applyBorder="1"/>
    <xf numFmtId="0" fontId="26" fillId="0" borderId="0" xfId="0" applyFont="1"/>
    <xf numFmtId="0" fontId="26" fillId="19" borderId="27" xfId="0" applyFont="1" applyFill="1" applyBorder="1"/>
    <xf numFmtId="0" fontId="26" fillId="20" borderId="29" xfId="0" applyFont="1" applyFill="1" applyBorder="1"/>
    <xf numFmtId="0" fontId="26" fillId="20" borderId="30" xfId="0" applyFont="1" applyFill="1" applyBorder="1"/>
    <xf numFmtId="0" fontId="26" fillId="19" borderId="2" xfId="0" applyFont="1" applyFill="1" applyBorder="1"/>
    <xf numFmtId="0" fontId="26" fillId="0" borderId="5" xfId="0" applyFont="1" applyBorder="1"/>
    <xf numFmtId="0" fontId="26" fillId="17" borderId="9" xfId="0" applyFont="1" applyFill="1" applyBorder="1"/>
    <xf numFmtId="0" fontId="26" fillId="17" borderId="27" xfId="0" applyFont="1" applyFill="1" applyBorder="1"/>
    <xf numFmtId="0" fontId="26" fillId="0" borderId="8" xfId="0" applyFont="1" applyBorder="1"/>
    <xf numFmtId="0" fontId="26" fillId="0" borderId="11" xfId="0" applyFont="1" applyBorder="1"/>
    <xf numFmtId="0" fontId="26" fillId="17" borderId="31" xfId="0" applyFont="1" applyFill="1" applyBorder="1"/>
    <xf numFmtId="0" fontId="0" fillId="0" borderId="32" xfId="0" applyFont="1" applyBorder="1" applyAlignment="1"/>
    <xf numFmtId="0" fontId="37" fillId="5" borderId="32" xfId="0" applyFont="1" applyFill="1" applyBorder="1" applyAlignment="1">
      <alignment horizontal="center" vertical="center"/>
    </xf>
    <xf numFmtId="0" fontId="5" fillId="0" borderId="32" xfId="0" applyFont="1" applyBorder="1" applyAlignment="1"/>
    <xf numFmtId="0" fontId="0" fillId="0" borderId="0" xfId="0" applyFont="1" applyAlignment="1"/>
    <xf numFmtId="0" fontId="47" fillId="0" borderId="2" xfId="0" applyFont="1" applyBorder="1" applyAlignment="1"/>
    <xf numFmtId="0" fontId="56" fillId="4" borderId="2" xfId="0" applyFont="1" applyFill="1" applyBorder="1" applyAlignment="1">
      <alignment horizontal="center" vertical="center" wrapText="1"/>
    </xf>
    <xf numFmtId="0" fontId="75" fillId="9" borderId="2" xfId="0" applyFont="1" applyFill="1" applyBorder="1" applyAlignment="1">
      <alignment horizontal="center"/>
    </xf>
    <xf numFmtId="0" fontId="56" fillId="4" borderId="2" xfId="0" applyFont="1" applyFill="1" applyBorder="1" applyAlignment="1">
      <alignment wrapText="1"/>
    </xf>
    <xf numFmtId="0" fontId="58" fillId="4" borderId="2" xfId="0" applyFont="1" applyFill="1" applyBorder="1" applyAlignment="1">
      <alignment wrapText="1"/>
    </xf>
    <xf numFmtId="0" fontId="58" fillId="4" borderId="2" xfId="0" applyFont="1" applyFill="1" applyBorder="1" applyAlignment="1"/>
    <xf numFmtId="0" fontId="59" fillId="4" borderId="2" xfId="0" applyFont="1" applyFill="1" applyBorder="1" applyAlignment="1"/>
    <xf numFmtId="0" fontId="59" fillId="0" borderId="2" xfId="0" applyFont="1" applyBorder="1" applyAlignment="1"/>
    <xf numFmtId="0" fontId="59" fillId="0" borderId="2" xfId="0" applyFont="1" applyBorder="1" applyAlignment="1">
      <alignment wrapText="1"/>
    </xf>
    <xf numFmtId="0" fontId="59" fillId="6" borderId="2" xfId="0" applyFont="1" applyFill="1" applyBorder="1" applyAlignment="1">
      <alignment wrapText="1"/>
    </xf>
    <xf numFmtId="0" fontId="45" fillId="0" borderId="0" xfId="0" applyFont="1" applyAlignment="1">
      <alignment wrapText="1"/>
    </xf>
    <xf numFmtId="0" fontId="45" fillId="0" borderId="0" xfId="0" applyFont="1" applyAlignment="1"/>
    <xf numFmtId="0" fontId="62" fillId="0" borderId="2" xfId="0" applyFont="1" applyBorder="1" applyAlignment="1">
      <alignment wrapText="1"/>
    </xf>
    <xf numFmtId="0" fontId="51" fillId="0" borderId="2" xfId="0" applyFont="1" applyBorder="1" applyAlignment="1"/>
    <xf numFmtId="0" fontId="63" fillId="0" borderId="2" xfId="0" applyFont="1" applyBorder="1" applyAlignment="1">
      <alignment wrapText="1"/>
    </xf>
    <xf numFmtId="0" fontId="64" fillId="0" borderId="2" xfId="0" applyFont="1" applyBorder="1" applyAlignment="1">
      <alignment wrapText="1"/>
    </xf>
    <xf numFmtId="0" fontId="51" fillId="0" borderId="0" xfId="0" applyFont="1" applyAlignment="1"/>
    <xf numFmtId="0" fontId="65" fillId="0" borderId="2" xfId="0" applyFont="1" applyBorder="1" applyAlignment="1">
      <alignment wrapText="1"/>
    </xf>
    <xf numFmtId="0" fontId="43" fillId="0" borderId="2" xfId="0" applyFont="1" applyBorder="1" applyAlignment="1">
      <alignment wrapText="1"/>
    </xf>
    <xf numFmtId="0" fontId="43" fillId="6" borderId="2" xfId="0" applyFont="1" applyFill="1" applyBorder="1" applyAlignment="1">
      <alignment wrapText="1"/>
    </xf>
    <xf numFmtId="0" fontId="49" fillId="0" borderId="2" xfId="0" applyFont="1" applyBorder="1" applyAlignment="1">
      <alignment wrapText="1"/>
    </xf>
    <xf numFmtId="0" fontId="43" fillId="0" borderId="2" xfId="0" applyFont="1" applyBorder="1" applyAlignment="1"/>
    <xf numFmtId="0" fontId="59" fillId="0" borderId="1" xfId="0" applyFont="1" applyBorder="1" applyAlignment="1"/>
    <xf numFmtId="0" fontId="59" fillId="0" borderId="3" xfId="0" applyFont="1" applyBorder="1" applyAlignment="1">
      <alignment wrapText="1"/>
    </xf>
    <xf numFmtId="0" fontId="59" fillId="0" borderId="26" xfId="0" applyFont="1" applyBorder="1" applyAlignment="1">
      <alignment wrapText="1"/>
    </xf>
    <xf numFmtId="0" fontId="59" fillId="0" borderId="26" xfId="0" applyFont="1" applyBorder="1" applyAlignment="1"/>
    <xf numFmtId="0" fontId="59" fillId="0" borderId="2" xfId="0" applyFont="1" applyBorder="1" applyAlignment="1">
      <alignment wrapText="1" readingOrder="1"/>
    </xf>
    <xf numFmtId="0" fontId="38" fillId="0" borderId="2" xfId="0" applyFont="1" applyBorder="1" applyAlignment="1">
      <alignment wrapText="1"/>
    </xf>
    <xf numFmtId="0" fontId="61" fillId="0" borderId="9" xfId="0" applyFont="1" applyBorder="1" applyAlignment="1"/>
    <xf numFmtId="0" fontId="46" fillId="0" borderId="2" xfId="0" applyFont="1" applyBorder="1" applyAlignment="1"/>
    <xf numFmtId="0" fontId="50" fillId="0" borderId="2" xfId="0" applyFont="1" applyBorder="1" applyAlignment="1">
      <alignment wrapText="1"/>
    </xf>
    <xf numFmtId="0" fontId="59" fillId="6" borderId="2" xfId="0" applyFont="1" applyFill="1" applyBorder="1" applyAlignment="1"/>
    <xf numFmtId="0" fontId="59" fillId="0" borderId="1" xfId="0" applyFont="1" applyBorder="1" applyAlignment="1">
      <alignment wrapText="1"/>
    </xf>
    <xf numFmtId="0" fontId="51" fillId="0" borderId="2" xfId="0" applyFont="1" applyBorder="1" applyAlignment="1">
      <alignment wrapText="1"/>
    </xf>
    <xf numFmtId="0" fontId="51" fillId="0" borderId="26" xfId="0" applyFont="1" applyBorder="1" applyAlignment="1"/>
    <xf numFmtId="0" fontId="59" fillId="24" borderId="2" xfId="0" applyFont="1" applyFill="1" applyBorder="1" applyAlignment="1">
      <alignment wrapText="1" readingOrder="1"/>
    </xf>
    <xf numFmtId="0" fontId="38" fillId="0" borderId="0" xfId="0" applyFont="1" applyAlignment="1"/>
    <xf numFmtId="0" fontId="59" fillId="0" borderId="9" xfId="0" applyFont="1" applyBorder="1" applyAlignment="1">
      <alignment wrapText="1"/>
    </xf>
    <xf numFmtId="0" fontId="51" fillId="0" borderId="26" xfId="0" applyFont="1" applyBorder="1" applyAlignment="1">
      <alignment wrapText="1"/>
    </xf>
    <xf numFmtId="0" fontId="51" fillId="0" borderId="1" xfId="0" applyFont="1" applyBorder="1" applyAlignment="1">
      <alignment wrapText="1"/>
    </xf>
    <xf numFmtId="0" fontId="51" fillId="0" borderId="33" xfId="0" applyFont="1" applyBorder="1" applyAlignment="1">
      <alignment wrapText="1"/>
    </xf>
    <xf numFmtId="0" fontId="59" fillId="0" borderId="9" xfId="0" applyFont="1" applyBorder="1" applyAlignment="1"/>
    <xf numFmtId="0" fontId="66" fillId="0" borderId="2" xfId="1" applyFont="1" applyBorder="1" applyAlignment="1"/>
    <xf numFmtId="0" fontId="59" fillId="24" borderId="2" xfId="0" applyFont="1" applyFill="1" applyBorder="1" applyAlignment="1">
      <alignment wrapText="1"/>
    </xf>
    <xf numFmtId="0" fontId="43" fillId="6" borderId="2" xfId="0" applyFont="1" applyFill="1" applyBorder="1" applyAlignment="1"/>
    <xf numFmtId="0" fontId="64" fillId="6" borderId="2" xfId="0" applyFont="1" applyFill="1" applyBorder="1" applyAlignment="1">
      <alignment wrapText="1"/>
    </xf>
    <xf numFmtId="0" fontId="59" fillId="24" borderId="2" xfId="0" applyFont="1" applyFill="1" applyBorder="1" applyAlignment="1"/>
    <xf numFmtId="0" fontId="67" fillId="0" borderId="2" xfId="0" applyFont="1" applyBorder="1" applyAlignment="1">
      <alignment wrapText="1"/>
    </xf>
    <xf numFmtId="0" fontId="68" fillId="0" borderId="2" xfId="0" applyFont="1" applyBorder="1" applyAlignment="1">
      <alignment wrapText="1"/>
    </xf>
    <xf numFmtId="0" fontId="59" fillId="0" borderId="2" xfId="0" quotePrefix="1" applyFont="1" applyBorder="1" applyAlignment="1">
      <alignment wrapText="1"/>
    </xf>
    <xf numFmtId="0" fontId="69" fillId="0" borderId="2" xfId="0" applyFont="1" applyBorder="1" applyAlignment="1">
      <alignment wrapText="1"/>
    </xf>
    <xf numFmtId="0" fontId="52" fillId="0" borderId="2" xfId="0" applyFont="1" applyBorder="1" applyAlignment="1">
      <alignment wrapText="1"/>
    </xf>
    <xf numFmtId="0" fontId="70" fillId="0" borderId="2" xfId="0" applyFont="1" applyBorder="1" applyAlignment="1">
      <alignment wrapText="1"/>
    </xf>
    <xf numFmtId="0" fontId="59" fillId="0" borderId="2" xfId="0" applyFont="1" applyBorder="1" applyAlignment="1">
      <alignment readingOrder="1"/>
    </xf>
    <xf numFmtId="0" fontId="59" fillId="26" borderId="2" xfId="0" applyFont="1" applyFill="1" applyBorder="1" applyAlignment="1">
      <alignment readingOrder="1"/>
    </xf>
    <xf numFmtId="0" fontId="59" fillId="26" borderId="2" xfId="0" applyFont="1" applyFill="1" applyBorder="1" applyAlignment="1">
      <alignment wrapText="1" readingOrder="1"/>
    </xf>
    <xf numFmtId="0" fontId="59" fillId="0" borderId="3" xfId="0" applyFont="1" applyBorder="1" applyAlignment="1"/>
    <xf numFmtId="0" fontId="38" fillId="0" borderId="0" xfId="0" applyFont="1" applyAlignment="1">
      <alignment wrapText="1"/>
    </xf>
    <xf numFmtId="0" fontId="51" fillId="0" borderId="9" xfId="0" applyFont="1" applyBorder="1" applyAlignment="1">
      <alignment wrapText="1"/>
    </xf>
    <xf numFmtId="0" fontId="45" fillId="0" borderId="2" xfId="0" applyFont="1" applyBorder="1" applyAlignment="1">
      <alignment wrapText="1"/>
    </xf>
    <xf numFmtId="0" fontId="51" fillId="26" borderId="2" xfId="0" applyFont="1" applyFill="1" applyBorder="1" applyAlignment="1">
      <alignment wrapText="1" readingOrder="1"/>
    </xf>
    <xf numFmtId="0" fontId="59" fillId="24" borderId="2" xfId="0" applyFont="1" applyFill="1" applyBorder="1" applyAlignment="1">
      <alignment readingOrder="1"/>
    </xf>
    <xf numFmtId="0" fontId="38" fillId="0" borderId="1" xfId="0" applyFont="1" applyBorder="1" applyAlignment="1">
      <alignment wrapText="1"/>
    </xf>
    <xf numFmtId="0" fontId="38" fillId="0" borderId="33" xfId="0" applyFont="1" applyBorder="1" applyAlignment="1">
      <alignment wrapText="1"/>
    </xf>
    <xf numFmtId="0" fontId="51" fillId="0" borderId="34" xfId="0" applyFont="1" applyBorder="1" applyAlignment="1">
      <alignment wrapText="1"/>
    </xf>
    <xf numFmtId="0" fontId="51" fillId="0" borderId="0" xfId="0" applyFont="1" applyAlignment="1">
      <alignment wrapText="1"/>
    </xf>
    <xf numFmtId="0" fontId="38" fillId="0" borderId="26" xfId="0" applyFont="1" applyBorder="1" applyAlignment="1">
      <alignment wrapText="1"/>
    </xf>
    <xf numFmtId="0" fontId="59" fillId="24" borderId="3" xfId="0" applyFont="1" applyFill="1" applyBorder="1" applyAlignment="1"/>
    <xf numFmtId="0" fontId="59" fillId="24" borderId="26" xfId="0" applyFont="1" applyFill="1" applyBorder="1" applyAlignment="1"/>
    <xf numFmtId="0" fontId="43" fillId="0" borderId="2" xfId="0" applyFont="1" applyBorder="1" applyAlignment="1">
      <alignment readingOrder="1"/>
    </xf>
    <xf numFmtId="0" fontId="43" fillId="26" borderId="2" xfId="0" applyFont="1" applyFill="1" applyBorder="1" applyAlignment="1">
      <alignment readingOrder="1"/>
    </xf>
    <xf numFmtId="0" fontId="43" fillId="0" borderId="2" xfId="0" applyFont="1" applyBorder="1" applyAlignment="1">
      <alignment wrapText="1" readingOrder="1"/>
    </xf>
    <xf numFmtId="0" fontId="51" fillId="0" borderId="2" xfId="0" applyFont="1" applyBorder="1" applyAlignment="1">
      <alignment wrapText="1" readingOrder="1"/>
    </xf>
    <xf numFmtId="0" fontId="51" fillId="27" borderId="2" xfId="0" applyFont="1" applyFill="1" applyBorder="1" applyAlignment="1">
      <alignment readingOrder="1"/>
    </xf>
    <xf numFmtId="0" fontId="53" fillId="0" borderId="2" xfId="0" applyFont="1" applyBorder="1" applyAlignment="1">
      <alignment readingOrder="1"/>
    </xf>
    <xf numFmtId="0" fontId="53" fillId="0" borderId="2" xfId="0" applyFont="1" applyBorder="1" applyAlignment="1">
      <alignment wrapText="1" readingOrder="1"/>
    </xf>
    <xf numFmtId="0" fontId="51" fillId="6" borderId="2" xfId="0" applyFont="1" applyFill="1" applyBorder="1" applyAlignment="1">
      <alignment wrapText="1"/>
    </xf>
    <xf numFmtId="0" fontId="54" fillId="6" borderId="2" xfId="0" applyFont="1" applyFill="1" applyBorder="1" applyAlignment="1">
      <alignment wrapText="1"/>
    </xf>
    <xf numFmtId="0" fontId="39" fillId="0" borderId="2" xfId="0" applyFont="1" applyBorder="1" applyAlignment="1"/>
    <xf numFmtId="0" fontId="73" fillId="0" borderId="2" xfId="0" applyFont="1" applyBorder="1" applyAlignment="1"/>
    <xf numFmtId="0" fontId="73" fillId="0" borderId="2" xfId="0" applyFont="1" applyBorder="1" applyAlignment="1">
      <alignment wrapText="1"/>
    </xf>
    <xf numFmtId="0" fontId="74" fillId="0" borderId="2" xfId="0" applyFont="1" applyBorder="1" applyAlignment="1"/>
    <xf numFmtId="0" fontId="61" fillId="0" borderId="2" xfId="0" applyFont="1" applyBorder="1" applyAlignment="1">
      <alignment wrapText="1"/>
    </xf>
    <xf numFmtId="0" fontId="51" fillId="0" borderId="1" xfId="0" applyFont="1" applyBorder="1" applyAlignment="1"/>
    <xf numFmtId="0" fontId="59" fillId="0" borderId="2" xfId="0" applyFont="1" applyFill="1" applyBorder="1" applyAlignment="1">
      <alignment wrapText="1"/>
    </xf>
    <xf numFmtId="0" fontId="27" fillId="0" borderId="2" xfId="0" applyFont="1" applyBorder="1" applyAlignment="1">
      <alignment wrapText="1"/>
    </xf>
    <xf numFmtId="0" fontId="27" fillId="6" borderId="2" xfId="0" applyFont="1" applyFill="1" applyBorder="1" applyAlignment="1">
      <alignment wrapText="1"/>
    </xf>
    <xf numFmtId="0" fontId="27" fillId="0" borderId="2" xfId="0" applyFont="1" applyBorder="1" applyAlignment="1">
      <alignment wrapText="1" readingOrder="1"/>
    </xf>
    <xf numFmtId="0" fontId="27" fillId="0" borderId="2" xfId="0" applyFont="1" applyBorder="1" applyAlignment="1"/>
    <xf numFmtId="0" fontId="27" fillId="24" borderId="2" xfId="0" applyFont="1" applyFill="1" applyBorder="1" applyAlignment="1">
      <alignment wrapText="1" readingOrder="1"/>
    </xf>
    <xf numFmtId="0" fontId="27" fillId="24" borderId="9" xfId="0" applyFont="1" applyFill="1" applyBorder="1" applyAlignment="1">
      <alignment wrapText="1" readingOrder="1"/>
    </xf>
    <xf numFmtId="0" fontId="27" fillId="26" borderId="2" xfId="0" applyFont="1" applyFill="1" applyBorder="1" applyAlignment="1">
      <alignment wrapText="1" readingOrder="1"/>
    </xf>
    <xf numFmtId="0" fontId="58" fillId="4" borderId="2" xfId="0" applyFont="1" applyFill="1" applyBorder="1" applyAlignment="1">
      <alignment horizontal="center" vertical="center" wrapText="1"/>
    </xf>
    <xf numFmtId="0" fontId="60" fillId="21" borderId="2" xfId="0" applyFont="1" applyFill="1" applyBorder="1" applyAlignment="1">
      <alignment horizontal="center" vertical="center" wrapText="1"/>
    </xf>
    <xf numFmtId="0" fontId="59" fillId="0" borderId="2" xfId="0" applyFont="1" applyBorder="1" applyAlignment="1">
      <alignment horizontal="center" vertical="center" wrapText="1"/>
    </xf>
    <xf numFmtId="0" fontId="51" fillId="0" borderId="2" xfId="0" applyFont="1" applyBorder="1" applyAlignment="1">
      <alignment horizontal="center" vertical="center"/>
    </xf>
    <xf numFmtId="0" fontId="42" fillId="22" borderId="2" xfId="0" applyFont="1" applyFill="1" applyBorder="1" applyAlignment="1">
      <alignment horizontal="center" vertical="center" wrapText="1"/>
    </xf>
    <xf numFmtId="0" fontId="43" fillId="0" borderId="2" xfId="0" applyFont="1" applyBorder="1" applyAlignment="1">
      <alignment horizontal="center" vertical="center" wrapText="1"/>
    </xf>
    <xf numFmtId="0" fontId="42" fillId="23" borderId="2" xfId="0" applyFont="1" applyFill="1" applyBorder="1" applyAlignment="1">
      <alignment horizontal="center" vertical="center" wrapText="1"/>
    </xf>
    <xf numFmtId="0" fontId="47" fillId="0" borderId="2" xfId="0" applyFont="1" applyBorder="1" applyAlignment="1">
      <alignment horizontal="center" vertical="center"/>
    </xf>
    <xf numFmtId="0" fontId="59" fillId="0" borderId="2" xfId="0" applyFont="1" applyBorder="1" applyAlignment="1">
      <alignment horizontal="center" vertical="center"/>
    </xf>
    <xf numFmtId="0" fontId="59" fillId="24" borderId="2" xfId="0" applyFont="1" applyFill="1" applyBorder="1" applyAlignment="1">
      <alignment horizontal="center" vertical="center" wrapText="1"/>
    </xf>
    <xf numFmtId="0" fontId="60" fillId="25" borderId="2" xfId="0" applyFont="1" applyFill="1" applyBorder="1" applyAlignment="1">
      <alignment horizontal="center" vertical="center"/>
    </xf>
    <xf numFmtId="0" fontId="59" fillId="26" borderId="2" xfId="0" applyFont="1" applyFill="1" applyBorder="1" applyAlignment="1">
      <alignment horizontal="center" vertical="center" readingOrder="1"/>
    </xf>
    <xf numFmtId="0" fontId="59" fillId="24" borderId="2" xfId="0" applyFont="1" applyFill="1" applyBorder="1" applyAlignment="1">
      <alignment horizontal="center" vertical="center" readingOrder="1"/>
    </xf>
    <xf numFmtId="0" fontId="76" fillId="25" borderId="2" xfId="0" applyFont="1" applyFill="1" applyBorder="1" applyAlignment="1">
      <alignment horizontal="center" vertical="center" readingOrder="1"/>
    </xf>
    <xf numFmtId="0" fontId="43" fillId="26" borderId="2" xfId="0" applyFont="1" applyFill="1" applyBorder="1" applyAlignment="1">
      <alignment horizontal="center" vertical="center" readingOrder="1"/>
    </xf>
    <xf numFmtId="0" fontId="51" fillId="27" borderId="2" xfId="0" applyFont="1" applyFill="1" applyBorder="1" applyAlignment="1">
      <alignment horizontal="center" vertical="center" readingOrder="1"/>
    </xf>
    <xf numFmtId="0" fontId="51" fillId="0" borderId="2" xfId="0" applyFont="1" applyBorder="1" applyAlignment="1">
      <alignment horizontal="center" vertical="center" wrapText="1"/>
    </xf>
    <xf numFmtId="0" fontId="51" fillId="0" borderId="1" xfId="0" applyFont="1" applyBorder="1" applyAlignment="1">
      <alignment horizontal="center" vertical="center"/>
    </xf>
    <xf numFmtId="0" fontId="43" fillId="0" borderId="2" xfId="0" applyFont="1" applyBorder="1" applyAlignment="1">
      <alignment horizontal="center" vertical="center"/>
    </xf>
    <xf numFmtId="0" fontId="80" fillId="0" borderId="2" xfId="0" applyFont="1" applyBorder="1"/>
    <xf numFmtId="0" fontId="81" fillId="0" borderId="2" xfId="0" applyFont="1" applyBorder="1" applyAlignment="1">
      <alignment horizontal="center"/>
    </xf>
    <xf numFmtId="0" fontId="82" fillId="0" borderId="2" xfId="0" applyFont="1" applyBorder="1" applyAlignment="1">
      <alignment horizontal="center"/>
    </xf>
    <xf numFmtId="0" fontId="83" fillId="0" borderId="2" xfId="0" applyFont="1" applyBorder="1" applyAlignment="1">
      <alignment horizontal="center"/>
    </xf>
    <xf numFmtId="0" fontId="84" fillId="0" borderId="2" xfId="0" applyFont="1" applyBorder="1" applyAlignment="1">
      <alignment horizontal="center"/>
    </xf>
    <xf numFmtId="0" fontId="85" fillId="0" borderId="0" xfId="0" applyFont="1"/>
    <xf numFmtId="0" fontId="86" fillId="0" borderId="0" xfId="0" applyFont="1" applyAlignment="1">
      <alignment horizontal="center"/>
    </xf>
    <xf numFmtId="0" fontId="85" fillId="0" borderId="7" xfId="0" applyFont="1" applyBorder="1"/>
    <xf numFmtId="0" fontId="87" fillId="0" borderId="7" xfId="0" applyFont="1" applyBorder="1" applyAlignment="1">
      <alignment horizontal="center"/>
    </xf>
    <xf numFmtId="0" fontId="88" fillId="0" borderId="7" xfId="0" applyFont="1" applyBorder="1" applyAlignment="1">
      <alignment horizontal="center"/>
    </xf>
    <xf numFmtId="0" fontId="89" fillId="0" borderId="7" xfId="0" applyFont="1" applyBorder="1" applyAlignment="1">
      <alignment horizontal="center"/>
    </xf>
    <xf numFmtId="0" fontId="84" fillId="0" borderId="7" xfId="0" applyFont="1" applyBorder="1" applyAlignment="1">
      <alignment horizontal="center"/>
    </xf>
    <xf numFmtId="0" fontId="0" fillId="0" borderId="7" xfId="0" applyFont="1" applyBorder="1" applyAlignment="1"/>
    <xf numFmtId="0" fontId="36" fillId="0" borderId="0" xfId="0" applyFont="1" applyAlignment="1"/>
    <xf numFmtId="0" fontId="77" fillId="0" borderId="0" xfId="0" applyFont="1" applyAlignment="1"/>
    <xf numFmtId="0" fontId="76" fillId="0" borderId="2" xfId="0" applyFont="1" applyFill="1" applyBorder="1" applyAlignment="1">
      <alignment horizontal="center" vertical="center"/>
    </xf>
    <xf numFmtId="0" fontId="60" fillId="0" borderId="2" xfId="0" applyFont="1" applyFill="1" applyBorder="1" applyAlignment="1">
      <alignment horizontal="center" vertical="center"/>
    </xf>
    <xf numFmtId="0" fontId="57" fillId="28" borderId="2" xfId="0" applyFont="1" applyFill="1" applyBorder="1" applyAlignment="1">
      <alignment horizontal="center" vertical="center" wrapText="1"/>
    </xf>
    <xf numFmtId="0" fontId="8" fillId="8" borderId="2" xfId="0" applyFont="1" applyFill="1" applyBorder="1" applyAlignment="1"/>
    <xf numFmtId="0" fontId="56" fillId="4" borderId="32" xfId="0" applyFont="1" applyFill="1" applyBorder="1" applyAlignment="1">
      <alignment horizontal="center" vertical="center" wrapText="1"/>
    </xf>
    <xf numFmtId="0" fontId="0" fillId="0" borderId="32" xfId="0" applyBorder="1" applyAlignment="1">
      <alignment horizontal="center" vertical="center" wrapText="1"/>
    </xf>
    <xf numFmtId="0" fontId="0" fillId="0" borderId="0" xfId="0" applyAlignment="1">
      <alignment horizontal="center" vertical="center" wrapText="1"/>
    </xf>
    <xf numFmtId="0" fontId="90" fillId="0" borderId="0" xfId="0" applyFont="1" applyFill="1" applyAlignment="1">
      <alignment vertical="center" wrapText="1"/>
    </xf>
    <xf numFmtId="0" fontId="0" fillId="0" borderId="32" xfId="0" applyBorder="1" applyAlignment="1">
      <alignment vertical="center" wrapText="1"/>
    </xf>
    <xf numFmtId="0" fontId="0" fillId="0" borderId="0" xfId="0" applyAlignment="1">
      <alignment vertical="center" wrapText="1"/>
    </xf>
    <xf numFmtId="0" fontId="23" fillId="0" borderId="44" xfId="0" applyFont="1" applyBorder="1" applyAlignment="1">
      <alignment wrapText="1"/>
    </xf>
    <xf numFmtId="0" fontId="4" fillId="0" borderId="32" xfId="0" applyFont="1" applyBorder="1"/>
    <xf numFmtId="0" fontId="4" fillId="0" borderId="45" xfId="0" applyFont="1" applyBorder="1"/>
    <xf numFmtId="0" fontId="23" fillId="0" borderId="41" xfId="0" applyFont="1" applyBorder="1" applyAlignment="1">
      <alignment wrapText="1"/>
    </xf>
    <xf numFmtId="0" fontId="4" fillId="0" borderId="42" xfId="0" applyFont="1" applyBorder="1"/>
    <xf numFmtId="0" fontId="4" fillId="0" borderId="43" xfId="0" applyFont="1" applyBorder="1"/>
    <xf numFmtId="0" fontId="1" fillId="2" borderId="1" xfId="0" applyFont="1" applyFill="1" applyBorder="1" applyAlignment="1">
      <alignment horizontal="center" vertical="center" wrapText="1"/>
    </xf>
    <xf numFmtId="0" fontId="4" fillId="0" borderId="8" xfId="0" applyFont="1" applyBorder="1"/>
    <xf numFmtId="0" fontId="3" fillId="4" borderId="3" xfId="0" applyFont="1" applyFill="1" applyBorder="1" applyAlignment="1">
      <alignment horizontal="center" vertical="center" wrapText="1"/>
    </xf>
    <xf numFmtId="0" fontId="4" fillId="0" borderId="4" xfId="0" applyFont="1" applyBorder="1"/>
    <xf numFmtId="0" fontId="4" fillId="0" borderId="5" xfId="0" applyFont="1" applyBorder="1"/>
    <xf numFmtId="0" fontId="6" fillId="4" borderId="3" xfId="0" applyFont="1" applyFill="1" applyBorder="1" applyAlignment="1">
      <alignment horizontal="center" vertical="center"/>
    </xf>
    <xf numFmtId="0" fontId="1" fillId="3" borderId="3" xfId="0" applyFont="1" applyFill="1" applyBorder="1" applyAlignment="1">
      <alignment horizontal="center" vertical="center"/>
    </xf>
    <xf numFmtId="0" fontId="23" fillId="0" borderId="38" xfId="0" applyFont="1" applyBorder="1" applyAlignment="1">
      <alignment wrapText="1"/>
    </xf>
    <xf numFmtId="0" fontId="4" fillId="0" borderId="39" xfId="0" applyFont="1" applyBorder="1"/>
    <xf numFmtId="0" fontId="4" fillId="0" borderId="40" xfId="0" applyFont="1" applyBorder="1"/>
    <xf numFmtId="0" fontId="78" fillId="18" borderId="38" xfId="0" applyFont="1" applyFill="1" applyBorder="1" applyAlignment="1">
      <alignment wrapText="1"/>
    </xf>
    <xf numFmtId="0" fontId="79" fillId="0" borderId="39" xfId="0" applyFont="1" applyBorder="1"/>
    <xf numFmtId="0" fontId="79" fillId="0" borderId="40" xfId="0" applyFont="1" applyBorder="1"/>
    <xf numFmtId="0" fontId="78" fillId="18" borderId="35" xfId="0" applyFont="1" applyFill="1" applyBorder="1" applyAlignment="1">
      <alignment wrapText="1"/>
    </xf>
    <xf numFmtId="0" fontId="79" fillId="0" borderId="36" xfId="0" applyFont="1" applyBorder="1"/>
    <xf numFmtId="0" fontId="79" fillId="0" borderId="37" xfId="0" applyFont="1" applyBorder="1"/>
    <xf numFmtId="0" fontId="23" fillId="18" borderId="41" xfId="0" applyFont="1" applyFill="1" applyBorder="1" applyAlignment="1">
      <alignment wrapText="1"/>
    </xf>
    <xf numFmtId="0" fontId="79" fillId="0" borderId="42" xfId="0" applyFont="1" applyBorder="1"/>
    <xf numFmtId="0" fontId="79" fillId="0" borderId="43" xfId="0" applyFont="1" applyBorder="1"/>
    <xf numFmtId="0" fontId="23" fillId="0" borderId="0" xfId="0" applyFont="1" applyAlignment="1">
      <alignment wrapText="1"/>
    </xf>
    <xf numFmtId="0" fontId="0" fillId="0" borderId="0" xfId="0" applyFont="1" applyAlignment="1"/>
    <xf numFmtId="0" fontId="59" fillId="0" borderId="2" xfId="0" applyFont="1" applyBorder="1" applyAlignment="1">
      <alignment wrapText="1"/>
    </xf>
    <xf numFmtId="0" fontId="61" fillId="0" borderId="2" xfId="0" applyFont="1" applyBorder="1" applyAlignment="1"/>
    <xf numFmtId="0" fontId="59" fillId="6" borderId="2" xfId="0" applyFont="1" applyFill="1" applyBorder="1" applyAlignment="1">
      <alignment wrapText="1"/>
    </xf>
    <xf numFmtId="0" fontId="43" fillId="0" borderId="2" xfId="0" applyFont="1" applyBorder="1" applyAlignment="1">
      <alignment wrapText="1"/>
    </xf>
    <xf numFmtId="0" fontId="44" fillId="0" borderId="2" xfId="0" applyFont="1" applyBorder="1" applyAlignment="1"/>
    <xf numFmtId="0" fontId="59" fillId="0" borderId="1" xfId="0" applyFont="1" applyBorder="1" applyAlignment="1">
      <alignment wrapText="1"/>
    </xf>
    <xf numFmtId="0" fontId="59" fillId="0" borderId="31" xfId="0" applyFont="1" applyBorder="1" applyAlignment="1">
      <alignment wrapText="1"/>
    </xf>
    <xf numFmtId="0" fontId="59" fillId="0" borderId="9" xfId="0" applyFont="1" applyBorder="1" applyAlignment="1">
      <alignment wrapText="1"/>
    </xf>
    <xf numFmtId="0" fontId="43" fillId="0" borderId="9" xfId="0" applyFont="1" applyBorder="1" applyAlignment="1">
      <alignment wrapText="1"/>
    </xf>
    <xf numFmtId="0" fontId="48" fillId="0" borderId="2" xfId="0" applyFont="1" applyBorder="1" applyAlignment="1">
      <alignment wrapText="1"/>
    </xf>
    <xf numFmtId="0" fontId="64" fillId="0" borderId="2" xfId="0" applyFont="1" applyBorder="1" applyAlignment="1">
      <alignment wrapText="1"/>
    </xf>
    <xf numFmtId="0" fontId="59" fillId="10" borderId="2" xfId="0" applyFont="1" applyFill="1" applyBorder="1" applyAlignment="1">
      <alignment wrapText="1"/>
    </xf>
    <xf numFmtId="0" fontId="43" fillId="6" borderId="2" xfId="0" applyFont="1" applyFill="1" applyBorder="1" applyAlignment="1">
      <alignment wrapText="1"/>
    </xf>
    <xf numFmtId="0" fontId="51" fillId="0" borderId="2" xfId="0" applyFont="1" applyBorder="1" applyAlignment="1">
      <alignment wrapText="1"/>
    </xf>
    <xf numFmtId="0" fontId="73" fillId="0" borderId="2" xfId="0" applyFont="1" applyBorder="1" applyAlignment="1">
      <alignment wrapText="1"/>
    </xf>
    <xf numFmtId="0" fontId="59" fillId="0" borderId="2" xfId="0" applyFont="1" applyBorder="1" applyAlignment="1"/>
    <xf numFmtId="0" fontId="7" fillId="5" borderId="1" xfId="0" applyFont="1" applyFill="1" applyBorder="1" applyAlignment="1">
      <alignment horizontal="center" vertical="center"/>
    </xf>
    <xf numFmtId="0" fontId="91" fillId="0" borderId="9" xfId="0" applyFont="1" applyBorder="1" applyAlignment="1">
      <alignment vertical="center"/>
    </xf>
    <xf numFmtId="0" fontId="7" fillId="5" borderId="3" xfId="0" applyFont="1" applyFill="1" applyBorder="1" applyAlignment="1">
      <alignment horizontal="center" vertical="center"/>
    </xf>
    <xf numFmtId="0" fontId="91" fillId="0" borderId="4" xfId="0" applyFont="1" applyBorder="1" applyAlignment="1">
      <alignment vertical="center"/>
    </xf>
    <xf numFmtId="0" fontId="91" fillId="0" borderId="26" xfId="0" applyFont="1" applyBorder="1" applyAlignment="1">
      <alignment vertical="center"/>
    </xf>
    <xf numFmtId="0" fontId="15" fillId="12" borderId="17" xfId="0" applyFont="1" applyFill="1" applyBorder="1" applyAlignment="1">
      <alignment wrapText="1"/>
    </xf>
    <xf numFmtId="0" fontId="4" fillId="0" borderId="18" xfId="0" applyFont="1" applyBorder="1"/>
    <xf numFmtId="0" fontId="4" fillId="0" borderId="19" xfId="0" applyFont="1" applyBorder="1"/>
    <xf numFmtId="0" fontId="15" fillId="12" borderId="22" xfId="0" applyFont="1" applyFill="1" applyBorder="1" applyAlignment="1">
      <alignment wrapText="1"/>
    </xf>
    <xf numFmtId="0" fontId="4" fillId="0" borderId="23" xfId="0" applyFont="1" applyBorder="1"/>
    <xf numFmtId="0" fontId="4" fillId="0" borderId="24" xfId="0" applyFont="1" applyBorder="1"/>
    <xf numFmtId="0" fontId="24" fillId="5" borderId="22" xfId="0" applyFont="1" applyFill="1" applyBorder="1" applyAlignment="1">
      <alignment horizontal="center" wrapText="1"/>
    </xf>
  </cellXfs>
  <cellStyles count="2">
    <cellStyle name="Hyperlink" xfId="1" builtinId="8"/>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3" Type="http://schemas.openxmlformats.org/officeDocument/2006/relationships/hyperlink" Target="https://mosip.atlassian.net/browse/MOSIP-28648" TargetMode="External"/><Relationship Id="rId18" Type="http://schemas.openxmlformats.org/officeDocument/2006/relationships/hyperlink" Target="https://mosip.atlassian.net/browse/MOSIP-27400" TargetMode="External"/><Relationship Id="rId26" Type="http://schemas.openxmlformats.org/officeDocument/2006/relationships/hyperlink" Target="https://mosip.atlassian.net/browse/MOSIP-28611" TargetMode="External"/><Relationship Id="rId3" Type="http://schemas.openxmlformats.org/officeDocument/2006/relationships/hyperlink" Target="https://mosip.atlassian.net/browse/MOSIP-28860" TargetMode="External"/><Relationship Id="rId21" Type="http://schemas.openxmlformats.org/officeDocument/2006/relationships/hyperlink" Target="https://github.com/mosip/mosip-config/blob/qatriple/registration-default.properties" TargetMode="External"/><Relationship Id="rId34" Type="http://schemas.openxmlformats.org/officeDocument/2006/relationships/hyperlink" Target="https://mosip.atlassian.net/browse/MOSIP-27696" TargetMode="External"/><Relationship Id="rId7" Type="http://schemas.openxmlformats.org/officeDocument/2006/relationships/hyperlink" Target="https://mosip.atlassian.net/browse/MOSIP-28579" TargetMode="External"/><Relationship Id="rId12" Type="http://schemas.openxmlformats.org/officeDocument/2006/relationships/hyperlink" Target="https://mosip.atlassian.net/browse/MOSIP-25876" TargetMode="External"/><Relationship Id="rId17" Type="http://schemas.openxmlformats.org/officeDocument/2006/relationships/hyperlink" Target="https://mosip.atlassian.net/browse/MOSIP-27163" TargetMode="External"/><Relationship Id="rId25" Type="http://schemas.openxmlformats.org/officeDocument/2006/relationships/hyperlink" Target="https://mosip.atlassian.net/browse/MOSIP-28565" TargetMode="External"/><Relationship Id="rId33" Type="http://schemas.openxmlformats.org/officeDocument/2006/relationships/hyperlink" Target="https://mosip.atlassian.net/browse/MOSIP-25363" TargetMode="External"/><Relationship Id="rId2" Type="http://schemas.openxmlformats.org/officeDocument/2006/relationships/hyperlink" Target="https://mosip.atlassian.net/browse/MOSIP-28861" TargetMode="External"/><Relationship Id="rId16" Type="http://schemas.openxmlformats.org/officeDocument/2006/relationships/hyperlink" Target="https://mosip.atlassian.net/browse/MOSIP-27158" TargetMode="External"/><Relationship Id="rId20" Type="http://schemas.openxmlformats.org/officeDocument/2006/relationships/hyperlink" Target="https://github.com/mosip/mosip-config/blob/qatriple/registration-default.properties" TargetMode="External"/><Relationship Id="rId29" Type="http://schemas.openxmlformats.org/officeDocument/2006/relationships/hyperlink" Target="https://mosip.atlassian.net/browse/MOSIP-27686" TargetMode="External"/><Relationship Id="rId1" Type="http://schemas.openxmlformats.org/officeDocument/2006/relationships/hyperlink" Target="https://mosip.atlassian.net/browse/MOSIP-28863" TargetMode="External"/><Relationship Id="rId6" Type="http://schemas.openxmlformats.org/officeDocument/2006/relationships/hyperlink" Target="https://mosip.atlassian.net/browse/MOSIP-28648" TargetMode="External"/><Relationship Id="rId11" Type="http://schemas.openxmlformats.org/officeDocument/2006/relationships/hyperlink" Target="https://mosip.atlassian.net/browse/MOSIP-27294" TargetMode="External"/><Relationship Id="rId24" Type="http://schemas.openxmlformats.org/officeDocument/2006/relationships/hyperlink" Target="https://mosip.atlassian.net/browse/MOSIP-20847" TargetMode="External"/><Relationship Id="rId32" Type="http://schemas.openxmlformats.org/officeDocument/2006/relationships/hyperlink" Target="https://mosip.atlassian.net/browse/MOSIP-25363" TargetMode="External"/><Relationship Id="rId5" Type="http://schemas.openxmlformats.org/officeDocument/2006/relationships/hyperlink" Target="https://mosip.atlassian.net/browse/MOSIP-28754" TargetMode="External"/><Relationship Id="rId15" Type="http://schemas.openxmlformats.org/officeDocument/2006/relationships/hyperlink" Target="https://mosip.atlassian.net/browse/MOSIP-27156" TargetMode="External"/><Relationship Id="rId23" Type="http://schemas.openxmlformats.org/officeDocument/2006/relationships/hyperlink" Target="https://mosip.atlassian.net/browse/MOSIP-28526" TargetMode="External"/><Relationship Id="rId28" Type="http://schemas.openxmlformats.org/officeDocument/2006/relationships/hyperlink" Target="https://mosip.atlassian.net/browse/MOSIP-27442" TargetMode="External"/><Relationship Id="rId10" Type="http://schemas.openxmlformats.org/officeDocument/2006/relationships/hyperlink" Target="https://mosip.atlassian.net/browse/MOSIP-27729" TargetMode="External"/><Relationship Id="rId19" Type="http://schemas.openxmlformats.org/officeDocument/2006/relationships/hyperlink" Target="https://mosip.atlassian.net/browse/MOSIP-27941" TargetMode="External"/><Relationship Id="rId31" Type="http://schemas.openxmlformats.org/officeDocument/2006/relationships/hyperlink" Target="https://mosip.atlassian.net/browse/MOSIP-25771" TargetMode="External"/><Relationship Id="rId4" Type="http://schemas.openxmlformats.org/officeDocument/2006/relationships/hyperlink" Target="https://mosip.atlassian.net/browse/MOSIP-28863" TargetMode="External"/><Relationship Id="rId9" Type="http://schemas.openxmlformats.org/officeDocument/2006/relationships/hyperlink" Target="https://mosip.atlassian.net/browse/MOSIP-27730" TargetMode="External"/><Relationship Id="rId14" Type="http://schemas.openxmlformats.org/officeDocument/2006/relationships/hyperlink" Target="https://mosip.atlassian.net/browse/MOSIP-27157" TargetMode="External"/><Relationship Id="rId22" Type="http://schemas.openxmlformats.org/officeDocument/2006/relationships/hyperlink" Target="https://mosip.atlassian.net/browse/MOSIP-27559" TargetMode="External"/><Relationship Id="rId27" Type="http://schemas.openxmlformats.org/officeDocument/2006/relationships/hyperlink" Target="https://mosip.atlassian.net/browse/MOSIP-27660" TargetMode="External"/><Relationship Id="rId30" Type="http://schemas.openxmlformats.org/officeDocument/2006/relationships/hyperlink" Target="https://mosip.atlassian.net/browse/MOSIP-25771" TargetMode="External"/><Relationship Id="rId35" Type="http://schemas.openxmlformats.org/officeDocument/2006/relationships/printerSettings" Target="../printerSettings/printerSettings1.bin"/><Relationship Id="rId8" Type="http://schemas.openxmlformats.org/officeDocument/2006/relationships/hyperlink" Target="https://mosip.atlassian.net/browse/MOSIP-2578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8" Type="http://schemas.openxmlformats.org/officeDocument/2006/relationships/hyperlink" Target="https://github.com/mosip/inji/issues/159" TargetMode="External"/><Relationship Id="rId13" Type="http://schemas.openxmlformats.org/officeDocument/2006/relationships/hyperlink" Target="https://github.com/mosip/inji/issues/147" TargetMode="External"/><Relationship Id="rId18" Type="http://schemas.openxmlformats.org/officeDocument/2006/relationships/hyperlink" Target="https://github.com/mosip/inji/issues/196" TargetMode="External"/><Relationship Id="rId3" Type="http://schemas.openxmlformats.org/officeDocument/2006/relationships/hyperlink" Target="https://github.com/mosip/inji/issues/137" TargetMode="External"/><Relationship Id="rId21" Type="http://schemas.openxmlformats.org/officeDocument/2006/relationships/hyperlink" Target="https://github.com/mosip/inji/issues/200" TargetMode="External"/><Relationship Id="rId7" Type="http://schemas.openxmlformats.org/officeDocument/2006/relationships/hyperlink" Target="https://github.com/mosip/inji/issues/178" TargetMode="External"/><Relationship Id="rId12" Type="http://schemas.openxmlformats.org/officeDocument/2006/relationships/hyperlink" Target="https://github.com/mosip/inji/issues/148" TargetMode="External"/><Relationship Id="rId17" Type="http://schemas.openxmlformats.org/officeDocument/2006/relationships/hyperlink" Target="https://github.com/mosip/inji/issues/140" TargetMode="External"/><Relationship Id="rId2" Type="http://schemas.openxmlformats.org/officeDocument/2006/relationships/hyperlink" Target="https://github.com/mosip/inji/issues/134" TargetMode="External"/><Relationship Id="rId16" Type="http://schemas.openxmlformats.org/officeDocument/2006/relationships/hyperlink" Target="https://github.com/mosip/inji/issues/142" TargetMode="External"/><Relationship Id="rId20" Type="http://schemas.openxmlformats.org/officeDocument/2006/relationships/hyperlink" Target="https://github.com/mosip/inji/issues/199" TargetMode="External"/><Relationship Id="rId1" Type="http://schemas.openxmlformats.org/officeDocument/2006/relationships/hyperlink" Target="https://github.com/mosip/inji/issues/135" TargetMode="External"/><Relationship Id="rId6" Type="http://schemas.openxmlformats.org/officeDocument/2006/relationships/hyperlink" Target="https://github.com/mosip/inji/issues/135" TargetMode="External"/><Relationship Id="rId11" Type="http://schemas.openxmlformats.org/officeDocument/2006/relationships/hyperlink" Target="https://github.com/mosip/inji/issues/153" TargetMode="External"/><Relationship Id="rId24" Type="http://schemas.openxmlformats.org/officeDocument/2006/relationships/hyperlink" Target="https://github.com/mosip/inji/issues/228" TargetMode="External"/><Relationship Id="rId5" Type="http://schemas.openxmlformats.org/officeDocument/2006/relationships/hyperlink" Target="https://github.com/mosip/inji/issues/137" TargetMode="External"/><Relationship Id="rId15" Type="http://schemas.openxmlformats.org/officeDocument/2006/relationships/hyperlink" Target="https://github.com/mosip/inji/issues/143" TargetMode="External"/><Relationship Id="rId23" Type="http://schemas.openxmlformats.org/officeDocument/2006/relationships/hyperlink" Target="https://github.com/mosip/inji/issues/202" TargetMode="External"/><Relationship Id="rId10" Type="http://schemas.openxmlformats.org/officeDocument/2006/relationships/hyperlink" Target="https://github.com/mosip/inji/issues/155" TargetMode="External"/><Relationship Id="rId19" Type="http://schemas.openxmlformats.org/officeDocument/2006/relationships/hyperlink" Target="https://github.com/mosip/inji/issues/197" TargetMode="External"/><Relationship Id="rId4" Type="http://schemas.openxmlformats.org/officeDocument/2006/relationships/hyperlink" Target="https://github.com/mosip/inji/issues/157" TargetMode="External"/><Relationship Id="rId9" Type="http://schemas.openxmlformats.org/officeDocument/2006/relationships/hyperlink" Target="https://github.com/mosip/inji/issues/158" TargetMode="External"/><Relationship Id="rId14" Type="http://schemas.openxmlformats.org/officeDocument/2006/relationships/hyperlink" Target="https://github.com/mosip/inji/issues/146" TargetMode="External"/><Relationship Id="rId22" Type="http://schemas.openxmlformats.org/officeDocument/2006/relationships/hyperlink" Target="https://github.com/mosip/inji/issues/201"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github.com/mosip/inji/issues/210" TargetMode="External"/><Relationship Id="rId13" Type="http://schemas.openxmlformats.org/officeDocument/2006/relationships/hyperlink" Target="https://github.com/mosip/inji/issues/217" TargetMode="External"/><Relationship Id="rId18" Type="http://schemas.openxmlformats.org/officeDocument/2006/relationships/hyperlink" Target="https://github.com/mosip/inji/issues/223" TargetMode="External"/><Relationship Id="rId3" Type="http://schemas.openxmlformats.org/officeDocument/2006/relationships/hyperlink" Target="https://github.com/mosip/inji/issues/195" TargetMode="External"/><Relationship Id="rId21" Type="http://schemas.openxmlformats.org/officeDocument/2006/relationships/hyperlink" Target="https://github.com/mosip/inji/issues/232" TargetMode="External"/><Relationship Id="rId7" Type="http://schemas.openxmlformats.org/officeDocument/2006/relationships/hyperlink" Target="https://github.com/mosip/inji/issues/209" TargetMode="External"/><Relationship Id="rId12" Type="http://schemas.openxmlformats.org/officeDocument/2006/relationships/hyperlink" Target="https://github.com/mosip/inji/issues/214" TargetMode="External"/><Relationship Id="rId17" Type="http://schemas.openxmlformats.org/officeDocument/2006/relationships/hyperlink" Target="https://github.com/mosip/inji/issues/222" TargetMode="External"/><Relationship Id="rId25" Type="http://schemas.openxmlformats.org/officeDocument/2006/relationships/hyperlink" Target="https://github.com/mosip/inji/issues/302" TargetMode="External"/><Relationship Id="rId2" Type="http://schemas.openxmlformats.org/officeDocument/2006/relationships/hyperlink" Target="https://github.com/mosip/inji/issues/193" TargetMode="External"/><Relationship Id="rId16" Type="http://schemas.openxmlformats.org/officeDocument/2006/relationships/hyperlink" Target="https://github.com/mosip/inji/issues/221" TargetMode="External"/><Relationship Id="rId20" Type="http://schemas.openxmlformats.org/officeDocument/2006/relationships/hyperlink" Target="https://github.com/mosip/inji/issues/231" TargetMode="External"/><Relationship Id="rId1" Type="http://schemas.openxmlformats.org/officeDocument/2006/relationships/hyperlink" Target="https://github.com/mosip/inji/issues/191" TargetMode="External"/><Relationship Id="rId6" Type="http://schemas.openxmlformats.org/officeDocument/2006/relationships/hyperlink" Target="https://github.com/mosip/inji/issues/208" TargetMode="External"/><Relationship Id="rId11" Type="http://schemas.openxmlformats.org/officeDocument/2006/relationships/hyperlink" Target="https://github.com/mosip/inji/issues/213" TargetMode="External"/><Relationship Id="rId24" Type="http://schemas.openxmlformats.org/officeDocument/2006/relationships/hyperlink" Target="https://github.com/mosip/inji/issues/262" TargetMode="External"/><Relationship Id="rId5" Type="http://schemas.openxmlformats.org/officeDocument/2006/relationships/hyperlink" Target="https://github.com/mosip/inji/issues/206" TargetMode="External"/><Relationship Id="rId15" Type="http://schemas.openxmlformats.org/officeDocument/2006/relationships/hyperlink" Target="https://github.com/mosip/inji/issues/219" TargetMode="External"/><Relationship Id="rId23" Type="http://schemas.openxmlformats.org/officeDocument/2006/relationships/hyperlink" Target="https://github.com/mosip/inji/issues/259" TargetMode="External"/><Relationship Id="rId10" Type="http://schemas.openxmlformats.org/officeDocument/2006/relationships/hyperlink" Target="https://github.com/mosip/inji/issues/212" TargetMode="External"/><Relationship Id="rId19" Type="http://schemas.openxmlformats.org/officeDocument/2006/relationships/hyperlink" Target="https://github.com/mosip/inji/issues/225" TargetMode="External"/><Relationship Id="rId4" Type="http://schemas.openxmlformats.org/officeDocument/2006/relationships/hyperlink" Target="https://github.com/mosip/inji/issues/203" TargetMode="External"/><Relationship Id="rId9" Type="http://schemas.openxmlformats.org/officeDocument/2006/relationships/hyperlink" Target="https://github.com/mosip/inji/issues/211" TargetMode="External"/><Relationship Id="rId14" Type="http://schemas.openxmlformats.org/officeDocument/2006/relationships/hyperlink" Target="https://github.com/mosip/inji/issues/218" TargetMode="External"/><Relationship Id="rId22" Type="http://schemas.openxmlformats.org/officeDocument/2006/relationships/hyperlink" Target="https://github.com/mosip/inji/issues/2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T1000"/>
  <sheetViews>
    <sheetView tabSelected="1" topLeftCell="B1" workbookViewId="0">
      <selection activeCell="Q15" sqref="Q15"/>
    </sheetView>
  </sheetViews>
  <sheetFormatPr defaultColWidth="14.44140625" defaultRowHeight="15" customHeight="1"/>
  <cols>
    <col min="1" max="1" width="2.109375" customWidth="1"/>
    <col min="2" max="2" width="13.88671875" customWidth="1"/>
    <col min="3" max="3" width="12.88671875" customWidth="1"/>
    <col min="4" max="4" width="7.109375" customWidth="1"/>
    <col min="5" max="5" width="11.5546875" customWidth="1"/>
    <col min="6" max="6" width="10.6640625" customWidth="1"/>
    <col min="7" max="7" width="7.109375" customWidth="1"/>
    <col min="8" max="8" width="4" customWidth="1"/>
    <col min="9" max="9" width="10.33203125" customWidth="1"/>
    <col min="10" max="10" width="1.33203125" customWidth="1"/>
    <col min="11" max="11" width="13.33203125" bestFit="1" customWidth="1"/>
    <col min="12" max="12" width="4.109375" customWidth="1"/>
    <col min="13" max="13" width="4" customWidth="1"/>
    <col min="14" max="14" width="3.33203125" customWidth="1"/>
    <col min="15" max="15" width="3.44140625" customWidth="1"/>
    <col min="16" max="16" width="1" customWidth="1"/>
    <col min="17" max="17" width="30.33203125" customWidth="1"/>
    <col min="18" max="18" width="1.109375" customWidth="1"/>
    <col min="19" max="19" width="66" style="126" customWidth="1"/>
    <col min="20" max="20" width="8.6640625" customWidth="1"/>
  </cols>
  <sheetData>
    <row r="1" spans="2:20" ht="14.25" customHeight="1"/>
    <row r="2" spans="2:20" ht="14.25" customHeight="1" thickBot="1">
      <c r="B2" s="272" t="s">
        <v>0</v>
      </c>
      <c r="C2" s="1" t="s">
        <v>1</v>
      </c>
      <c r="D2" s="274" t="s">
        <v>2</v>
      </c>
      <c r="E2" s="275"/>
      <c r="F2" s="276"/>
      <c r="G2" s="2"/>
      <c r="H2" s="2"/>
      <c r="I2" s="2"/>
      <c r="J2" s="3"/>
      <c r="K2" s="277" t="s">
        <v>6742</v>
      </c>
      <c r="L2" s="275"/>
      <c r="M2" s="275"/>
      <c r="N2" s="275"/>
      <c r="O2" s="276"/>
      <c r="P2" s="4"/>
      <c r="Q2" s="5" t="s">
        <v>3</v>
      </c>
      <c r="R2" s="4"/>
      <c r="S2" s="127" t="s">
        <v>7034</v>
      </c>
      <c r="T2" s="6"/>
    </row>
    <row r="3" spans="2:20" ht="14.25" customHeight="1" thickBot="1">
      <c r="B3" s="273"/>
      <c r="C3" s="7" t="s">
        <v>4</v>
      </c>
      <c r="D3" s="8" t="s">
        <v>4</v>
      </c>
      <c r="E3" s="8" t="s">
        <v>5</v>
      </c>
      <c r="F3" s="8" t="s">
        <v>6</v>
      </c>
      <c r="G3" s="9" t="s">
        <v>7</v>
      </c>
      <c r="H3" s="9" t="s">
        <v>8</v>
      </c>
      <c r="I3" s="9" t="s">
        <v>9</v>
      </c>
      <c r="J3" s="3"/>
      <c r="K3" s="10" t="s">
        <v>10</v>
      </c>
      <c r="L3" s="278" t="s">
        <v>11</v>
      </c>
      <c r="M3" s="275"/>
      <c r="N3" s="275"/>
      <c r="O3" s="276"/>
      <c r="Q3" s="259" t="s">
        <v>11108</v>
      </c>
      <c r="R3" s="11"/>
      <c r="S3" s="128" t="s">
        <v>6976</v>
      </c>
      <c r="T3" s="6"/>
    </row>
    <row r="4" spans="2:20" thickBot="1">
      <c r="B4" s="12" t="s">
        <v>12</v>
      </c>
      <c r="C4" s="13">
        <f ca="1">IFERROR(__xludf.DUMMYFUNCTION("COUNTUNIQUE('Resident-Test Cases'!A2:A3006)"),267)</f>
        <v>267</v>
      </c>
      <c r="D4" s="14">
        <f>COUNTA('Resident-Test Cases'!C2:C3325)</f>
        <v>2502</v>
      </c>
      <c r="E4" s="14">
        <f ca="1">SUM(L4:L500)</f>
        <v>1539</v>
      </c>
      <c r="F4" s="14">
        <f ca="1">D4-E4</f>
        <v>963</v>
      </c>
      <c r="G4" s="15">
        <f>COUNTIF('Resident-Test Cases'!I1:I3724, "Pass")</f>
        <v>2461</v>
      </c>
      <c r="H4" s="16">
        <f>COUNTIF('Resident-Test Cases'!I1:I3724, "Fail")</f>
        <v>29</v>
      </c>
      <c r="I4" s="17">
        <f>COUNTIF('Resident-Test Cases'!I1:I3724, "NA")</f>
        <v>12</v>
      </c>
      <c r="J4" s="3"/>
      <c r="K4" s="18" t="str">
        <f ca="1">IFERROR(__xludf.DUMMYFUNCTION("UNIQUE(FILTER('Resident-Test Cases'!A2:A2026, 'Resident-Test Cases'!A2:A2026&lt;&gt;""""))"),"MOSIP-20399")</f>
        <v>MOSIP-20399</v>
      </c>
      <c r="L4" s="19">
        <f ca="1">COUNTIFS('Resident-Test Cases'!A1:A2725,K4,'Resident-Test Cases'!C1:C2725,"&lt;&gt;"&amp;"")</f>
        <v>20</v>
      </c>
      <c r="M4" s="15">
        <f ca="1">COUNTIFS('Resident-Test Cases'!A2:A2725,K4,'Resident-Test Cases'!C2:C2725,"&lt;&gt;"&amp;"",'Resident-Test Cases'!I2:I2725,"PASS")</f>
        <v>20</v>
      </c>
      <c r="N4" s="20">
        <f ca="1">COUNTIFS('Resident-Test Cases'!A2:A2725,L4,'Resident-Test Cases'!C2:C2725,"&lt;&gt;"&amp;"",'Resident-Test Cases'!I2:I2725,"Fail")</f>
        <v>0</v>
      </c>
      <c r="O4" s="17">
        <f ca="1">COUNTIFS('Resident-Test Cases'!A2:A2725,M4,'Resident-Test Cases'!C2:C2725,"&lt;&gt;"&amp;"",'Resident-Test Cases'!I2:I2725,"NA")</f>
        <v>0</v>
      </c>
      <c r="Q4" s="259" t="s">
        <v>11109</v>
      </c>
      <c r="R4" s="11"/>
      <c r="S4" s="128" t="s">
        <v>6977</v>
      </c>
      <c r="T4" s="6"/>
    </row>
    <row r="5" spans="2:20" ht="14.25" customHeight="1" thickBot="1">
      <c r="B5" s="21"/>
      <c r="C5" s="13"/>
      <c r="D5" s="14"/>
      <c r="E5" s="14"/>
      <c r="F5" s="14"/>
      <c r="G5" s="22"/>
      <c r="H5" s="23"/>
      <c r="I5" s="24"/>
      <c r="J5" s="3"/>
      <c r="K5" s="25" t="str">
        <f ca="1">IFERROR(__xludf.DUMMYFUNCTION("""COMPUTED_VALUE"""),"MOSIP-20403")</f>
        <v>MOSIP-20403</v>
      </c>
      <c r="L5" s="19">
        <f ca="1">COUNTIFS('Resident-Test Cases'!A2:A2726,K5,'Resident-Test Cases'!C2:C2726,"&lt;&gt;"&amp;"")</f>
        <v>5</v>
      </c>
      <c r="M5" s="15">
        <f ca="1">COUNTIFS('Resident-Test Cases'!A3:A2726,K5,'Resident-Test Cases'!C3:C2726,"&lt;&gt;"&amp;"",'Resident-Test Cases'!I3:I2726,"PASS")</f>
        <v>5</v>
      </c>
      <c r="N5" s="20">
        <f ca="1">COUNTIFS('Resident-Test Cases'!A3:A2726,L5,'Resident-Test Cases'!C3:C2726,"&lt;&gt;"&amp;"",'Resident-Test Cases'!I3:I2726,"Fail")</f>
        <v>0</v>
      </c>
      <c r="O5" s="17">
        <f ca="1">COUNTIFS('Resident-Test Cases'!A3:A2726,M5,'Resident-Test Cases'!C3:C2726,"&lt;&gt;"&amp;"",'Resident-Test Cases'!I3:I2726,"NA")</f>
        <v>0</v>
      </c>
      <c r="Q5" s="259" t="s">
        <v>11107</v>
      </c>
      <c r="R5" s="11"/>
      <c r="S5" s="128" t="s">
        <v>6978</v>
      </c>
      <c r="T5" s="6"/>
    </row>
    <row r="6" spans="2:20" ht="14.25" customHeight="1" thickBot="1">
      <c r="B6" s="26" t="s">
        <v>4</v>
      </c>
      <c r="C6" s="19">
        <f t="shared" ref="C6:I6" ca="1" si="0">SUM(C3:C5)</f>
        <v>267</v>
      </c>
      <c r="D6" s="19">
        <f>SUM(D3:D5)</f>
        <v>2502</v>
      </c>
      <c r="E6" s="19">
        <f ca="1">SUM(E3:E5)</f>
        <v>1539</v>
      </c>
      <c r="F6" s="19">
        <f ca="1">SUM(F3:F5)</f>
        <v>963</v>
      </c>
      <c r="G6" s="27">
        <f t="shared" si="0"/>
        <v>2461</v>
      </c>
      <c r="H6" s="28">
        <f t="shared" si="0"/>
        <v>29</v>
      </c>
      <c r="I6" s="29">
        <f t="shared" si="0"/>
        <v>12</v>
      </c>
      <c r="J6" s="3"/>
      <c r="K6" s="25" t="str">
        <f ca="1">IFERROR(__xludf.DUMMYFUNCTION("""COMPUTED_VALUE"""),"MOSIP-20401")</f>
        <v>MOSIP-20401</v>
      </c>
      <c r="L6" s="19">
        <f ca="1">COUNTIFS('Resident-Test Cases'!A3:A2727,K6,'Resident-Test Cases'!C3:C2727,"&lt;&gt;"&amp;"")</f>
        <v>6</v>
      </c>
      <c r="M6" s="15">
        <f ca="1">COUNTIFS('Resident-Test Cases'!A4:A2727,K6,'Resident-Test Cases'!C4:C2727,"&lt;&gt;"&amp;"",'Resident-Test Cases'!I4:I2727,"PASS")</f>
        <v>6</v>
      </c>
      <c r="N6" s="20">
        <f ca="1">COUNTIFS('Resident-Test Cases'!A4:A2727,L6,'Resident-Test Cases'!C4:C2727,"&lt;&gt;"&amp;"",'Resident-Test Cases'!I4:I2727,"Fail")</f>
        <v>0</v>
      </c>
      <c r="O6" s="17">
        <f ca="1">COUNTIFS('Resident-Test Cases'!A4:A2727,M6,'Resident-Test Cases'!C4:C2727,"&lt;&gt;"&amp;"",'Resident-Test Cases'!I4:I2727,"NA")</f>
        <v>0</v>
      </c>
      <c r="Q6" s="30"/>
      <c r="R6" s="2"/>
      <c r="S6" s="128" t="s">
        <v>6979</v>
      </c>
      <c r="T6" s="6"/>
    </row>
    <row r="7" spans="2:20" ht="14.25" customHeight="1" thickBot="1">
      <c r="B7" s="31"/>
      <c r="C7" s="32"/>
      <c r="D7" s="32"/>
      <c r="E7" s="32"/>
      <c r="F7" s="32"/>
      <c r="G7" s="33"/>
      <c r="H7" s="34"/>
      <c r="I7" s="35"/>
      <c r="J7" s="3"/>
      <c r="K7" s="18" t="str">
        <f ca="1">IFERROR(__xludf.DUMMYFUNCTION("""COMPUTED_VALUE"""),"MOSIP-20400")</f>
        <v>MOSIP-20400</v>
      </c>
      <c r="L7" s="19">
        <f ca="1">COUNTIFS('Resident-Test Cases'!A4:A2728,K7,'Resident-Test Cases'!C4:C2728,"&lt;&gt;"&amp;"")</f>
        <v>20</v>
      </c>
      <c r="M7" s="15">
        <f ca="1">COUNTIFS('Resident-Test Cases'!A5:A2728,K7,'Resident-Test Cases'!C5:C2728,"&lt;&gt;"&amp;"",'Resident-Test Cases'!I5:I2728,"PASS")</f>
        <v>20</v>
      </c>
      <c r="N7" s="20">
        <f ca="1">COUNTIFS('Resident-Test Cases'!A5:A2728,L7,'Resident-Test Cases'!C5:C2728,"&lt;&gt;"&amp;"",'Resident-Test Cases'!I5:I2728,"Fail")</f>
        <v>0</v>
      </c>
      <c r="O7" s="17">
        <f ca="1">COUNTIFS('Resident-Test Cases'!A5:A2728,M7,'Resident-Test Cases'!C5:C2728,"&lt;&gt;"&amp;"",'Resident-Test Cases'!I5:I2728,"NA")</f>
        <v>0</v>
      </c>
      <c r="Q7" s="11"/>
      <c r="R7" s="11"/>
      <c r="S7" s="128" t="s">
        <v>6980</v>
      </c>
      <c r="T7" s="6"/>
    </row>
    <row r="8" spans="2:20" ht="14.25" customHeight="1" thickBot="1">
      <c r="I8" s="36"/>
      <c r="J8" s="37"/>
      <c r="K8" s="18" t="str">
        <f ca="1">IFERROR(__xludf.DUMMYFUNCTION("""COMPUTED_VALUE"""),"MOSIP-21061")</f>
        <v>MOSIP-21061</v>
      </c>
      <c r="L8" s="19">
        <f ca="1">COUNTIFS('Resident-Test Cases'!A5:A2729,K8,'Resident-Test Cases'!C5:C2729,"&lt;&gt;"&amp;"")</f>
        <v>15</v>
      </c>
      <c r="M8" s="15">
        <f ca="1">COUNTIFS('Resident-Test Cases'!A6:A2729,K8,'Resident-Test Cases'!C6:C2729,"&lt;&gt;"&amp;"",'Resident-Test Cases'!I6:I2729,"PASS")</f>
        <v>15</v>
      </c>
      <c r="N8" s="20">
        <f ca="1">COUNTIFS('Resident-Test Cases'!A6:A2729,L8,'Resident-Test Cases'!C6:C2729,"&lt;&gt;"&amp;"",'Resident-Test Cases'!I6:I2729,"Fail")</f>
        <v>0</v>
      </c>
      <c r="O8" s="17">
        <f ca="1">COUNTIFS('Resident-Test Cases'!A6:A2729,M8,'Resident-Test Cases'!C6:C2729,"&lt;&gt;"&amp;"",'Resident-Test Cases'!I6:I2729,"NA")</f>
        <v>0</v>
      </c>
      <c r="Q8" s="38"/>
      <c r="R8" s="11"/>
      <c r="S8" s="128" t="s">
        <v>6981</v>
      </c>
      <c r="T8" s="6"/>
    </row>
    <row r="9" spans="2:20" ht="14.25" customHeight="1" thickBot="1">
      <c r="I9" s="36"/>
      <c r="J9" s="37"/>
      <c r="K9" s="18" t="str">
        <f ca="1">IFERROR(__xludf.DUMMYFUNCTION("""COMPUTED_VALUE"""),"MOSIP-21095")</f>
        <v>MOSIP-21095</v>
      </c>
      <c r="L9" s="19">
        <f ca="1">COUNTIFS('Resident-Test Cases'!A6:A2730,K9,'Resident-Test Cases'!C6:C2730,"&lt;&gt;"&amp;"")</f>
        <v>22</v>
      </c>
      <c r="M9" s="15">
        <f ca="1">COUNTIFS('Resident-Test Cases'!A7:A2730,K9,'Resident-Test Cases'!C7:C2730,"&lt;&gt;"&amp;"",'Resident-Test Cases'!I7:I2730,"PASS")</f>
        <v>22</v>
      </c>
      <c r="N9" s="20">
        <f ca="1">COUNTIFS('Resident-Test Cases'!A7:A2730,L9,'Resident-Test Cases'!C7:C2730,"&lt;&gt;"&amp;"",'Resident-Test Cases'!I7:I2730,"Fail")</f>
        <v>0</v>
      </c>
      <c r="O9" s="17">
        <f ca="1">COUNTIFS('Resident-Test Cases'!A7:A2730,M9,'Resident-Test Cases'!C7:C2730,"&lt;&gt;"&amp;"",'Resident-Test Cases'!I7:I2730,"NA")</f>
        <v>0</v>
      </c>
      <c r="Q9" s="11"/>
      <c r="R9" s="11"/>
      <c r="S9" s="128" t="s">
        <v>6982</v>
      </c>
      <c r="T9" s="6"/>
    </row>
    <row r="10" spans="2:20" ht="14.25" customHeight="1" thickBot="1">
      <c r="B10" s="279" t="str">
        <f ca="1">"Functional Testing - Stories Verified : " &amp; C6</f>
        <v>Functional Testing - Stories Verified : 267</v>
      </c>
      <c r="C10" s="280"/>
      <c r="D10" s="280"/>
      <c r="E10" s="280"/>
      <c r="F10" s="280"/>
      <c r="G10" s="280"/>
      <c r="H10" s="280"/>
      <c r="I10" s="281"/>
      <c r="J10" s="3"/>
      <c r="K10" s="18" t="str">
        <f ca="1">IFERROR(__xludf.DUMMYFUNCTION("""COMPUTED_VALUE"""),"MOISP-21396")</f>
        <v>MOISP-21396</v>
      </c>
      <c r="L10" s="19">
        <f ca="1">COUNTIFS('Resident-Test Cases'!A7:A2731,K10,'Resident-Test Cases'!C7:C2731,"&lt;&gt;"&amp;"")</f>
        <v>2</v>
      </c>
      <c r="M10" s="15">
        <f ca="1">COUNTIFS('Resident-Test Cases'!A8:A2731,K10,'Resident-Test Cases'!C8:C2731,"&lt;&gt;"&amp;"",'Resident-Test Cases'!I8:I2731,"PASS")</f>
        <v>2</v>
      </c>
      <c r="N10" s="20">
        <f ca="1">COUNTIFS('Resident-Test Cases'!A8:A2731,L10,'Resident-Test Cases'!C8:C2731,"&lt;&gt;"&amp;"",'Resident-Test Cases'!I8:I2731,"Fail")</f>
        <v>0</v>
      </c>
      <c r="O10" s="17">
        <f ca="1">COUNTIFS('Resident-Test Cases'!A8:A2731,M10,'Resident-Test Cases'!C8:C2731,"&lt;&gt;"&amp;"",'Resident-Test Cases'!I8:I2731,"NA")</f>
        <v>0</v>
      </c>
      <c r="Q10" s="11"/>
      <c r="R10" s="11"/>
      <c r="S10" s="128" t="s">
        <v>6983</v>
      </c>
      <c r="T10" s="6"/>
    </row>
    <row r="11" spans="2:20" ht="14.25" customHeight="1" thickBot="1">
      <c r="B11" s="266" t="str">
        <f>"Test cases : " &amp; D6 &amp; "      Passed : "&amp; G6 &amp; "     Failed : " &amp; H6 &amp; "    Skipped : " &amp; I6</f>
        <v>Test cases : 2502      Passed : 2461     Failed : 29    Skipped : 12</v>
      </c>
      <c r="C11" s="267"/>
      <c r="D11" s="267"/>
      <c r="E11" s="267"/>
      <c r="F11" s="267"/>
      <c r="G11" s="267"/>
      <c r="H11" s="267"/>
      <c r="I11" s="268"/>
      <c r="J11" s="3"/>
      <c r="K11" s="18" t="str">
        <f ca="1">IFERROR(__xludf.DUMMYFUNCTION("""COMPUTED_VALUE"""),"MOSIP-21753")</f>
        <v>MOSIP-21753</v>
      </c>
      <c r="L11" s="19">
        <f ca="1">COUNTIFS('Resident-Test Cases'!A8:A2732,K11,'Resident-Test Cases'!C8:C2732,"&lt;&gt;"&amp;"")</f>
        <v>2</v>
      </c>
      <c r="M11" s="15">
        <f ca="1">COUNTIFS('Resident-Test Cases'!A9:A2732,K11,'Resident-Test Cases'!C9:C2732,"&lt;&gt;"&amp;"",'Resident-Test Cases'!I9:I2732,"PASS")</f>
        <v>2</v>
      </c>
      <c r="N11" s="20">
        <f ca="1">COUNTIFS('Resident-Test Cases'!A9:A2732,L11,'Resident-Test Cases'!C9:C2732,"&lt;&gt;"&amp;"",'Resident-Test Cases'!I9:I2732,"Fail")</f>
        <v>0</v>
      </c>
      <c r="O11" s="17">
        <f ca="1">COUNTIFS('Resident-Test Cases'!A9:A2732,M11,'Resident-Test Cases'!C9:C2732,"&lt;&gt;"&amp;"",'Resident-Test Cases'!I9:I2732,"NA")</f>
        <v>0</v>
      </c>
      <c r="Q11" s="11"/>
      <c r="R11" s="11"/>
      <c r="S11" s="128" t="s">
        <v>6984</v>
      </c>
      <c r="T11" s="6"/>
    </row>
    <row r="12" spans="2:20" ht="14.25" customHeight="1" thickBot="1">
      <c r="B12" s="269" t="str">
        <f>"Test Rate : " &amp; INT((((G6+H6)/D6)*100)) &amp; "%     With Pass Rate : " &amp; INT((G6/(G6+H6))*100)  &amp; "%"</f>
        <v>Test Rate : 99%     With Pass Rate : 98%</v>
      </c>
      <c r="C12" s="270"/>
      <c r="D12" s="270"/>
      <c r="E12" s="270"/>
      <c r="F12" s="270"/>
      <c r="G12" s="270"/>
      <c r="H12" s="270"/>
      <c r="I12" s="271"/>
      <c r="J12" s="3"/>
      <c r="K12" s="18" t="str">
        <f ca="1">IFERROR(__xludf.DUMMYFUNCTION("""COMPUTED_VALUE"""),"MOSIP-21642")</f>
        <v>MOSIP-21642</v>
      </c>
      <c r="L12" s="19">
        <f ca="1">COUNTIFS('Resident-Test Cases'!A9:A2733,K12,'Resident-Test Cases'!C9:C2733,"&lt;&gt;"&amp;"")</f>
        <v>19</v>
      </c>
      <c r="M12" s="15">
        <f ca="1">COUNTIFS('Resident-Test Cases'!A10:A2733,K12,'Resident-Test Cases'!C10:C2733,"&lt;&gt;"&amp;"",'Resident-Test Cases'!I10:I2733,"PASS")</f>
        <v>19</v>
      </c>
      <c r="N12" s="20">
        <f ca="1">COUNTIFS('Resident-Test Cases'!A10:A2733,L12,'Resident-Test Cases'!C10:C2733,"&lt;&gt;"&amp;"",'Resident-Test Cases'!I10:I2733,"Fail")</f>
        <v>0</v>
      </c>
      <c r="O12" s="17">
        <f ca="1">COUNTIFS('Resident-Test Cases'!A10:A2733,M12,'Resident-Test Cases'!C10:C2733,"&lt;&gt;"&amp;"",'Resident-Test Cases'!I10:I2733,"NA")</f>
        <v>0</v>
      </c>
      <c r="Q12" s="11"/>
      <c r="R12" s="11"/>
      <c r="S12" s="128" t="s">
        <v>6985</v>
      </c>
      <c r="T12" s="6"/>
    </row>
    <row r="13" spans="2:20" thickBot="1">
      <c r="B13" s="291"/>
      <c r="C13" s="292"/>
      <c r="D13" s="292"/>
      <c r="E13" s="292"/>
      <c r="F13" s="292"/>
      <c r="G13" s="292"/>
      <c r="H13" s="292"/>
      <c r="I13" s="292"/>
      <c r="J13" s="37"/>
      <c r="K13" s="18" t="str">
        <f ca="1">IFERROR(__xludf.DUMMYFUNCTION("""COMPUTED_VALUE"""),"MOSIP-21636")</f>
        <v>MOSIP-21636</v>
      </c>
      <c r="L13" s="19">
        <f ca="1">COUNTIFS('Resident-Test Cases'!A10:A2734,K13,'Resident-Test Cases'!C10:C2734,"&lt;&gt;"&amp;"")</f>
        <v>6</v>
      </c>
      <c r="M13" s="15">
        <f ca="1">COUNTIFS('Resident-Test Cases'!A11:A2734,K13,'Resident-Test Cases'!C11:C2734,"&lt;&gt;"&amp;"",'Resident-Test Cases'!I11:I2734,"PASS")</f>
        <v>6</v>
      </c>
      <c r="N13" s="20">
        <f ca="1">COUNTIFS('Resident-Test Cases'!A11:A2734,L13,'Resident-Test Cases'!C11:C2734,"&lt;&gt;"&amp;"",'Resident-Test Cases'!I11:I2734,"Fail")</f>
        <v>0</v>
      </c>
      <c r="O13" s="17">
        <f ca="1">COUNTIFS('Resident-Test Cases'!A11:A2734,M13,'Resident-Test Cases'!C11:C2734,"&lt;&gt;"&amp;"",'Resident-Test Cases'!I11:I2734,"NA")</f>
        <v>0</v>
      </c>
      <c r="Q13" s="11"/>
      <c r="R13" s="11"/>
      <c r="S13" s="128" t="s">
        <v>6986</v>
      </c>
      <c r="T13" s="6"/>
    </row>
    <row r="14" spans="2:20" ht="14.25" customHeight="1">
      <c r="C14" s="39"/>
      <c r="D14" s="39"/>
      <c r="E14" s="39"/>
      <c r="F14" s="39"/>
      <c r="G14" s="39"/>
      <c r="H14" s="39"/>
      <c r="K14" s="18" t="str">
        <f ca="1">IFERROR(__xludf.DUMMYFUNCTION("""COMPUTED_VALUE"""),"MOSIP-21378")</f>
        <v>MOSIP-21378</v>
      </c>
      <c r="L14" s="19">
        <f ca="1">COUNTIFS('Resident-Test Cases'!A11:A2735,K14,'Resident-Test Cases'!C11:C2735,"&lt;&gt;"&amp;"")</f>
        <v>1</v>
      </c>
      <c r="M14" s="15">
        <f ca="1">COUNTIFS('Resident-Test Cases'!A12:A2735,K14,'Resident-Test Cases'!C12:C2735,"&lt;&gt;"&amp;"",'Resident-Test Cases'!I12:I2735,"PASS")</f>
        <v>1</v>
      </c>
      <c r="N14" s="20">
        <f ca="1">COUNTIFS('Resident-Test Cases'!A12:A2735,L14,'Resident-Test Cases'!C12:C2735,"&lt;&gt;"&amp;"",'Resident-Test Cases'!I12:I2735,"Fail")</f>
        <v>0</v>
      </c>
      <c r="O14" s="17">
        <f ca="1">COUNTIFS('Resident-Test Cases'!A12:A2735,M14,'Resident-Test Cases'!C12:C2735,"&lt;&gt;"&amp;"",'Resident-Test Cases'!I12:I2735,"NA")</f>
        <v>0</v>
      </c>
      <c r="Q14" s="11"/>
      <c r="R14" s="11"/>
      <c r="S14" s="128" t="s">
        <v>6987</v>
      </c>
      <c r="T14" s="6"/>
    </row>
    <row r="15" spans="2:20" ht="14.25" customHeight="1" thickBot="1">
      <c r="B15" s="40"/>
      <c r="C15" s="40"/>
      <c r="D15" s="40"/>
      <c r="K15" s="18" t="str">
        <f ca="1">IFERROR(__xludf.DUMMYFUNCTION("""COMPUTED_VALUE"""),"MOSIP-21173")</f>
        <v>MOSIP-21173</v>
      </c>
      <c r="L15" s="19">
        <f ca="1">COUNTIFS('Resident-Test Cases'!A12:A2736,K15,'Resident-Test Cases'!C12:C2736,"&lt;&gt;"&amp;"")</f>
        <v>4</v>
      </c>
      <c r="M15" s="15">
        <f ca="1">COUNTIFS('Resident-Test Cases'!A13:A2736,K15,'Resident-Test Cases'!C13:C2736,"&lt;&gt;"&amp;"",'Resident-Test Cases'!I13:I2736,"PASS")</f>
        <v>4</v>
      </c>
      <c r="N15" s="20">
        <f ca="1">COUNTIFS('Resident-Test Cases'!A13:A2736,L15,'Resident-Test Cases'!C13:C2736,"&lt;&gt;"&amp;"",'Resident-Test Cases'!I13:I2736,"Fail")</f>
        <v>0</v>
      </c>
      <c r="O15" s="17">
        <f ca="1">COUNTIFS('Resident-Test Cases'!A13:A2736,M15,'Resident-Test Cases'!C13:C2736,"&lt;&gt;"&amp;"",'Resident-Test Cases'!I13:I2736,"NA")</f>
        <v>0</v>
      </c>
      <c r="Q15" s="11"/>
      <c r="R15" s="11"/>
      <c r="S15" s="128" t="s">
        <v>6988</v>
      </c>
      <c r="T15" s="6"/>
    </row>
    <row r="16" spans="2:20" ht="14.25" customHeight="1">
      <c r="B16" s="282" t="str">
        <f>"API Testing : "  &amp;Automation!D4  &amp; "    Passed : " &amp; Automation!F4&amp; "    Failed : " &amp;  Automation!E4</f>
        <v>API Testing : 1126    Passed : 1117    Failed : 9</v>
      </c>
      <c r="C16" s="283"/>
      <c r="D16" s="283"/>
      <c r="E16" s="283"/>
      <c r="F16" s="283"/>
      <c r="G16" s="283"/>
      <c r="H16" s="283"/>
      <c r="I16" s="284"/>
      <c r="J16" s="40"/>
      <c r="K16" s="18" t="str">
        <f ca="1">IFERROR(__xludf.DUMMYFUNCTION("""COMPUTED_VALUE"""),"MOSIP-21129")</f>
        <v>MOSIP-21129</v>
      </c>
      <c r="L16" s="19">
        <f ca="1">COUNTIFS('Resident-Test Cases'!A13:A2737,K16,'Resident-Test Cases'!C13:C2737,"&lt;&gt;"&amp;"")</f>
        <v>16</v>
      </c>
      <c r="M16" s="15">
        <f ca="1">COUNTIFS('Resident-Test Cases'!A14:A2737,K16,'Resident-Test Cases'!C14:C2737,"&lt;&gt;"&amp;"",'Resident-Test Cases'!I14:I2737,"PASS")</f>
        <v>16</v>
      </c>
      <c r="N16" s="20">
        <f ca="1">COUNTIFS('Resident-Test Cases'!A14:A2737,L16,'Resident-Test Cases'!C14:C2737,"&lt;&gt;"&amp;"",'Resident-Test Cases'!I14:I2737,"Fail")</f>
        <v>0</v>
      </c>
      <c r="O16" s="17">
        <f ca="1">COUNTIFS('Resident-Test Cases'!A14:A2737,M16,'Resident-Test Cases'!C14:C2737,"&lt;&gt;"&amp;"",'Resident-Test Cases'!I14:I2737,"NA")</f>
        <v>0</v>
      </c>
      <c r="Q16" s="11"/>
      <c r="R16" s="11"/>
      <c r="S16" s="128" t="s">
        <v>6935</v>
      </c>
      <c r="T16" s="6"/>
    </row>
    <row r="17" spans="2:20" ht="14.25" customHeight="1" thickBot="1">
      <c r="B17" s="285" t="str">
        <f>"Test Rate : " &amp; Automation!D13 &amp; " %    With Pass Rate : " &amp; Automation!D14 &amp; "  % "</f>
        <v xml:space="preserve">Test Rate : 100 %    With Pass Rate : 99.2007104795737  % </v>
      </c>
      <c r="C17" s="286"/>
      <c r="D17" s="286"/>
      <c r="E17" s="286"/>
      <c r="F17" s="286"/>
      <c r="G17" s="286"/>
      <c r="H17" s="286"/>
      <c r="I17" s="287"/>
      <c r="J17" s="40"/>
      <c r="K17" s="18" t="str">
        <f ca="1">IFERROR(__xludf.DUMMYFUNCTION("""COMPUTED_VALUE"""),"MOSIP-21647")</f>
        <v>MOSIP-21647</v>
      </c>
      <c r="L17" s="19">
        <f ca="1">COUNTIFS('Resident-Test Cases'!A14:A2738,K17,'Resident-Test Cases'!C14:C2738,"&lt;&gt;"&amp;"")</f>
        <v>5</v>
      </c>
      <c r="M17" s="15">
        <f ca="1">COUNTIFS('Resident-Test Cases'!A15:A2738,K17,'Resident-Test Cases'!C15:C2738,"&lt;&gt;"&amp;"",'Resident-Test Cases'!I15:I2738,"PASS")</f>
        <v>5</v>
      </c>
      <c r="N17" s="20">
        <f ca="1">COUNTIFS('Resident-Test Cases'!A15:A2738,L17,'Resident-Test Cases'!C15:C2738,"&lt;&gt;"&amp;"",'Resident-Test Cases'!I15:I2738,"Fail")</f>
        <v>0</v>
      </c>
      <c r="O17" s="17">
        <f ca="1">COUNTIFS('Resident-Test Cases'!A15:A2738,M17,'Resident-Test Cases'!C15:C2738,"&lt;&gt;"&amp;"",'Resident-Test Cases'!I15:I2738,"NA")</f>
        <v>0</v>
      </c>
      <c r="Q17" s="11"/>
      <c r="R17" s="11"/>
      <c r="S17" s="128" t="s">
        <v>6989</v>
      </c>
      <c r="T17" s="6"/>
    </row>
    <row r="18" spans="2:20" ht="14.25" customHeight="1">
      <c r="B18" s="40"/>
      <c r="C18" s="40"/>
      <c r="D18" s="40"/>
      <c r="E18" s="40"/>
      <c r="F18" s="41"/>
      <c r="G18" s="40"/>
      <c r="H18" s="40"/>
      <c r="I18" s="40"/>
      <c r="J18" s="40"/>
      <c r="K18" s="18" t="str">
        <f ca="1">IFERROR(__xludf.DUMMYFUNCTION("""COMPUTED_VALUE"""),"MOSIP-21573")</f>
        <v>MOSIP-21573</v>
      </c>
      <c r="L18" s="19">
        <f ca="1">COUNTIFS('Resident-Test Cases'!A15:A2739,K18,'Resident-Test Cases'!C15:C2739,"&lt;&gt;"&amp;"")</f>
        <v>3</v>
      </c>
      <c r="M18" s="15">
        <f ca="1">COUNTIFS('Resident-Test Cases'!A16:A2739,K18,'Resident-Test Cases'!C16:C2739,"&lt;&gt;"&amp;"",'Resident-Test Cases'!I16:I2739,"PASS")</f>
        <v>3</v>
      </c>
      <c r="N18" s="20">
        <f ca="1">COUNTIFS('Resident-Test Cases'!A16:A2739,L18,'Resident-Test Cases'!C16:C2739,"&lt;&gt;"&amp;"",'Resident-Test Cases'!I16:I2739,"Fail")</f>
        <v>0</v>
      </c>
      <c r="O18" s="17">
        <f ca="1">COUNTIFS('Resident-Test Cases'!A16:A2739,M18,'Resident-Test Cases'!C16:C2739,"&lt;&gt;"&amp;"",'Resident-Test Cases'!I16:I2739,"NA")</f>
        <v>0</v>
      </c>
      <c r="Q18" s="11"/>
      <c r="R18" s="11"/>
      <c r="S18" s="128" t="s">
        <v>6990</v>
      </c>
      <c r="T18" s="6"/>
    </row>
    <row r="19" spans="2:20" ht="14.25" customHeight="1">
      <c r="B19" s="40"/>
      <c r="C19" s="40"/>
      <c r="D19" s="40"/>
      <c r="E19" s="40"/>
      <c r="F19" s="40"/>
      <c r="G19" s="40"/>
      <c r="H19" s="40"/>
      <c r="I19" s="40"/>
      <c r="J19" s="40"/>
      <c r="K19" s="18" t="str">
        <f ca="1">IFERROR(__xludf.DUMMYFUNCTION("""COMPUTED_VALUE"""),"MOSIP-21146")</f>
        <v>MOSIP-21146</v>
      </c>
      <c r="L19" s="19">
        <f ca="1">COUNTIFS('Resident-Test Cases'!A16:A2740,K19,'Resident-Test Cases'!C16:C2740,"&lt;&gt;"&amp;"")</f>
        <v>1</v>
      </c>
      <c r="M19" s="15">
        <f ca="1">COUNTIFS('Resident-Test Cases'!A17:A2740,K19,'Resident-Test Cases'!C17:C2740,"&lt;&gt;"&amp;"",'Resident-Test Cases'!I17:I2740,"PASS")</f>
        <v>1</v>
      </c>
      <c r="N19" s="20">
        <f ca="1">COUNTIFS('Resident-Test Cases'!A17:A2740,L19,'Resident-Test Cases'!C17:C2740,"&lt;&gt;"&amp;"",'Resident-Test Cases'!I17:I2740,"Fail")</f>
        <v>0</v>
      </c>
      <c r="O19" s="17">
        <f ca="1">COUNTIFS('Resident-Test Cases'!A17:A2740,M19,'Resident-Test Cases'!C17:C2740,"&lt;&gt;"&amp;"",'Resident-Test Cases'!I17:I2740,"NA")</f>
        <v>0</v>
      </c>
      <c r="Q19" s="11"/>
      <c r="R19" s="11"/>
      <c r="S19" s="128" t="s">
        <v>6991</v>
      </c>
      <c r="T19" s="6"/>
    </row>
    <row r="20" spans="2:20" ht="14.25" customHeight="1" thickBot="1">
      <c r="B20" s="40"/>
      <c r="C20" s="40"/>
      <c r="D20" s="40"/>
      <c r="E20" s="40"/>
      <c r="F20" s="40"/>
      <c r="G20" s="40"/>
      <c r="H20" s="40"/>
      <c r="I20" s="40"/>
      <c r="J20" s="40"/>
      <c r="K20" s="18" t="str">
        <f ca="1">IFERROR(__xludf.DUMMYFUNCTION("""COMPUTED_VALUE"""),"MOSIP-21380")</f>
        <v>MOSIP-21380</v>
      </c>
      <c r="L20" s="19">
        <f ca="1">COUNTIFS('Resident-Test Cases'!A17:A2741,K20,'Resident-Test Cases'!C17:C2741,"&lt;&gt;"&amp;"")</f>
        <v>1</v>
      </c>
      <c r="M20" s="15">
        <f ca="1">COUNTIFS('Resident-Test Cases'!A18:A2741,K20,'Resident-Test Cases'!C18:C2741,"&lt;&gt;"&amp;"",'Resident-Test Cases'!I18:I2741,"PASS")</f>
        <v>1</v>
      </c>
      <c r="N20" s="20">
        <f ca="1">COUNTIFS('Resident-Test Cases'!A18:A2741,L20,'Resident-Test Cases'!C18:C2741,"&lt;&gt;"&amp;"",'Resident-Test Cases'!I18:I2741,"Fail")</f>
        <v>0</v>
      </c>
      <c r="O20" s="17">
        <f ca="1">COUNTIFS('Resident-Test Cases'!A18:A2741,M20,'Resident-Test Cases'!C18:C2741,"&lt;&gt;"&amp;"",'Resident-Test Cases'!I18:I2741,"NA")</f>
        <v>0</v>
      </c>
      <c r="Q20" s="11"/>
      <c r="R20" s="11"/>
      <c r="S20" s="128" t="s">
        <v>6992</v>
      </c>
      <c r="T20" s="6"/>
    </row>
    <row r="21" spans="2:20" ht="14.25" customHeight="1">
      <c r="B21" s="282" t="str">
        <f>"API Testing : "  &amp;Automation!D5  &amp; "    Passed : " &amp; Automation!F5&amp; "    Failed : " &amp;  Automation!E5</f>
        <v>API Testing : 25    Passed : 25    Failed : 0</v>
      </c>
      <c r="C21" s="283"/>
      <c r="D21" s="283"/>
      <c r="E21" s="283"/>
      <c r="F21" s="283"/>
      <c r="G21" s="283"/>
      <c r="H21" s="283"/>
      <c r="I21" s="284"/>
      <c r="J21" s="40"/>
      <c r="K21" s="18" t="str">
        <f ca="1">IFERROR(__xludf.DUMMYFUNCTION("""COMPUTED_VALUE"""),"MOSIP-21644")</f>
        <v>MOSIP-21644</v>
      </c>
      <c r="L21" s="19">
        <f ca="1">COUNTIFS('Resident-Test Cases'!A18:A2742,K21,'Resident-Test Cases'!C18:C2742,"&lt;&gt;"&amp;"")</f>
        <v>5</v>
      </c>
      <c r="M21" s="15">
        <f ca="1">COUNTIFS('Resident-Test Cases'!A19:A2742,K21,'Resident-Test Cases'!C19:C2742,"&lt;&gt;"&amp;"",'Resident-Test Cases'!I19:I2742,"PASS")</f>
        <v>5</v>
      </c>
      <c r="N21" s="20">
        <f ca="1">COUNTIFS('Resident-Test Cases'!A19:A2742,L21,'Resident-Test Cases'!C19:C2742,"&lt;&gt;"&amp;"",'Resident-Test Cases'!I19:I2742,"Fail")</f>
        <v>0</v>
      </c>
      <c r="O21" s="17">
        <f ca="1">COUNTIFS('Resident-Test Cases'!A19:A2742,M21,'Resident-Test Cases'!C19:C2742,"&lt;&gt;"&amp;"",'Resident-Test Cases'!I19:I2742,"NA")</f>
        <v>0</v>
      </c>
      <c r="Q21" s="11"/>
      <c r="R21" s="11"/>
      <c r="S21" s="128" t="s">
        <v>6993</v>
      </c>
      <c r="T21" s="6"/>
    </row>
    <row r="22" spans="2:20" ht="14.25" customHeight="1" thickBot="1">
      <c r="B22" s="288" t="s">
        <v>11105</v>
      </c>
      <c r="C22" s="289"/>
      <c r="D22" s="289"/>
      <c r="E22" s="289"/>
      <c r="F22" s="289"/>
      <c r="G22" s="289"/>
      <c r="H22" s="289"/>
      <c r="I22" s="290"/>
      <c r="K22" s="18" t="str">
        <f ca="1">IFERROR(__xludf.DUMMYFUNCTION("""COMPUTED_VALUE"""),"MOSIP-21395")</f>
        <v>MOSIP-21395</v>
      </c>
      <c r="L22" s="19">
        <f ca="1">COUNTIFS('Resident-Test Cases'!A19:A2743,K22,'Resident-Test Cases'!C19:C2743,"&lt;&gt;"&amp;"")</f>
        <v>5</v>
      </c>
      <c r="M22" s="15">
        <f ca="1">COUNTIFS('Resident-Test Cases'!A20:A2743,K22,'Resident-Test Cases'!C20:C2743,"&lt;&gt;"&amp;"",'Resident-Test Cases'!I20:I2743,"PASS")</f>
        <v>5</v>
      </c>
      <c r="N22" s="20">
        <f ca="1">COUNTIFS('Resident-Test Cases'!A20:A2743,L22,'Resident-Test Cases'!C20:C2743,"&lt;&gt;"&amp;"",'Resident-Test Cases'!I20:I2743,"Fail")</f>
        <v>0</v>
      </c>
      <c r="O22" s="17">
        <f ca="1">COUNTIFS('Resident-Test Cases'!A20:A2743,M22,'Resident-Test Cases'!C20:C2743,"&lt;&gt;"&amp;"",'Resident-Test Cases'!I20:I2743,"NA")</f>
        <v>0</v>
      </c>
      <c r="Q22" s="11"/>
      <c r="R22" s="11"/>
      <c r="S22" s="128" t="s">
        <v>6994</v>
      </c>
      <c r="T22" s="6"/>
    </row>
    <row r="23" spans="2:20" ht="14.25" customHeight="1">
      <c r="B23" s="40"/>
      <c r="C23" s="40"/>
      <c r="D23" s="40"/>
      <c r="K23" s="18" t="str">
        <f ca="1">IFERROR(__xludf.DUMMYFUNCTION("""COMPUTED_VALUE"""),"MOSIP-22161")</f>
        <v>MOSIP-22161</v>
      </c>
      <c r="L23" s="19">
        <f ca="1">COUNTIFS('Resident-Test Cases'!A20:A2744,K23,'Resident-Test Cases'!C20:C2744,"&lt;&gt;"&amp;"")</f>
        <v>4</v>
      </c>
      <c r="M23" s="15">
        <f ca="1">COUNTIFS('Resident-Test Cases'!A21:A2744,K23,'Resident-Test Cases'!C21:C2744,"&lt;&gt;"&amp;"",'Resident-Test Cases'!I21:I2744,"PASS")</f>
        <v>4</v>
      </c>
      <c r="N23" s="20">
        <f ca="1">COUNTIFS('Resident-Test Cases'!A21:A2744,L23,'Resident-Test Cases'!C21:C2744,"&lt;&gt;"&amp;"",'Resident-Test Cases'!I21:I2744,"Fail")</f>
        <v>0</v>
      </c>
      <c r="O23" s="17">
        <f ca="1">COUNTIFS('Resident-Test Cases'!A21:A2744,M23,'Resident-Test Cases'!C21:C2744,"&lt;&gt;"&amp;"",'Resident-Test Cases'!I21:I2744,"NA")</f>
        <v>0</v>
      </c>
      <c r="Q23" s="11"/>
      <c r="R23" s="11"/>
      <c r="S23" s="128" t="s">
        <v>6995</v>
      </c>
      <c r="T23" s="6"/>
    </row>
    <row r="24" spans="2:20" ht="14.25" customHeight="1">
      <c r="B24" s="40"/>
      <c r="C24" s="40"/>
      <c r="D24" s="40"/>
      <c r="K24" s="18" t="str">
        <f ca="1">IFERROR(__xludf.DUMMYFUNCTION("""COMPUTED_VALUE"""),"MOSIP-22165")</f>
        <v>MOSIP-22165</v>
      </c>
      <c r="L24" s="19">
        <f ca="1">COUNTIFS('Resident-Test Cases'!A21:A2745,K24,'Resident-Test Cases'!C21:C2745,"&lt;&gt;"&amp;"")</f>
        <v>2</v>
      </c>
      <c r="M24" s="15">
        <f ca="1">COUNTIFS('Resident-Test Cases'!A22:A2745,K24,'Resident-Test Cases'!C22:C2745,"&lt;&gt;"&amp;"",'Resident-Test Cases'!I22:I2745,"PASS")</f>
        <v>2</v>
      </c>
      <c r="N24" s="20">
        <f ca="1">COUNTIFS('Resident-Test Cases'!A22:A2745,L24,'Resident-Test Cases'!C22:C2745,"&lt;&gt;"&amp;"",'Resident-Test Cases'!I22:I2745,"Fail")</f>
        <v>0</v>
      </c>
      <c r="O24" s="17">
        <f ca="1">COUNTIFS('Resident-Test Cases'!A22:A2745,M24,'Resident-Test Cases'!C22:C2745,"&lt;&gt;"&amp;"",'Resident-Test Cases'!I22:I2745,"NA")</f>
        <v>0</v>
      </c>
      <c r="Q24" s="11"/>
      <c r="R24" s="11"/>
      <c r="S24" s="128" t="s">
        <v>6996</v>
      </c>
      <c r="T24" s="6"/>
    </row>
    <row r="25" spans="2:20" ht="14.25" customHeight="1">
      <c r="B25" s="40"/>
      <c r="C25" s="40"/>
      <c r="D25" s="40"/>
      <c r="K25" s="18" t="str">
        <f ca="1">IFERROR(__xludf.DUMMYFUNCTION("""COMPUTED_VALUE"""),"MOSIP-21544")</f>
        <v>MOSIP-21544</v>
      </c>
      <c r="L25" s="19">
        <f ca="1">COUNTIFS('Resident-Test Cases'!A22:A2746,K25,'Resident-Test Cases'!C22:C2746,"&lt;&gt;"&amp;"")</f>
        <v>5</v>
      </c>
      <c r="M25" s="15">
        <f ca="1">COUNTIFS('Resident-Test Cases'!A23:A2746,K25,'Resident-Test Cases'!C23:C2746,"&lt;&gt;"&amp;"",'Resident-Test Cases'!I23:I2746,"PASS")</f>
        <v>5</v>
      </c>
      <c r="N25" s="20">
        <f ca="1">COUNTIFS('Resident-Test Cases'!A23:A2746,L25,'Resident-Test Cases'!C23:C2746,"&lt;&gt;"&amp;"",'Resident-Test Cases'!I23:I2746,"Fail")</f>
        <v>0</v>
      </c>
      <c r="O25" s="17">
        <f ca="1">COUNTIFS('Resident-Test Cases'!A23:A2746,M25,'Resident-Test Cases'!C23:C2746,"&lt;&gt;"&amp;"",'Resident-Test Cases'!I23:I2746,"NA")</f>
        <v>0</v>
      </c>
      <c r="Q25" s="11"/>
      <c r="R25" s="11"/>
      <c r="S25" s="128" t="s">
        <v>6997</v>
      </c>
      <c r="T25" s="6"/>
    </row>
    <row r="26" spans="2:20" ht="14.25" customHeight="1">
      <c r="B26" s="42"/>
      <c r="C26" s="42"/>
      <c r="D26" s="42"/>
      <c r="K26" s="18" t="str">
        <f ca="1">IFERROR(__xludf.DUMMYFUNCTION("""COMPUTED_VALUE"""),"Mosip-22860")</f>
        <v>Mosip-22860</v>
      </c>
      <c r="L26" s="19">
        <f ca="1">COUNTIFS('Resident-Test Cases'!A23:A2747,K26,'Resident-Test Cases'!C23:C2747,"&lt;&gt;"&amp;"")</f>
        <v>11</v>
      </c>
      <c r="M26" s="15">
        <f ca="1">COUNTIFS('Resident-Test Cases'!A24:A2747,K26,'Resident-Test Cases'!C24:C2747,"&lt;&gt;"&amp;"",'Resident-Test Cases'!I24:I2747,"PASS")</f>
        <v>11</v>
      </c>
      <c r="N26" s="20">
        <f ca="1">COUNTIFS('Resident-Test Cases'!A24:A2747,L26,'Resident-Test Cases'!C24:C2747,"&lt;&gt;"&amp;"",'Resident-Test Cases'!I24:I2747,"Fail")</f>
        <v>0</v>
      </c>
      <c r="O26" s="17">
        <f ca="1">COUNTIFS('Resident-Test Cases'!A24:A2747,M26,'Resident-Test Cases'!C24:C2747,"&lt;&gt;"&amp;"",'Resident-Test Cases'!I24:I2747,"NA")</f>
        <v>0</v>
      </c>
      <c r="Q26" s="11"/>
      <c r="R26" s="11"/>
      <c r="S26" s="128" t="s">
        <v>6998</v>
      </c>
      <c r="T26" s="6"/>
    </row>
    <row r="27" spans="2:20" ht="14.25" customHeight="1">
      <c r="B27" s="40"/>
      <c r="C27" s="40"/>
      <c r="D27" s="40"/>
      <c r="K27" s="18" t="str">
        <f ca="1">IFERROR(__xludf.DUMMYFUNCTION("""COMPUTED_VALUE"""),"MOSIP-22641")</f>
        <v>MOSIP-22641</v>
      </c>
      <c r="L27" s="19">
        <f ca="1">COUNTIFS('Resident-Test Cases'!A24:A2748,K27,'Resident-Test Cases'!C24:C2748,"&lt;&gt;"&amp;"")</f>
        <v>7</v>
      </c>
      <c r="M27" s="15">
        <f ca="1">COUNTIFS('Resident-Test Cases'!A25:A2748,K27,'Resident-Test Cases'!C25:C2748,"&lt;&gt;"&amp;"",'Resident-Test Cases'!I25:I2748,"PASS")</f>
        <v>7</v>
      </c>
      <c r="N27" s="20">
        <f ca="1">COUNTIFS('Resident-Test Cases'!A25:A2748,L27,'Resident-Test Cases'!C25:C2748,"&lt;&gt;"&amp;"",'Resident-Test Cases'!I25:I2748,"Fail")</f>
        <v>0</v>
      </c>
      <c r="O27" s="17">
        <f ca="1">COUNTIFS('Resident-Test Cases'!A25:A2748,M27,'Resident-Test Cases'!C25:C2748,"&lt;&gt;"&amp;"",'Resident-Test Cases'!I25:I2748,"NA")</f>
        <v>0</v>
      </c>
      <c r="Q27" s="11"/>
      <c r="R27" s="11"/>
      <c r="S27" s="128" t="s">
        <v>6999</v>
      </c>
      <c r="T27" s="6"/>
    </row>
    <row r="28" spans="2:20" ht="14.25" customHeight="1">
      <c r="B28" s="40"/>
      <c r="C28" s="40"/>
      <c r="D28" s="40"/>
      <c r="K28" s="18" t="str">
        <f ca="1">IFERROR(__xludf.DUMMYFUNCTION("""COMPUTED_VALUE"""),"Mosip-22620")</f>
        <v>Mosip-22620</v>
      </c>
      <c r="L28" s="19">
        <f ca="1">COUNTIFS('Resident-Test Cases'!A25:A2749,K28,'Resident-Test Cases'!C25:C2749,"&lt;&gt;"&amp;"")</f>
        <v>6</v>
      </c>
      <c r="M28" s="15">
        <f ca="1">COUNTIFS('Resident-Test Cases'!A26:A2749,K28,'Resident-Test Cases'!C26:C2749,"&lt;&gt;"&amp;"",'Resident-Test Cases'!I26:I2749,"PASS")</f>
        <v>6</v>
      </c>
      <c r="N28" s="20">
        <f ca="1">COUNTIFS('Resident-Test Cases'!A26:A2749,L28,'Resident-Test Cases'!C26:C2749,"&lt;&gt;"&amp;"",'Resident-Test Cases'!I26:I2749,"Fail")</f>
        <v>0</v>
      </c>
      <c r="O28" s="17">
        <f ca="1">COUNTIFS('Resident-Test Cases'!A26:A2749,M28,'Resident-Test Cases'!C26:C2749,"&lt;&gt;"&amp;"",'Resident-Test Cases'!I26:I2749,"NA")</f>
        <v>0</v>
      </c>
      <c r="Q28" s="11"/>
      <c r="R28" s="11"/>
      <c r="S28" s="128" t="s">
        <v>7000</v>
      </c>
      <c r="T28" s="6"/>
    </row>
    <row r="29" spans="2:20" ht="14.25" customHeight="1">
      <c r="B29" s="40"/>
      <c r="C29" s="40"/>
      <c r="D29" s="40"/>
      <c r="K29" s="18" t="str">
        <f ca="1">IFERROR(__xludf.DUMMYFUNCTION("""COMPUTED_VALUE"""),"Mosip-21392")</f>
        <v>Mosip-21392</v>
      </c>
      <c r="L29" s="19">
        <f ca="1">COUNTIFS('Resident-Test Cases'!A26:A2750,K29,'Resident-Test Cases'!C26:C2750,"&lt;&gt;"&amp;"")</f>
        <v>2</v>
      </c>
      <c r="M29" s="15">
        <f ca="1">COUNTIFS('Resident-Test Cases'!A27:A2750,K29,'Resident-Test Cases'!C27:C2750,"&lt;&gt;"&amp;"",'Resident-Test Cases'!I27:I2750,"PASS")</f>
        <v>2</v>
      </c>
      <c r="N29" s="20">
        <f ca="1">COUNTIFS('Resident-Test Cases'!A27:A2750,L29,'Resident-Test Cases'!C27:C2750,"&lt;&gt;"&amp;"",'Resident-Test Cases'!I27:I2750,"Fail")</f>
        <v>0</v>
      </c>
      <c r="O29" s="17">
        <f ca="1">COUNTIFS('Resident-Test Cases'!A27:A2750,M29,'Resident-Test Cases'!C27:C2750,"&lt;&gt;"&amp;"",'Resident-Test Cases'!I27:I2750,"NA")</f>
        <v>0</v>
      </c>
      <c r="Q29" s="11"/>
      <c r="R29" s="11"/>
      <c r="S29" s="128" t="s">
        <v>6936</v>
      </c>
      <c r="T29" s="6"/>
    </row>
    <row r="30" spans="2:20" ht="14.25" customHeight="1">
      <c r="B30" s="42"/>
      <c r="C30" s="42"/>
      <c r="D30" s="42"/>
      <c r="K30" s="18" t="str">
        <f ca="1">IFERROR(__xludf.DUMMYFUNCTION("""COMPUTED_VALUE"""),"Mosip-21562")</f>
        <v>Mosip-21562</v>
      </c>
      <c r="L30" s="19">
        <f ca="1">COUNTIFS('Resident-Test Cases'!A27:A2751,K30,'Resident-Test Cases'!C27:C2751,"&lt;&gt;"&amp;"")</f>
        <v>2</v>
      </c>
      <c r="M30" s="15">
        <f ca="1">COUNTIFS('Resident-Test Cases'!A28:A2751,K30,'Resident-Test Cases'!C28:C2751,"&lt;&gt;"&amp;"",'Resident-Test Cases'!I28:I2751,"PASS")</f>
        <v>2</v>
      </c>
      <c r="N30" s="20">
        <f ca="1">COUNTIFS('Resident-Test Cases'!A28:A2751,L30,'Resident-Test Cases'!C28:C2751,"&lt;&gt;"&amp;"",'Resident-Test Cases'!I28:I2751,"Fail")</f>
        <v>0</v>
      </c>
      <c r="O30" s="17">
        <f ca="1">COUNTIFS('Resident-Test Cases'!A28:A2751,M30,'Resident-Test Cases'!C28:C2751,"&lt;&gt;"&amp;"",'Resident-Test Cases'!I28:I2751,"NA")</f>
        <v>0</v>
      </c>
      <c r="Q30" s="11"/>
      <c r="R30" s="11"/>
      <c r="S30" s="128" t="s">
        <v>6937</v>
      </c>
      <c r="T30" s="6"/>
    </row>
    <row r="31" spans="2:20" ht="14.25" customHeight="1">
      <c r="B31" s="42"/>
      <c r="C31" s="42"/>
      <c r="D31" s="42"/>
      <c r="K31" s="18" t="str">
        <f ca="1">IFERROR(__xludf.DUMMYFUNCTION("""COMPUTED_VALUE"""),"Mosip-22853")</f>
        <v>Mosip-22853</v>
      </c>
      <c r="L31" s="19">
        <f ca="1">COUNTIFS('Resident-Test Cases'!A28:A2752,K31,'Resident-Test Cases'!C28:C2752,"&lt;&gt;"&amp;"")</f>
        <v>2</v>
      </c>
      <c r="M31" s="15">
        <f ca="1">COUNTIFS('Resident-Test Cases'!A29:A2752,K31,'Resident-Test Cases'!C29:C2752,"&lt;&gt;"&amp;"",'Resident-Test Cases'!I29:I2752,"PASS")</f>
        <v>2</v>
      </c>
      <c r="N31" s="20">
        <f ca="1">COUNTIFS('Resident-Test Cases'!A29:A2752,L31,'Resident-Test Cases'!C29:C2752,"&lt;&gt;"&amp;"",'Resident-Test Cases'!I29:I2752,"Fail")</f>
        <v>0</v>
      </c>
      <c r="O31" s="17">
        <f ca="1">COUNTIFS('Resident-Test Cases'!A29:A2752,M31,'Resident-Test Cases'!C29:C2752,"&lt;&gt;"&amp;"",'Resident-Test Cases'!I29:I2752,"NA")</f>
        <v>0</v>
      </c>
      <c r="Q31" s="11"/>
      <c r="R31" s="11"/>
      <c r="S31" s="128" t="s">
        <v>6938</v>
      </c>
      <c r="T31" s="6"/>
    </row>
    <row r="32" spans="2:20" ht="14.25" customHeight="1">
      <c r="B32" s="42"/>
      <c r="C32" s="42"/>
      <c r="D32" s="42"/>
      <c r="K32" s="18" t="str">
        <f ca="1">IFERROR(__xludf.DUMMYFUNCTION("""COMPUTED_VALUE"""),"Mosip-22642")</f>
        <v>Mosip-22642</v>
      </c>
      <c r="L32" s="19">
        <f ca="1">COUNTIFS('Resident-Test Cases'!A29:A2753,K32,'Resident-Test Cases'!C29:C2753,"&lt;&gt;"&amp;"")</f>
        <v>3</v>
      </c>
      <c r="M32" s="15">
        <f ca="1">COUNTIFS('Resident-Test Cases'!A30:A2753,K32,'Resident-Test Cases'!C30:C2753,"&lt;&gt;"&amp;"",'Resident-Test Cases'!I30:I2753,"PASS")</f>
        <v>3</v>
      </c>
      <c r="N32" s="20">
        <f ca="1">COUNTIFS('Resident-Test Cases'!A30:A2753,L32,'Resident-Test Cases'!C30:C2753,"&lt;&gt;"&amp;"",'Resident-Test Cases'!I30:I2753,"Fail")</f>
        <v>0</v>
      </c>
      <c r="O32" s="17">
        <f ca="1">COUNTIFS('Resident-Test Cases'!A30:A2753,M32,'Resident-Test Cases'!C30:C2753,"&lt;&gt;"&amp;"",'Resident-Test Cases'!I30:I2753,"NA")</f>
        <v>0</v>
      </c>
      <c r="Q32" s="11"/>
      <c r="R32" s="11"/>
      <c r="S32" s="128" t="s">
        <v>7001</v>
      </c>
      <c r="T32" s="6"/>
    </row>
    <row r="33" spans="11:20" ht="14.25" customHeight="1">
      <c r="K33" s="18" t="str">
        <f ca="1">IFERROR(__xludf.DUMMYFUNCTION("""COMPUTED_VALUE"""),"Mosip-22272")</f>
        <v>Mosip-22272</v>
      </c>
      <c r="L33" s="19">
        <f ca="1">COUNTIFS('Resident-Test Cases'!A30:A2754,K33,'Resident-Test Cases'!C30:C2754,"&lt;&gt;"&amp;"")</f>
        <v>5</v>
      </c>
      <c r="M33" s="15">
        <f ca="1">COUNTIFS('Resident-Test Cases'!A31:A2754,K33,'Resident-Test Cases'!C31:C2754,"&lt;&gt;"&amp;"",'Resident-Test Cases'!I31:I2754,"PASS")</f>
        <v>5</v>
      </c>
      <c r="N33" s="20">
        <f ca="1">COUNTIFS('Resident-Test Cases'!A31:A2754,L33,'Resident-Test Cases'!C31:C2754,"&lt;&gt;"&amp;"",'Resident-Test Cases'!I31:I2754,"Fail")</f>
        <v>0</v>
      </c>
      <c r="O33" s="17">
        <f ca="1">COUNTIFS('Resident-Test Cases'!A31:A2754,M33,'Resident-Test Cases'!C31:C2754,"&lt;&gt;"&amp;"",'Resident-Test Cases'!I31:I2754,"NA")</f>
        <v>0</v>
      </c>
      <c r="Q33" s="11"/>
      <c r="R33" s="11"/>
      <c r="S33" s="128" t="s">
        <v>6939</v>
      </c>
      <c r="T33" s="6"/>
    </row>
    <row r="34" spans="11:20" ht="14.25" customHeight="1">
      <c r="K34" s="18" t="str">
        <f ca="1">IFERROR(__xludf.DUMMYFUNCTION("""COMPUTED_VALUE"""),"MOSIP-22900")</f>
        <v>MOSIP-22900</v>
      </c>
      <c r="L34" s="19">
        <f ca="1">COUNTIFS('Resident-Test Cases'!A31:A2755,K34,'Resident-Test Cases'!C31:C2755,"&lt;&gt;"&amp;"")</f>
        <v>4</v>
      </c>
      <c r="M34" s="15">
        <f ca="1">COUNTIFS('Resident-Test Cases'!A32:A2755,K34,'Resident-Test Cases'!C32:C2755,"&lt;&gt;"&amp;"",'Resident-Test Cases'!I32:I2755,"PASS")</f>
        <v>4</v>
      </c>
      <c r="N34" s="20">
        <f ca="1">COUNTIFS('Resident-Test Cases'!A32:A2755,L34,'Resident-Test Cases'!C32:C2755,"&lt;&gt;"&amp;"",'Resident-Test Cases'!I32:I2755,"Fail")</f>
        <v>0</v>
      </c>
      <c r="O34" s="17">
        <f ca="1">COUNTIFS('Resident-Test Cases'!A32:A2755,M34,'Resident-Test Cases'!C32:C2755,"&lt;&gt;"&amp;"",'Resident-Test Cases'!I32:I2755,"NA")</f>
        <v>0</v>
      </c>
      <c r="Q34" s="11"/>
      <c r="R34" s="11"/>
      <c r="S34" s="128" t="s">
        <v>7002</v>
      </c>
      <c r="T34" s="6"/>
    </row>
    <row r="35" spans="11:20" ht="14.25" customHeight="1">
      <c r="K35" s="18" t="str">
        <f ca="1">IFERROR(__xludf.DUMMYFUNCTION("""COMPUTED_VALUE"""),"MOSIP-22898")</f>
        <v>MOSIP-22898</v>
      </c>
      <c r="L35" s="19">
        <f ca="1">COUNTIFS('Resident-Test Cases'!A32:A2756,K35,'Resident-Test Cases'!C32:C2756,"&lt;&gt;"&amp;"")</f>
        <v>9</v>
      </c>
      <c r="M35" s="15">
        <f ca="1">COUNTIFS('Resident-Test Cases'!A33:A2756,K35,'Resident-Test Cases'!C33:C2756,"&lt;&gt;"&amp;"",'Resident-Test Cases'!I33:I2756,"PASS")</f>
        <v>9</v>
      </c>
      <c r="N35" s="20">
        <f ca="1">COUNTIFS('Resident-Test Cases'!A33:A2756,L35,'Resident-Test Cases'!C33:C2756,"&lt;&gt;"&amp;"",'Resident-Test Cases'!I33:I2756,"Fail")</f>
        <v>0</v>
      </c>
      <c r="O35" s="17">
        <f ca="1">COUNTIFS('Resident-Test Cases'!A33:A2756,M35,'Resident-Test Cases'!C33:C2756,"&lt;&gt;"&amp;"",'Resident-Test Cases'!I33:I2756,"NA")</f>
        <v>0</v>
      </c>
      <c r="Q35" s="11"/>
      <c r="R35" s="11"/>
      <c r="S35" s="128" t="s">
        <v>6940</v>
      </c>
      <c r="T35" s="6"/>
    </row>
    <row r="36" spans="11:20" ht="14.25" customHeight="1">
      <c r="K36" s="18" t="str">
        <f ca="1">IFERROR(__xludf.DUMMYFUNCTION("""COMPUTED_VALUE"""),"MOSIP-22899")</f>
        <v>MOSIP-22899</v>
      </c>
      <c r="L36" s="19">
        <f ca="1">COUNTIFS('Resident-Test Cases'!A33:A2757,K36,'Resident-Test Cases'!C33:C2757,"&lt;&gt;"&amp;"")</f>
        <v>4</v>
      </c>
      <c r="M36" s="15">
        <f ca="1">COUNTIFS('Resident-Test Cases'!A34:A2757,K36,'Resident-Test Cases'!C34:C2757,"&lt;&gt;"&amp;"",'Resident-Test Cases'!I34:I2757,"PASS")</f>
        <v>4</v>
      </c>
      <c r="N36" s="20">
        <f ca="1">COUNTIFS('Resident-Test Cases'!A34:A2757,L36,'Resident-Test Cases'!C34:C2757,"&lt;&gt;"&amp;"",'Resident-Test Cases'!I34:I2757,"Fail")</f>
        <v>0</v>
      </c>
      <c r="O36" s="17">
        <f ca="1">COUNTIFS('Resident-Test Cases'!A34:A2757,M36,'Resident-Test Cases'!C34:C2757,"&lt;&gt;"&amp;"",'Resident-Test Cases'!I34:I2757,"NA")</f>
        <v>0</v>
      </c>
      <c r="Q36" s="11"/>
      <c r="R36" s="11"/>
      <c r="S36" s="128" t="s">
        <v>6941</v>
      </c>
      <c r="T36" s="6"/>
    </row>
    <row r="37" spans="11:20" ht="14.25" customHeight="1">
      <c r="K37" s="18" t="str">
        <f ca="1">IFERROR(__xludf.DUMMYFUNCTION("""COMPUTED_VALUE"""),"MOSIP-22621")</f>
        <v>MOSIP-22621</v>
      </c>
      <c r="L37" s="19">
        <f ca="1">COUNTIFS('Resident-Test Cases'!A34:A2758,K37,'Resident-Test Cases'!C34:C2758,"&lt;&gt;"&amp;"")</f>
        <v>10</v>
      </c>
      <c r="M37" s="15">
        <f ca="1">COUNTIFS('Resident-Test Cases'!A35:A2758,K37,'Resident-Test Cases'!C35:C2758,"&lt;&gt;"&amp;"",'Resident-Test Cases'!I35:I2758,"PASS")</f>
        <v>10</v>
      </c>
      <c r="N37" s="20">
        <f ca="1">COUNTIFS('Resident-Test Cases'!A35:A2758,L37,'Resident-Test Cases'!C35:C2758,"&lt;&gt;"&amp;"",'Resident-Test Cases'!I35:I2758,"Fail")</f>
        <v>0</v>
      </c>
      <c r="O37" s="17">
        <f ca="1">COUNTIFS('Resident-Test Cases'!A35:A2758,M37,'Resident-Test Cases'!C35:C2758,"&lt;&gt;"&amp;"",'Resident-Test Cases'!I35:I2758,"NA")</f>
        <v>0</v>
      </c>
      <c r="Q37" s="11"/>
      <c r="R37" s="11"/>
      <c r="S37" s="128" t="s">
        <v>6942</v>
      </c>
      <c r="T37" s="6"/>
    </row>
    <row r="38" spans="11:20" ht="14.25" customHeight="1">
      <c r="K38" s="18" t="str">
        <f ca="1">IFERROR(__xludf.DUMMYFUNCTION("""COMPUTED_VALUE"""),"MOSIP-21147")</f>
        <v>MOSIP-21147</v>
      </c>
      <c r="L38" s="19">
        <f ca="1">COUNTIFS('Resident-Test Cases'!A35:A2759,K38,'Resident-Test Cases'!C35:C2759,"&lt;&gt;"&amp;"")</f>
        <v>27</v>
      </c>
      <c r="M38" s="15">
        <f ca="1">COUNTIFS('Resident-Test Cases'!A36:A2759,K38,'Resident-Test Cases'!C36:C2759,"&lt;&gt;"&amp;"",'Resident-Test Cases'!I36:I2759,"PASS")</f>
        <v>27</v>
      </c>
      <c r="N38" s="20">
        <f ca="1">COUNTIFS('Resident-Test Cases'!A36:A2759,L38,'Resident-Test Cases'!C36:C2759,"&lt;&gt;"&amp;"",'Resident-Test Cases'!I36:I2759,"Fail")</f>
        <v>0</v>
      </c>
      <c r="O38" s="17">
        <f ca="1">COUNTIFS('Resident-Test Cases'!A36:A2759,M38,'Resident-Test Cases'!C36:C2759,"&lt;&gt;"&amp;"",'Resident-Test Cases'!I36:I2759,"NA")</f>
        <v>0</v>
      </c>
      <c r="Q38" s="11"/>
      <c r="R38" s="11"/>
      <c r="S38" s="128" t="s">
        <v>6943</v>
      </c>
      <c r="T38" s="6"/>
    </row>
    <row r="39" spans="11:20" ht="14.25" customHeight="1">
      <c r="K39" s="18" t="str">
        <f ca="1">IFERROR(__xludf.DUMMYFUNCTION("""COMPUTED_VALUE"""),"MOSIP-22046")</f>
        <v>MOSIP-22046</v>
      </c>
      <c r="L39" s="19">
        <f ca="1">COUNTIFS('Resident-Test Cases'!A36:A2760,K39,'Resident-Test Cases'!C36:C2760,"&lt;&gt;"&amp;"")</f>
        <v>72</v>
      </c>
      <c r="M39" s="15">
        <f ca="1">COUNTIFS('Resident-Test Cases'!A37:A2760,K39,'Resident-Test Cases'!C37:C2760,"&lt;&gt;"&amp;"",'Resident-Test Cases'!I37:I2760,"PASS")</f>
        <v>72</v>
      </c>
      <c r="N39" s="20">
        <f ca="1">COUNTIFS('Resident-Test Cases'!A37:A2760,L39,'Resident-Test Cases'!C37:C2760,"&lt;&gt;"&amp;"",'Resident-Test Cases'!I37:I2760,"Fail")</f>
        <v>0</v>
      </c>
      <c r="O39" s="17">
        <f ca="1">COUNTIFS('Resident-Test Cases'!A37:A2760,M39,'Resident-Test Cases'!C37:C2760,"&lt;&gt;"&amp;"",'Resident-Test Cases'!I37:I2760,"NA")</f>
        <v>0</v>
      </c>
      <c r="Q39" s="11"/>
      <c r="R39" s="11"/>
      <c r="S39" s="128" t="s">
        <v>7003</v>
      </c>
      <c r="T39" s="6"/>
    </row>
    <row r="40" spans="11:20" ht="14.25" customHeight="1">
      <c r="K40" s="18" t="str">
        <f ca="1">IFERROR(__xludf.DUMMYFUNCTION("""COMPUTED_VALUE"""),"Mosip-22895")</f>
        <v>Mosip-22895</v>
      </c>
      <c r="L40" s="19">
        <f ca="1">COUNTIFS('Resident-Test Cases'!A37:A2761,K40,'Resident-Test Cases'!C37:C2761,"&lt;&gt;"&amp;"")</f>
        <v>9</v>
      </c>
      <c r="M40" s="15">
        <f ca="1">COUNTIFS('Resident-Test Cases'!A38:A2761,K40,'Resident-Test Cases'!C38:C2761,"&lt;&gt;"&amp;"",'Resident-Test Cases'!I38:I2761,"PASS")</f>
        <v>9</v>
      </c>
      <c r="N40" s="20">
        <f ca="1">COUNTIFS('Resident-Test Cases'!A38:A2761,L40,'Resident-Test Cases'!C38:C2761,"&lt;&gt;"&amp;"",'Resident-Test Cases'!I38:I2761,"Fail")</f>
        <v>0</v>
      </c>
      <c r="O40" s="17">
        <f ca="1">COUNTIFS('Resident-Test Cases'!A38:A2761,M40,'Resident-Test Cases'!C38:C2761,"&lt;&gt;"&amp;"",'Resident-Test Cases'!I38:I2761,"NA")</f>
        <v>0</v>
      </c>
      <c r="Q40" s="11"/>
      <c r="R40" s="11"/>
      <c r="S40" s="128" t="s">
        <v>6944</v>
      </c>
      <c r="T40" s="6"/>
    </row>
    <row r="41" spans="11:20" ht="14.25" customHeight="1">
      <c r="K41" s="18" t="str">
        <f ca="1">IFERROR(__xludf.DUMMYFUNCTION("""COMPUTED_VALUE"""),"Mosip-22896")</f>
        <v>Mosip-22896</v>
      </c>
      <c r="L41" s="19">
        <f ca="1">COUNTIFS('Resident-Test Cases'!A38:A2762,K41,'Resident-Test Cases'!C38:C2762,"&lt;&gt;"&amp;"")</f>
        <v>3</v>
      </c>
      <c r="M41" s="15">
        <f ca="1">COUNTIFS('Resident-Test Cases'!A39:A2762,K41,'Resident-Test Cases'!C39:C2762,"&lt;&gt;"&amp;"",'Resident-Test Cases'!I39:I2762,"PASS")</f>
        <v>3</v>
      </c>
      <c r="N41" s="20">
        <f ca="1">COUNTIFS('Resident-Test Cases'!A39:A2762,L41,'Resident-Test Cases'!C39:C2762,"&lt;&gt;"&amp;"",'Resident-Test Cases'!I39:I2762,"Fail")</f>
        <v>0</v>
      </c>
      <c r="O41" s="17">
        <f ca="1">COUNTIFS('Resident-Test Cases'!A39:A2762,M41,'Resident-Test Cases'!C39:C2762,"&lt;&gt;"&amp;"",'Resident-Test Cases'!I39:I2762,"NA")</f>
        <v>0</v>
      </c>
      <c r="Q41" s="11"/>
      <c r="R41" s="11"/>
      <c r="S41" s="128" t="s">
        <v>7004</v>
      </c>
      <c r="T41" s="6"/>
    </row>
    <row r="42" spans="11:20" ht="14.25" customHeight="1">
      <c r="K42" s="18" t="str">
        <f ca="1">IFERROR(__xludf.DUMMYFUNCTION("""COMPUTED_VALUE"""),"Mosip-23644")</f>
        <v>Mosip-23644</v>
      </c>
      <c r="L42" s="19">
        <f ca="1">COUNTIFS('Resident-Test Cases'!A39:A2763,K42,'Resident-Test Cases'!C39:C2763,"&lt;&gt;"&amp;"")</f>
        <v>4</v>
      </c>
      <c r="M42" s="15">
        <f ca="1">COUNTIFS('Resident-Test Cases'!A40:A2763,K42,'Resident-Test Cases'!C40:C2763,"&lt;&gt;"&amp;"",'Resident-Test Cases'!I40:I2763,"PASS")</f>
        <v>4</v>
      </c>
      <c r="N42" s="20">
        <f ca="1">COUNTIFS('Resident-Test Cases'!A40:A2763,L42,'Resident-Test Cases'!C40:C2763,"&lt;&gt;"&amp;"",'Resident-Test Cases'!I40:I2763,"Fail")</f>
        <v>0</v>
      </c>
      <c r="O42" s="17">
        <f ca="1">COUNTIFS('Resident-Test Cases'!A40:A2763,M42,'Resident-Test Cases'!C40:C2763,"&lt;&gt;"&amp;"",'Resident-Test Cases'!I40:I2763,"NA")</f>
        <v>0</v>
      </c>
      <c r="Q42" s="11"/>
      <c r="R42" s="11"/>
      <c r="S42" s="128" t="s">
        <v>7005</v>
      </c>
      <c r="T42" s="6"/>
    </row>
    <row r="43" spans="11:20" ht="14.25" customHeight="1">
      <c r="K43" s="18" t="str">
        <f ca="1">IFERROR(__xludf.DUMMYFUNCTION("""COMPUTED_VALUE"""),"MOSIP-22851")</f>
        <v>MOSIP-22851</v>
      </c>
      <c r="L43" s="19">
        <f ca="1">COUNTIFS('Resident-Test Cases'!A40:A2764,K43,'Resident-Test Cases'!C40:C2764,"&lt;&gt;"&amp;"")</f>
        <v>5</v>
      </c>
      <c r="M43" s="15">
        <f ca="1">COUNTIFS('Resident-Test Cases'!A41:A2764,K43,'Resident-Test Cases'!C41:C2764,"&lt;&gt;"&amp;"",'Resident-Test Cases'!I41:I2764,"PASS")</f>
        <v>5</v>
      </c>
      <c r="N43" s="20">
        <f ca="1">COUNTIFS('Resident-Test Cases'!A41:A2764,L43,'Resident-Test Cases'!C41:C2764,"&lt;&gt;"&amp;"",'Resident-Test Cases'!I41:I2764,"Fail")</f>
        <v>0</v>
      </c>
      <c r="O43" s="17">
        <f ca="1">COUNTIFS('Resident-Test Cases'!A41:A2764,M43,'Resident-Test Cases'!C41:C2764,"&lt;&gt;"&amp;"",'Resident-Test Cases'!I41:I2764,"NA")</f>
        <v>0</v>
      </c>
      <c r="Q43" s="11"/>
      <c r="R43" s="11"/>
      <c r="S43" s="128" t="s">
        <v>7006</v>
      </c>
      <c r="T43" s="6"/>
    </row>
    <row r="44" spans="11:20" ht="14.25" customHeight="1">
      <c r="K44" s="18" t="str">
        <f ca="1">IFERROR(__xludf.DUMMYFUNCTION("""COMPUTED_VALUE"""),"MOSIP-21376")</f>
        <v>MOSIP-21376</v>
      </c>
      <c r="L44" s="19">
        <f ca="1">COUNTIFS('Resident-Test Cases'!A41:A2765,K44,'Resident-Test Cases'!C41:C2765,"&lt;&gt;"&amp;"")</f>
        <v>14</v>
      </c>
      <c r="M44" s="15">
        <f ca="1">COUNTIFS('Resident-Test Cases'!A42:A2765,K44,'Resident-Test Cases'!C42:C2765,"&lt;&gt;"&amp;"",'Resident-Test Cases'!I42:I2765,"PASS")</f>
        <v>8</v>
      </c>
      <c r="N44" s="20">
        <v>4</v>
      </c>
      <c r="O44" s="17">
        <v>2</v>
      </c>
      <c r="Q44" s="11"/>
      <c r="R44" s="11"/>
      <c r="S44" s="128" t="s">
        <v>7007</v>
      </c>
      <c r="T44" s="6"/>
    </row>
    <row r="45" spans="11:20" ht="14.25" customHeight="1">
      <c r="K45" s="18" t="str">
        <f ca="1">IFERROR(__xludf.DUMMYFUNCTION("""COMPUTED_VALUE"""),"MOSIP-22890")</f>
        <v>MOSIP-22890</v>
      </c>
      <c r="L45" s="19">
        <f ca="1">COUNTIFS('Resident-Test Cases'!A42:A2766,K45,'Resident-Test Cases'!C42:C2766,"&lt;&gt;"&amp;"")</f>
        <v>6</v>
      </c>
      <c r="M45" s="15">
        <f ca="1">COUNTIFS('Resident-Test Cases'!A43:A2766,K45,'Resident-Test Cases'!C43:C2766,"&lt;&gt;"&amp;"",'Resident-Test Cases'!I43:I2766,"PASS")</f>
        <v>6</v>
      </c>
      <c r="N45" s="20">
        <f ca="1">COUNTIFS('Resident-Test Cases'!A43:A2766,L45,'Resident-Test Cases'!C43:C2766,"&lt;&gt;"&amp;"",'Resident-Test Cases'!I43:I2766,"Fail")</f>
        <v>0</v>
      </c>
      <c r="O45" s="17">
        <f ca="1">COUNTIFS('Resident-Test Cases'!A43:A2766,M45,'Resident-Test Cases'!C43:C2766,"&lt;&gt;"&amp;"",'Resident-Test Cases'!I43:I2766,"NA")</f>
        <v>0</v>
      </c>
      <c r="Q45" s="11"/>
      <c r="R45" s="11"/>
      <c r="S45" s="128" t="s">
        <v>7008</v>
      </c>
      <c r="T45" s="6"/>
    </row>
    <row r="46" spans="11:20" ht="14.25" customHeight="1">
      <c r="K46" s="18" t="str">
        <f ca="1">IFERROR(__xludf.DUMMYFUNCTION("""COMPUTED_VALUE"""),"MOSIP-21401")</f>
        <v>MOSIP-21401</v>
      </c>
      <c r="L46" s="19">
        <f ca="1">COUNTIFS('Resident-Test Cases'!A43:A2767,K46,'Resident-Test Cases'!C43:C2767,"&lt;&gt;"&amp;"")</f>
        <v>46</v>
      </c>
      <c r="M46" s="15">
        <f ca="1">COUNTIFS('Resident-Test Cases'!A44:A2767,K46,'Resident-Test Cases'!C44:C2767,"&lt;&gt;"&amp;"",'Resident-Test Cases'!I44:I2767,"PASS")</f>
        <v>46</v>
      </c>
      <c r="N46" s="20">
        <f ca="1">COUNTIFS('Resident-Test Cases'!A44:A2767,L46,'Resident-Test Cases'!C44:C2767,"&lt;&gt;"&amp;"",'Resident-Test Cases'!I44:I2767,"Fail")</f>
        <v>0</v>
      </c>
      <c r="O46" s="17">
        <f ca="1">COUNTIFS('Resident-Test Cases'!A44:A2767,M46,'Resident-Test Cases'!C44:C2767,"&lt;&gt;"&amp;"",'Resident-Test Cases'!I44:I2767,"NA")</f>
        <v>0</v>
      </c>
      <c r="Q46" s="11"/>
      <c r="R46" s="11"/>
      <c r="S46" s="128" t="s">
        <v>7009</v>
      </c>
      <c r="T46" s="6"/>
    </row>
    <row r="47" spans="11:20" ht="14.25" customHeight="1">
      <c r="K47" s="18" t="str">
        <f ca="1">IFERROR(__xludf.DUMMYFUNCTION("""COMPUTED_VALUE"""),"MOSIP-21385")</f>
        <v>MOSIP-21385</v>
      </c>
      <c r="L47" s="19">
        <f ca="1">COUNTIFS('Resident-Test Cases'!A44:A2768,K47,'Resident-Test Cases'!C44:C2768,"&lt;&gt;"&amp;"")</f>
        <v>6</v>
      </c>
      <c r="M47" s="15">
        <f ca="1">COUNTIFS('Resident-Test Cases'!A45:A2768,K47,'Resident-Test Cases'!C45:C2768,"&lt;&gt;"&amp;"",'Resident-Test Cases'!I45:I2768,"PASS")</f>
        <v>5</v>
      </c>
      <c r="N47" s="20">
        <f ca="1">COUNTIFS('Resident-Test Cases'!A45:A2768,L47,'Resident-Test Cases'!C45:C2768,"&lt;&gt;"&amp;"",'Resident-Test Cases'!I45:I2768,"Fail")</f>
        <v>0</v>
      </c>
      <c r="O47" s="17">
        <f ca="1">COUNTIFS('Resident-Test Cases'!A45:A2768,M47,'Resident-Test Cases'!C45:C2768,"&lt;&gt;"&amp;"",'Resident-Test Cases'!I45:I2768,"NA")</f>
        <v>0</v>
      </c>
      <c r="Q47" s="11"/>
      <c r="R47" s="11"/>
      <c r="S47" s="128" t="s">
        <v>7010</v>
      </c>
      <c r="T47" s="6"/>
    </row>
    <row r="48" spans="11:20" ht="14.25" customHeight="1">
      <c r="K48" s="18" t="str">
        <f ca="1">IFERROR(__xludf.DUMMYFUNCTION("""COMPUTED_VALUE"""),"MOSIP_23043")</f>
        <v>MOSIP_23043</v>
      </c>
      <c r="L48" s="19">
        <f ca="1">COUNTIFS('Resident-Test Cases'!A45:A2769,K48,'Resident-Test Cases'!C45:C2769,"&lt;&gt;"&amp;"")</f>
        <v>6</v>
      </c>
      <c r="M48" s="15">
        <f ca="1">COUNTIFS('Resident-Test Cases'!A46:A2769,K48,'Resident-Test Cases'!C46:C2769,"&lt;&gt;"&amp;"",'Resident-Test Cases'!I46:I2769,"PASS")</f>
        <v>6</v>
      </c>
      <c r="N48" s="20">
        <f ca="1">COUNTIFS('Resident-Test Cases'!A46:A2769,L48,'Resident-Test Cases'!C46:C2769,"&lt;&gt;"&amp;"",'Resident-Test Cases'!I46:I2769,"Fail")</f>
        <v>0</v>
      </c>
      <c r="O48" s="17">
        <f ca="1">COUNTIFS('Resident-Test Cases'!A46:A2769,M48,'Resident-Test Cases'!C46:C2769,"&lt;&gt;"&amp;"",'Resident-Test Cases'!I46:I2769,"NA")</f>
        <v>0</v>
      </c>
      <c r="Q48" s="11"/>
      <c r="R48" s="11"/>
      <c r="S48" s="128" t="s">
        <v>7011</v>
      </c>
      <c r="T48" s="6"/>
    </row>
    <row r="49" spans="11:20" ht="14.25" customHeight="1">
      <c r="K49" s="18" t="str">
        <f ca="1">IFERROR(__xludf.DUMMYFUNCTION("""COMPUTED_VALUE"""),"MOSIP-22888")</f>
        <v>MOSIP-22888</v>
      </c>
      <c r="L49" s="19">
        <f ca="1">COUNTIFS('Resident-Test Cases'!A46:A2770,K49,'Resident-Test Cases'!C46:C2770,"&lt;&gt;"&amp;"")</f>
        <v>5</v>
      </c>
      <c r="M49" s="15">
        <f ca="1">COUNTIFS('Resident-Test Cases'!A47:A2770,K49,'Resident-Test Cases'!C47:C2770,"&lt;&gt;"&amp;"",'Resident-Test Cases'!I47:I2770,"PASS")</f>
        <v>5</v>
      </c>
      <c r="N49" s="20">
        <f ca="1">COUNTIFS('Resident-Test Cases'!A47:A2770,L49,'Resident-Test Cases'!C47:C2770,"&lt;&gt;"&amp;"",'Resident-Test Cases'!I47:I2770,"Fail")</f>
        <v>0</v>
      </c>
      <c r="O49" s="17">
        <f ca="1">COUNTIFS('Resident-Test Cases'!A47:A2770,M49,'Resident-Test Cases'!C47:C2770,"&lt;&gt;"&amp;"",'Resident-Test Cases'!I47:I2770,"NA")</f>
        <v>0</v>
      </c>
      <c r="Q49" s="11"/>
      <c r="R49" s="11"/>
      <c r="S49" s="128" t="s">
        <v>7012</v>
      </c>
      <c r="T49" s="6"/>
    </row>
    <row r="50" spans="11:20" ht="14.25" customHeight="1">
      <c r="K50" s="18" t="str">
        <f ca="1">IFERROR(__xludf.DUMMYFUNCTION("""COMPUTED_VALUE"""),"MOSIP-22871")</f>
        <v>MOSIP-22871</v>
      </c>
      <c r="L50" s="19">
        <f ca="1">COUNTIFS('Resident-Test Cases'!A47:A2771,K50,'Resident-Test Cases'!C47:C2771,"&lt;&gt;"&amp;"")</f>
        <v>10</v>
      </c>
      <c r="M50" s="15">
        <f ca="1">COUNTIFS('Resident-Test Cases'!A48:A2771,K50,'Resident-Test Cases'!C48:C2771,"&lt;&gt;"&amp;"",'Resident-Test Cases'!I48:I2771,"PASS")</f>
        <v>10</v>
      </c>
      <c r="N50" s="20">
        <f ca="1">COUNTIFS('Resident-Test Cases'!A48:A2771,L50,'Resident-Test Cases'!C48:C2771,"&lt;&gt;"&amp;"",'Resident-Test Cases'!I48:I2771,"Fail")</f>
        <v>0</v>
      </c>
      <c r="O50" s="17">
        <f ca="1">COUNTIFS('Resident-Test Cases'!A48:A2771,M50,'Resident-Test Cases'!C48:C2771,"&lt;&gt;"&amp;"",'Resident-Test Cases'!I48:I2771,"NA")</f>
        <v>0</v>
      </c>
      <c r="Q50" s="11"/>
      <c r="R50" s="11"/>
      <c r="S50" s="128" t="s">
        <v>7013</v>
      </c>
      <c r="T50" s="6"/>
    </row>
    <row r="51" spans="11:20" ht="14.25" customHeight="1">
      <c r="K51" s="18" t="str">
        <f ca="1">IFERROR(__xludf.DUMMYFUNCTION("""COMPUTED_VALUE"""),"MOSIP-23509")</f>
        <v>MOSIP-23509</v>
      </c>
      <c r="L51" s="19">
        <f ca="1">COUNTIFS('Resident-Test Cases'!A48:A2772,K51,'Resident-Test Cases'!C48:C2772,"&lt;&gt;"&amp;"")</f>
        <v>11</v>
      </c>
      <c r="M51" s="15">
        <f ca="1">COUNTIFS('Resident-Test Cases'!A49:A2772,K51,'Resident-Test Cases'!C49:C2772,"&lt;&gt;"&amp;"",'Resident-Test Cases'!I49:I2772,"PASS")</f>
        <v>10</v>
      </c>
      <c r="N51" s="20">
        <v>1</v>
      </c>
      <c r="O51" s="17">
        <f ca="1">COUNTIFS('Resident-Test Cases'!A49:A2772,M51,'Resident-Test Cases'!C49:C2772,"&lt;&gt;"&amp;"",'Resident-Test Cases'!I49:I2772,"NA")</f>
        <v>0</v>
      </c>
      <c r="Q51" s="11"/>
      <c r="R51" s="11"/>
      <c r="S51" s="128" t="s">
        <v>7014</v>
      </c>
      <c r="T51" s="6"/>
    </row>
    <row r="52" spans="11:20" ht="14.25" customHeight="1">
      <c r="K52" s="18" t="str">
        <f ca="1">IFERROR(__xludf.DUMMYFUNCTION("""COMPUTED_VALUE"""),"MOSIP-22870")</f>
        <v>MOSIP-22870</v>
      </c>
      <c r="L52" s="19">
        <f ca="1">COUNTIFS('Resident-Test Cases'!A49:A2773,K52,'Resident-Test Cases'!C49:C2773,"&lt;&gt;"&amp;"")</f>
        <v>3</v>
      </c>
      <c r="M52" s="15">
        <f ca="1">COUNTIFS('Resident-Test Cases'!A50:A2773,K52,'Resident-Test Cases'!C50:C2773,"&lt;&gt;"&amp;"",'Resident-Test Cases'!I50:I2773,"PASS")</f>
        <v>2</v>
      </c>
      <c r="N52" s="20">
        <v>1</v>
      </c>
      <c r="O52" s="17">
        <f ca="1">COUNTIFS('Resident-Test Cases'!A50:A2773,M52,'Resident-Test Cases'!C50:C2773,"&lt;&gt;"&amp;"",'Resident-Test Cases'!I50:I2773,"NA")</f>
        <v>0</v>
      </c>
      <c r="Q52" s="11"/>
      <c r="R52" s="11"/>
      <c r="S52" s="128" t="s">
        <v>7015</v>
      </c>
      <c r="T52" s="6"/>
    </row>
    <row r="53" spans="11:20" ht="14.25" customHeight="1">
      <c r="K53" s="18" t="str">
        <f ca="1">IFERROR(__xludf.DUMMYFUNCTION("""COMPUTED_VALUE"""),"MOSIP-22869")</f>
        <v>MOSIP-22869</v>
      </c>
      <c r="L53" s="19">
        <f ca="1">COUNTIFS('Resident-Test Cases'!A50:A2774,K53,'Resident-Test Cases'!C50:C2774,"&lt;&gt;"&amp;"")</f>
        <v>9</v>
      </c>
      <c r="M53" s="15">
        <f ca="1">COUNTIFS('Resident-Test Cases'!A51:A2774,K53,'Resident-Test Cases'!C51:C2774,"&lt;&gt;"&amp;"",'Resident-Test Cases'!I51:I2774,"PASS")</f>
        <v>6</v>
      </c>
      <c r="N53" s="20">
        <v>3</v>
      </c>
      <c r="O53" s="17">
        <f ca="1">COUNTIFS('Resident-Test Cases'!A51:A2774,M53,'Resident-Test Cases'!C51:C2774,"&lt;&gt;"&amp;"",'Resident-Test Cases'!I51:I2774,"NA")</f>
        <v>0</v>
      </c>
      <c r="Q53" s="11"/>
      <c r="R53" s="11"/>
      <c r="S53" s="128" t="s">
        <v>7016</v>
      </c>
      <c r="T53" s="6"/>
    </row>
    <row r="54" spans="11:20" ht="14.25" customHeight="1">
      <c r="K54" s="18" t="str">
        <f ca="1">IFERROR(__xludf.DUMMYFUNCTION("""COMPUTED_VALUE"""),"MOSIP-21674")</f>
        <v>MOSIP-21674</v>
      </c>
      <c r="L54" s="19">
        <f ca="1">COUNTIFS('Resident-Test Cases'!A51:A2775,K54,'Resident-Test Cases'!C51:C2775,"&lt;&gt;"&amp;"")</f>
        <v>24</v>
      </c>
      <c r="M54" s="15">
        <f ca="1">COUNTIFS('Resident-Test Cases'!A52:A2775,K54,'Resident-Test Cases'!C52:C2775,"&lt;&gt;"&amp;"",'Resident-Test Cases'!I52:I2775,"PASS")</f>
        <v>22</v>
      </c>
      <c r="N54" s="20">
        <v>2</v>
      </c>
      <c r="O54" s="17">
        <f ca="1">COUNTIFS('Resident-Test Cases'!A52:A2775,M54,'Resident-Test Cases'!C52:C2775,"&lt;&gt;"&amp;"",'Resident-Test Cases'!I52:I2775,"NA")</f>
        <v>0</v>
      </c>
      <c r="Q54" s="11"/>
      <c r="R54" s="11"/>
      <c r="S54" s="128" t="s">
        <v>7017</v>
      </c>
      <c r="T54" s="6"/>
    </row>
    <row r="55" spans="11:20" ht="14.25" customHeight="1">
      <c r="K55" s="18" t="str">
        <f ca="1">IFERROR(__xludf.DUMMYFUNCTION("""COMPUTED_VALUE"""),"MOSIP-21397")</f>
        <v>MOSIP-21397</v>
      </c>
      <c r="L55" s="19">
        <f ca="1">COUNTIFS('Resident-Test Cases'!A52:A2776,K55,'Resident-Test Cases'!C52:C2776,"&lt;&gt;"&amp;"")</f>
        <v>4</v>
      </c>
      <c r="M55" s="15">
        <f ca="1">COUNTIFS('Resident-Test Cases'!A53:A2776,K55,'Resident-Test Cases'!C53:C2776,"&lt;&gt;"&amp;"",'Resident-Test Cases'!I53:I2776,"PASS")</f>
        <v>4</v>
      </c>
      <c r="N55" s="20">
        <f ca="1">COUNTIFS('Resident-Test Cases'!A53:A2776,L55,'Resident-Test Cases'!C53:C2776,"&lt;&gt;"&amp;"",'Resident-Test Cases'!I53:I2776,"Fail")</f>
        <v>0</v>
      </c>
      <c r="O55" s="17">
        <f ca="1">COUNTIFS('Resident-Test Cases'!A53:A2776,M55,'Resident-Test Cases'!C53:C2776,"&lt;&gt;"&amp;"",'Resident-Test Cases'!I53:I2776,"NA")</f>
        <v>0</v>
      </c>
      <c r="Q55" s="11"/>
      <c r="R55" s="11"/>
      <c r="S55" s="128" t="s">
        <v>7018</v>
      </c>
      <c r="T55" s="6"/>
    </row>
    <row r="56" spans="11:20" ht="14.25" customHeight="1">
      <c r="K56" s="18" t="str">
        <f ca="1">IFERROR(__xludf.DUMMYFUNCTION("""COMPUTED_VALUE"""),"MOSIP-22141")</f>
        <v>MOSIP-22141</v>
      </c>
      <c r="L56" s="19">
        <f ca="1">COUNTIFS('Resident-Test Cases'!A53:A2777,K56,'Resident-Test Cases'!C53:C2777,"&lt;&gt;"&amp;"")</f>
        <v>8</v>
      </c>
      <c r="M56" s="15">
        <f ca="1">COUNTIFS('Resident-Test Cases'!A54:A2777,K56,'Resident-Test Cases'!C54:C2777,"&lt;&gt;"&amp;"",'Resident-Test Cases'!I54:I2777,"PASS")</f>
        <v>8</v>
      </c>
      <c r="N56" s="20">
        <f ca="1">COUNTIFS('Resident-Test Cases'!A54:A2777,L56,'Resident-Test Cases'!C54:C2777,"&lt;&gt;"&amp;"",'Resident-Test Cases'!I54:I2777,"Fail")</f>
        <v>0</v>
      </c>
      <c r="O56" s="17">
        <v>1</v>
      </c>
      <c r="Q56" s="11"/>
      <c r="R56" s="11"/>
      <c r="S56" s="128" t="s">
        <v>7019</v>
      </c>
      <c r="T56" s="6"/>
    </row>
    <row r="57" spans="11:20" ht="14.25" customHeight="1">
      <c r="K57" s="18" t="str">
        <f ca="1">IFERROR(__xludf.DUMMYFUNCTION("""COMPUTED_VALUE"""),"Mosip-22275")</f>
        <v>Mosip-22275</v>
      </c>
      <c r="L57" s="19">
        <f ca="1">COUNTIFS('Resident-Test Cases'!A54:A2778,K57,'Resident-Test Cases'!C54:C2778,"&lt;&gt;"&amp;"")</f>
        <v>7</v>
      </c>
      <c r="M57" s="15">
        <f ca="1">COUNTIFS('Resident-Test Cases'!A55:A2778,K57,'Resident-Test Cases'!C55:C2778,"&lt;&gt;"&amp;"",'Resident-Test Cases'!I55:I2778,"PASS")</f>
        <v>7</v>
      </c>
      <c r="N57" s="20">
        <f ca="1">COUNTIFS('Resident-Test Cases'!A55:A2778,L57,'Resident-Test Cases'!C55:C2778,"&lt;&gt;"&amp;"",'Resident-Test Cases'!I55:I2778,"Fail")</f>
        <v>0</v>
      </c>
      <c r="O57" s="17">
        <f ca="1">COUNTIFS('Resident-Test Cases'!A55:A2778,M57,'Resident-Test Cases'!C55:C2778,"&lt;&gt;"&amp;"",'Resident-Test Cases'!I55:I2778,"NA")</f>
        <v>0</v>
      </c>
      <c r="Q57" s="11"/>
      <c r="R57" s="11"/>
      <c r="S57" s="128" t="s">
        <v>7020</v>
      </c>
      <c r="T57" s="6"/>
    </row>
    <row r="58" spans="11:20" ht="14.25" customHeight="1">
      <c r="K58" s="18" t="str">
        <f ca="1">IFERROR(__xludf.DUMMYFUNCTION("""COMPUTED_VALUE"""),"MOSIP-21646")</f>
        <v>MOSIP-21646</v>
      </c>
      <c r="L58" s="19">
        <f ca="1">COUNTIFS('Resident-Test Cases'!A55:A2779,K58,'Resident-Test Cases'!C55:C2779,"&lt;&gt;"&amp;"")</f>
        <v>5</v>
      </c>
      <c r="M58" s="15">
        <f ca="1">COUNTIFS('Resident-Test Cases'!A56:A2779,K58,'Resident-Test Cases'!C56:C2779,"&lt;&gt;"&amp;"",'Resident-Test Cases'!I56:I2779,"PASS")</f>
        <v>5</v>
      </c>
      <c r="N58" s="20">
        <f ca="1">COUNTIFS('Resident-Test Cases'!A56:A2779,L58,'Resident-Test Cases'!C56:C2779,"&lt;&gt;"&amp;"",'Resident-Test Cases'!I56:I2779,"Fail")</f>
        <v>0</v>
      </c>
      <c r="O58" s="17">
        <f ca="1">COUNTIFS('Resident-Test Cases'!A56:A2779,M58,'Resident-Test Cases'!C56:C2779,"&lt;&gt;"&amp;"",'Resident-Test Cases'!I56:I2779,"NA")</f>
        <v>0</v>
      </c>
      <c r="Q58" s="11"/>
      <c r="R58" s="11"/>
      <c r="S58" s="128" t="s">
        <v>7021</v>
      </c>
      <c r="T58" s="6"/>
    </row>
    <row r="59" spans="11:20" ht="14.25" customHeight="1">
      <c r="K59" s="18" t="str">
        <f ca="1">IFERROR(__xludf.DUMMYFUNCTION("""COMPUTED_VALUE"""),"MOSIP-22868")</f>
        <v>MOSIP-22868</v>
      </c>
      <c r="L59" s="19">
        <f ca="1">COUNTIFS('Resident-Test Cases'!A56:A2780,K59,'Resident-Test Cases'!C56:C2780,"&lt;&gt;"&amp;"")</f>
        <v>17</v>
      </c>
      <c r="M59" s="15">
        <f ca="1">COUNTIFS('Resident-Test Cases'!A57:A2780,K59,'Resident-Test Cases'!C57:C2780,"&lt;&gt;"&amp;"",'Resident-Test Cases'!I57:I2780,"PASS")</f>
        <v>17</v>
      </c>
      <c r="N59" s="20">
        <f ca="1">COUNTIFS('Resident-Test Cases'!A57:A2780,L59,'Resident-Test Cases'!C57:C2780,"&lt;&gt;"&amp;"",'Resident-Test Cases'!I57:I2780,"Fail")</f>
        <v>0</v>
      </c>
      <c r="O59" s="17">
        <f ca="1">COUNTIFS('Resident-Test Cases'!A57:A2780,M59,'Resident-Test Cases'!C57:C2780,"&lt;&gt;"&amp;"",'Resident-Test Cases'!I57:I2780,"NA")</f>
        <v>0</v>
      </c>
      <c r="Q59" s="11"/>
      <c r="R59" s="11"/>
      <c r="S59" s="128" t="s">
        <v>7022</v>
      </c>
      <c r="T59" s="6"/>
    </row>
    <row r="60" spans="11:20" ht="14.25" customHeight="1">
      <c r="K60" s="18" t="str">
        <f ca="1">IFERROR(__xludf.DUMMYFUNCTION("""COMPUTED_VALUE"""),"MOSIP-22865")</f>
        <v>MOSIP-22865</v>
      </c>
      <c r="L60" s="19">
        <f ca="1">COUNTIFS('Resident-Test Cases'!A57:A2781,K60,'Resident-Test Cases'!C57:C2781,"&lt;&gt;"&amp;"")</f>
        <v>10</v>
      </c>
      <c r="M60" s="15">
        <f ca="1">COUNTIFS('Resident-Test Cases'!A58:A2781,K60,'Resident-Test Cases'!C58:C2781,"&lt;&gt;"&amp;"",'Resident-Test Cases'!I58:I2781,"PASS")</f>
        <v>10</v>
      </c>
      <c r="N60" s="20">
        <f ca="1">COUNTIFS('Resident-Test Cases'!A58:A2781,L60,'Resident-Test Cases'!C58:C2781,"&lt;&gt;"&amp;"",'Resident-Test Cases'!I58:I2781,"Fail")</f>
        <v>0</v>
      </c>
      <c r="O60" s="17">
        <f ca="1">COUNTIFS('Resident-Test Cases'!A58:A2781,M60,'Resident-Test Cases'!C58:C2781,"&lt;&gt;"&amp;"",'Resident-Test Cases'!I58:I2781,"NA")</f>
        <v>0</v>
      </c>
      <c r="Q60" s="11"/>
      <c r="R60" s="11"/>
      <c r="S60" s="128" t="s">
        <v>7023</v>
      </c>
      <c r="T60" s="6"/>
    </row>
    <row r="61" spans="11:20" ht="14.25" customHeight="1">
      <c r="K61" s="18" t="str">
        <f ca="1">IFERROR(__xludf.DUMMYFUNCTION("""COMPUTED_VALUE"""),"MOSIP-22855")</f>
        <v>MOSIP-22855</v>
      </c>
      <c r="L61" s="19">
        <f ca="1">COUNTIFS('Resident-Test Cases'!A58:A2782,K61,'Resident-Test Cases'!C58:C2782,"&lt;&gt;"&amp;"")</f>
        <v>5</v>
      </c>
      <c r="M61" s="15">
        <f ca="1">COUNTIFS('Resident-Test Cases'!A59:A2782,K61,'Resident-Test Cases'!C59:C2782,"&lt;&gt;"&amp;"",'Resident-Test Cases'!I59:I2782,"PASS")</f>
        <v>5</v>
      </c>
      <c r="N61" s="20">
        <f ca="1">COUNTIFS('Resident-Test Cases'!A59:A2782,L61,'Resident-Test Cases'!C59:C2782,"&lt;&gt;"&amp;"",'Resident-Test Cases'!I59:I2782,"Fail")</f>
        <v>0</v>
      </c>
      <c r="O61" s="17">
        <f ca="1">COUNTIFS('Resident-Test Cases'!A59:A2782,M61,'Resident-Test Cases'!C59:C2782,"&lt;&gt;"&amp;"",'Resident-Test Cases'!I59:I2782,"NA")</f>
        <v>0</v>
      </c>
      <c r="Q61" s="11"/>
      <c r="R61" s="11"/>
      <c r="S61" s="128" t="s">
        <v>7024</v>
      </c>
      <c r="T61" s="6"/>
    </row>
    <row r="62" spans="11:20" ht="14.25" customHeight="1">
      <c r="K62" s="18" t="str">
        <f ca="1">IFERROR(__xludf.DUMMYFUNCTION("""COMPUTED_VALUE"""),"MOSIP-25312")</f>
        <v>MOSIP-25312</v>
      </c>
      <c r="L62" s="19">
        <f ca="1">COUNTIFS('Resident-Test Cases'!A59:A2783,K62,'Resident-Test Cases'!C59:C2783,"&lt;&gt;"&amp;"")</f>
        <v>20</v>
      </c>
      <c r="M62" s="15">
        <f ca="1">COUNTIFS('Resident-Test Cases'!A60:A2783,K62,'Resident-Test Cases'!C60:C2783,"&lt;&gt;"&amp;"",'Resident-Test Cases'!I60:I2783,"PASS")</f>
        <v>18</v>
      </c>
      <c r="N62" s="20">
        <v>2</v>
      </c>
      <c r="O62" s="17">
        <f ca="1">COUNTIFS('Resident-Test Cases'!A60:A2783,M62,'Resident-Test Cases'!C60:C2783,"&lt;&gt;"&amp;"",'Resident-Test Cases'!I60:I2783,"NA")</f>
        <v>0</v>
      </c>
      <c r="Q62" s="11"/>
      <c r="R62" s="11"/>
      <c r="S62" s="128" t="s">
        <v>7025</v>
      </c>
      <c r="T62" s="6"/>
    </row>
    <row r="63" spans="11:20" ht="14.25" customHeight="1">
      <c r="K63" s="18" t="str">
        <f ca="1">IFERROR(__xludf.DUMMYFUNCTION("""COMPUTED_VALUE"""),"MOSIP-21170")</f>
        <v>MOSIP-21170</v>
      </c>
      <c r="L63" s="19">
        <f ca="1">COUNTIFS('Resident-Test Cases'!A60:A2784,K63,'Resident-Test Cases'!C60:C2784,"&lt;&gt;"&amp;"")</f>
        <v>10</v>
      </c>
      <c r="M63" s="15">
        <f ca="1">COUNTIFS('Resident-Test Cases'!A61:A2784,K63,'Resident-Test Cases'!C61:C2784,"&lt;&gt;"&amp;"",'Resident-Test Cases'!I61:I2784,"PASS")</f>
        <v>10</v>
      </c>
      <c r="N63" s="20">
        <f ca="1">COUNTIFS('Resident-Test Cases'!A61:A2784,L63,'Resident-Test Cases'!C61:C2784,"&lt;&gt;"&amp;"",'Resident-Test Cases'!I61:I2784,"Fail")</f>
        <v>0</v>
      </c>
      <c r="O63" s="17">
        <f ca="1">COUNTIFS('Resident-Test Cases'!A61:A2784,M63,'Resident-Test Cases'!C61:C2784,"&lt;&gt;"&amp;"",'Resident-Test Cases'!I61:I2784,"NA")</f>
        <v>0</v>
      </c>
      <c r="Q63" s="11"/>
      <c r="R63" s="11"/>
      <c r="S63" s="128" t="s">
        <v>7026</v>
      </c>
      <c r="T63" s="6"/>
    </row>
    <row r="64" spans="11:20" ht="14.25" customHeight="1">
      <c r="K64" s="18" t="str">
        <f ca="1">IFERROR(__xludf.DUMMYFUNCTION("""COMPUTED_VALUE"""),"MOSIP-23507")</f>
        <v>MOSIP-23507</v>
      </c>
      <c r="L64" s="19">
        <f ca="1">COUNTIFS('Resident-Test Cases'!A61:A2785,K64,'Resident-Test Cases'!C61:C2785,"&lt;&gt;"&amp;"")</f>
        <v>9</v>
      </c>
      <c r="M64" s="15">
        <f ca="1">COUNTIFS('Resident-Test Cases'!A62:A2785,K64,'Resident-Test Cases'!C62:C2785,"&lt;&gt;"&amp;"",'Resident-Test Cases'!I62:I2785,"PASS")</f>
        <v>6</v>
      </c>
      <c r="N64" s="20">
        <f ca="1">COUNTIFS('Resident-Test Cases'!A62:A2785,L64,'Resident-Test Cases'!C62:C2785,"&lt;&gt;"&amp;"",'Resident-Test Cases'!I62:I2785,"Fail")</f>
        <v>0</v>
      </c>
      <c r="O64" s="17">
        <v>3</v>
      </c>
      <c r="Q64" s="11"/>
      <c r="R64" s="11"/>
      <c r="S64" s="128" t="s">
        <v>7027</v>
      </c>
      <c r="T64" s="6"/>
    </row>
    <row r="65" spans="11:20" ht="14.25" customHeight="1">
      <c r="K65" s="18" t="str">
        <f ca="1">IFERROR(__xludf.DUMMYFUNCTION("""COMPUTED_VALUE"""),"MOSIP-25307")</f>
        <v>MOSIP-25307</v>
      </c>
      <c r="L65" s="19">
        <f ca="1">COUNTIFS('Resident-Test Cases'!A62:A2786,K65,'Resident-Test Cases'!C62:C2786,"&lt;&gt;"&amp;"")</f>
        <v>7</v>
      </c>
      <c r="M65" s="15">
        <f ca="1">COUNTIFS('Resident-Test Cases'!A63:A2786,K65,'Resident-Test Cases'!C63:C2786,"&lt;&gt;"&amp;"",'Resident-Test Cases'!I63:I2786,"PASS")</f>
        <v>6</v>
      </c>
      <c r="N65" s="20">
        <v>1</v>
      </c>
      <c r="O65" s="17">
        <f ca="1">COUNTIFS('Resident-Test Cases'!A63:A2786,M65,'Resident-Test Cases'!C63:C2786,"&lt;&gt;"&amp;"",'Resident-Test Cases'!I63:I2786,"NA")</f>
        <v>0</v>
      </c>
      <c r="Q65" s="11"/>
      <c r="R65" s="11"/>
      <c r="S65" s="128" t="s">
        <v>7028</v>
      </c>
      <c r="T65" s="6"/>
    </row>
    <row r="66" spans="11:20" ht="14.25" customHeight="1">
      <c r="K66" s="18" t="str">
        <f ca="1">IFERROR(__xludf.DUMMYFUNCTION("""COMPUTED_VALUE"""),"MOSIP-23978")</f>
        <v>MOSIP-23978</v>
      </c>
      <c r="L66" s="19">
        <f ca="1">COUNTIFS('Resident-Test Cases'!A63:A2787,K66,'Resident-Test Cases'!C63:C2787,"&lt;&gt;"&amp;"")</f>
        <v>10</v>
      </c>
      <c r="M66" s="15">
        <f ca="1">COUNTIFS('Resident-Test Cases'!A64:A2787,K66,'Resident-Test Cases'!C64:C2787,"&lt;&gt;"&amp;"",'Resident-Test Cases'!I64:I2787,"PASS")</f>
        <v>10</v>
      </c>
      <c r="N66" s="20">
        <f ca="1">COUNTIFS('Resident-Test Cases'!A64:A2787,L66,'Resident-Test Cases'!C64:C2787,"&lt;&gt;"&amp;"",'Resident-Test Cases'!I64:I2787,"Fail")</f>
        <v>0</v>
      </c>
      <c r="O66" s="17">
        <f ca="1">COUNTIFS('Resident-Test Cases'!A64:A2787,M66,'Resident-Test Cases'!C64:C2787,"&lt;&gt;"&amp;"",'Resident-Test Cases'!I64:I2787,"NA")</f>
        <v>0</v>
      </c>
      <c r="Q66" s="11"/>
      <c r="R66" s="11"/>
      <c r="S66" s="128" t="s">
        <v>6945</v>
      </c>
      <c r="T66" s="6"/>
    </row>
    <row r="67" spans="11:20" ht="14.25" customHeight="1">
      <c r="K67" s="18" t="str">
        <f ca="1">IFERROR(__xludf.DUMMYFUNCTION("""COMPUTED_VALUE"""),"MOSIP-26004")</f>
        <v>MOSIP-26004</v>
      </c>
      <c r="L67" s="19">
        <f ca="1">COUNTIFS('Resident-Test Cases'!A64:A2788,K67,'Resident-Test Cases'!C64:C2788,"&lt;&gt;"&amp;"")</f>
        <v>23</v>
      </c>
      <c r="M67" s="15">
        <f ca="1">COUNTIFS('Resident-Test Cases'!A65:A2788,K67,'Resident-Test Cases'!C65:C2788,"&lt;&gt;"&amp;"",'Resident-Test Cases'!I65:I2788,"PASS")</f>
        <v>23</v>
      </c>
      <c r="N67" s="20">
        <f ca="1">COUNTIFS('Resident-Test Cases'!A65:A2788,L67,'Resident-Test Cases'!C65:C2788,"&lt;&gt;"&amp;"",'Resident-Test Cases'!I65:I2788,"Fail")</f>
        <v>0</v>
      </c>
      <c r="O67" s="17">
        <f ca="1">COUNTIFS('Resident-Test Cases'!A65:A2788,M67,'Resident-Test Cases'!C65:C2788,"&lt;&gt;"&amp;"",'Resident-Test Cases'!I65:I2788,"NA")</f>
        <v>0</v>
      </c>
      <c r="Q67" s="11"/>
      <c r="R67" s="11"/>
      <c r="S67" s="128" t="s">
        <v>6946</v>
      </c>
      <c r="T67" s="6"/>
    </row>
    <row r="68" spans="11:20" ht="14.25" customHeight="1">
      <c r="K68" s="18" t="str">
        <f ca="1">IFERROR(__xludf.DUMMYFUNCTION("""COMPUTED_VALUE"""),"MOSIP-22861")</f>
        <v>MOSIP-22861</v>
      </c>
      <c r="L68" s="19">
        <f ca="1">COUNTIFS('Resident-Test Cases'!A65:A2789,K68,'Resident-Test Cases'!C65:C2789,"&lt;&gt;"&amp;"")</f>
        <v>38</v>
      </c>
      <c r="M68" s="15">
        <f ca="1">COUNTIFS('Resident-Test Cases'!A66:A2789,K68,'Resident-Test Cases'!C66:C2789,"&lt;&gt;"&amp;"",'Resident-Test Cases'!I66:I2789,"PASS")</f>
        <v>38</v>
      </c>
      <c r="N68" s="20">
        <f ca="1">COUNTIFS('Resident-Test Cases'!A66:A2789,L68,'Resident-Test Cases'!C66:C2789,"&lt;&gt;"&amp;"",'Resident-Test Cases'!I66:I2789,"Fail")</f>
        <v>0</v>
      </c>
      <c r="O68" s="17">
        <f ca="1">COUNTIFS('Resident-Test Cases'!A66:A2789,M68,'Resident-Test Cases'!C66:C2789,"&lt;&gt;"&amp;"",'Resident-Test Cases'!I66:I2789,"NA")</f>
        <v>0</v>
      </c>
      <c r="Q68" s="11"/>
      <c r="R68" s="11"/>
      <c r="S68" s="128" t="s">
        <v>6947</v>
      </c>
      <c r="T68" s="6"/>
    </row>
    <row r="69" spans="11:20" ht="14.25" customHeight="1">
      <c r="K69" s="18" t="str">
        <f ca="1">IFERROR(__xludf.DUMMYFUNCTION("""COMPUTED_VALUE"""),"MOSIP-21151")</f>
        <v>MOSIP-21151</v>
      </c>
      <c r="L69" s="19">
        <f ca="1">COUNTIFS('Resident-Test Cases'!A66:A2790,K69,'Resident-Test Cases'!C66:C2790,"&lt;&gt;"&amp;"")</f>
        <v>13</v>
      </c>
      <c r="M69" s="15">
        <f ca="1">COUNTIFS('Resident-Test Cases'!A67:A2790,K69,'Resident-Test Cases'!C67:C2790,"&lt;&gt;"&amp;"",'Resident-Test Cases'!I67:I2790,"PASS")</f>
        <v>13</v>
      </c>
      <c r="N69" s="20">
        <f ca="1">COUNTIFS('Resident-Test Cases'!A67:A2790,L69,'Resident-Test Cases'!C67:C2790,"&lt;&gt;"&amp;"",'Resident-Test Cases'!I67:I2790,"Fail")</f>
        <v>0</v>
      </c>
      <c r="O69" s="17">
        <f ca="1">COUNTIFS('Resident-Test Cases'!A67:A2790,M69,'Resident-Test Cases'!C67:C2790,"&lt;&gt;"&amp;"",'Resident-Test Cases'!I67:I2790,"NA")</f>
        <v>0</v>
      </c>
      <c r="Q69" s="11"/>
      <c r="R69" s="11"/>
      <c r="S69" s="128" t="s">
        <v>6948</v>
      </c>
      <c r="T69" s="6"/>
    </row>
    <row r="70" spans="11:20" ht="14.25" customHeight="1">
      <c r="K70" s="18" t="str">
        <f ca="1">IFERROR(__xludf.DUMMYFUNCTION("""COMPUTED_VALUE"""),"Mosip-20847")</f>
        <v>Mosip-20847</v>
      </c>
      <c r="L70" s="19">
        <f ca="1">COUNTIFS('Resident-Test Cases'!A67:A2791,K70,'Resident-Test Cases'!C67:C2791,"&lt;&gt;"&amp;"")</f>
        <v>8</v>
      </c>
      <c r="M70" s="15">
        <f ca="1">COUNTIFS('Resident-Test Cases'!A68:A2791,K70,'Resident-Test Cases'!C68:C2791,"&lt;&gt;"&amp;"",'Resident-Test Cases'!I68:I2791,"PASS")</f>
        <v>8</v>
      </c>
      <c r="N70" s="20">
        <f ca="1">COUNTIFS('Resident-Test Cases'!A68:A2791,L70,'Resident-Test Cases'!C68:C2791,"&lt;&gt;"&amp;"",'Resident-Test Cases'!I68:I2791,"Fail")</f>
        <v>0</v>
      </c>
      <c r="O70" s="17">
        <f ca="1">COUNTIFS('Resident-Test Cases'!A68:A2791,M70,'Resident-Test Cases'!C68:C2791,"&lt;&gt;"&amp;"",'Resident-Test Cases'!I68:I2791,"NA")</f>
        <v>0</v>
      </c>
      <c r="Q70" s="11"/>
      <c r="R70" s="11"/>
      <c r="S70" s="128" t="s">
        <v>6949</v>
      </c>
      <c r="T70" s="6"/>
    </row>
    <row r="71" spans="11:20" ht="14.25" customHeight="1">
      <c r="K71" s="18" t="str">
        <f ca="1">IFERROR(__xludf.DUMMYFUNCTION("""COMPUTED_VALUE"""),"Mosip-21386")</f>
        <v>Mosip-21386</v>
      </c>
      <c r="L71" s="19">
        <f ca="1">COUNTIFS('Resident-Test Cases'!A68:A2792,K71,'Resident-Test Cases'!C68:C2792,"&lt;&gt;"&amp;"")</f>
        <v>4</v>
      </c>
      <c r="M71" s="15">
        <f ca="1">COUNTIFS('Resident-Test Cases'!A69:A2792,K71,'Resident-Test Cases'!C69:C2792,"&lt;&gt;"&amp;"",'Resident-Test Cases'!I69:I2792,"PASS")</f>
        <v>3</v>
      </c>
      <c r="N71" s="20">
        <v>1</v>
      </c>
      <c r="O71" s="17">
        <f ca="1">COUNTIFS('Resident-Test Cases'!A69:A2792,M71,'Resident-Test Cases'!C69:C2792,"&lt;&gt;"&amp;"",'Resident-Test Cases'!I69:I2792,"NA")</f>
        <v>0</v>
      </c>
      <c r="Q71" s="11"/>
      <c r="R71" s="11"/>
      <c r="S71" s="128" t="s">
        <v>6950</v>
      </c>
      <c r="T71" s="6"/>
    </row>
    <row r="72" spans="11:20" ht="14.25" customHeight="1">
      <c r="K72" s="18" t="str">
        <f ca="1">IFERROR(__xludf.DUMMYFUNCTION("""COMPUTED_VALUE"""),"Mosip-21401")</f>
        <v>Mosip-21401</v>
      </c>
      <c r="L72" s="19">
        <f ca="1">COUNTIFS('Resident-Test Cases'!A69:A2793,K72,'Resident-Test Cases'!C69:C2793,"&lt;&gt;"&amp;"")</f>
        <v>46</v>
      </c>
      <c r="M72" s="15">
        <f ca="1">COUNTIFS('Resident-Test Cases'!A70:A2793,K72,'Resident-Test Cases'!C70:C2793,"&lt;&gt;"&amp;"",'Resident-Test Cases'!I70:I2793,"PASS")</f>
        <v>46</v>
      </c>
      <c r="N72" s="20">
        <f ca="1">COUNTIFS('Resident-Test Cases'!A70:A2793,L72,'Resident-Test Cases'!C70:C2793,"&lt;&gt;"&amp;"",'Resident-Test Cases'!I70:I2793,"Fail")</f>
        <v>0</v>
      </c>
      <c r="O72" s="17">
        <f ca="1">COUNTIFS('Resident-Test Cases'!A70:A2793,M72,'Resident-Test Cases'!C70:C2793,"&lt;&gt;"&amp;"",'Resident-Test Cases'!I70:I2793,"NA")</f>
        <v>0</v>
      </c>
      <c r="Q72" s="11"/>
      <c r="R72" s="11"/>
      <c r="S72" s="128" t="s">
        <v>6951</v>
      </c>
      <c r="T72" s="6"/>
    </row>
    <row r="73" spans="11:20" ht="14.25" customHeight="1">
      <c r="K73" s="18" t="str">
        <f ca="1">IFERROR(__xludf.DUMMYFUNCTION("""COMPUTED_VALUE"""),"Mosip-22866")</f>
        <v>Mosip-22866</v>
      </c>
      <c r="L73" s="19">
        <f ca="1">COUNTIFS('Resident-Test Cases'!A70:A2794,K73,'Resident-Test Cases'!C70:C2794,"&lt;&gt;"&amp;"")</f>
        <v>9</v>
      </c>
      <c r="M73" s="15">
        <f ca="1">COUNTIFS('Resident-Test Cases'!A71:A2794,K73,'Resident-Test Cases'!C71:C2794,"&lt;&gt;"&amp;"",'Resident-Test Cases'!I71:I2794,"PASS")</f>
        <v>8</v>
      </c>
      <c r="N73" s="20">
        <v>1</v>
      </c>
      <c r="O73" s="17">
        <f ca="1">COUNTIFS('Resident-Test Cases'!A71:A2794,M73,'Resident-Test Cases'!C71:C2794,"&lt;&gt;"&amp;"",'Resident-Test Cases'!I71:I2794,"NA")</f>
        <v>0</v>
      </c>
      <c r="Q73" s="11"/>
      <c r="R73" s="11"/>
      <c r="S73" s="128" t="s">
        <v>6952</v>
      </c>
      <c r="T73" s="6"/>
    </row>
    <row r="74" spans="11:20" ht="14.25" customHeight="1">
      <c r="K74" s="18" t="str">
        <f ca="1">IFERROR(__xludf.DUMMYFUNCTION("""COMPUTED_VALUE"""),"MOSIP-22174")</f>
        <v>MOSIP-22174</v>
      </c>
      <c r="L74" s="19">
        <f ca="1">COUNTIFS('Resident-Test Cases'!A71:A2795,K74,'Resident-Test Cases'!C71:C2795,"&lt;&gt;"&amp;"")</f>
        <v>4</v>
      </c>
      <c r="M74" s="15">
        <f ca="1">COUNTIFS('Resident-Test Cases'!A72:A2795,K74,'Resident-Test Cases'!C72:C2795,"&lt;&gt;"&amp;"",'Resident-Test Cases'!I72:I2795,"PASS")</f>
        <v>4</v>
      </c>
      <c r="N74" s="20">
        <f ca="1">COUNTIFS('Resident-Test Cases'!A72:A2795,L74,'Resident-Test Cases'!C72:C2795,"&lt;&gt;"&amp;"",'Resident-Test Cases'!I72:I2795,"Fail")</f>
        <v>0</v>
      </c>
      <c r="O74" s="17">
        <f ca="1">COUNTIFS('Resident-Test Cases'!A72:A2795,M74,'Resident-Test Cases'!C72:C2795,"&lt;&gt;"&amp;"",'Resident-Test Cases'!I72:I2795,"NA")</f>
        <v>0</v>
      </c>
      <c r="Q74" s="11"/>
      <c r="R74" s="11"/>
      <c r="S74" s="128" t="s">
        <v>6953</v>
      </c>
      <c r="T74" s="6"/>
    </row>
    <row r="75" spans="11:20" ht="14.25" customHeight="1">
      <c r="K75" s="18" t="str">
        <f ca="1">IFERROR(__xludf.DUMMYFUNCTION("""COMPUTED_VALUE"""),"MOSIP-24879")</f>
        <v>MOSIP-24879</v>
      </c>
      <c r="L75" s="19">
        <f ca="1">COUNTIFS('Resident-Test Cases'!A72:A2796,K75,'Resident-Test Cases'!C72:C2796,"&lt;&gt;"&amp;"")</f>
        <v>8</v>
      </c>
      <c r="M75" s="15">
        <f ca="1">COUNTIFS('Resident-Test Cases'!A73:A2796,K75,'Resident-Test Cases'!C73:C2796,"&lt;&gt;"&amp;"",'Resident-Test Cases'!I73:I2796,"PASS")</f>
        <v>8</v>
      </c>
      <c r="N75" s="20">
        <f ca="1">COUNTIFS('Resident-Test Cases'!A73:A2796,L75,'Resident-Test Cases'!C73:C2796,"&lt;&gt;"&amp;"",'Resident-Test Cases'!I73:I2796,"Fail")</f>
        <v>0</v>
      </c>
      <c r="O75" s="17">
        <f ca="1">COUNTIFS('Resident-Test Cases'!A73:A2796,M75,'Resident-Test Cases'!C73:C2796,"&lt;&gt;"&amp;"",'Resident-Test Cases'!I73:I2796,"NA")</f>
        <v>0</v>
      </c>
      <c r="Q75" s="11"/>
      <c r="R75" s="11"/>
      <c r="S75" s="128" t="s">
        <v>6954</v>
      </c>
      <c r="T75" s="6"/>
    </row>
    <row r="76" spans="11:20" ht="14.25" customHeight="1">
      <c r="K76" s="18" t="str">
        <f ca="1">IFERROR(__xludf.DUMMYFUNCTION("""COMPUTED_VALUE"""),"MOSIP-25780")</f>
        <v>MOSIP-25780</v>
      </c>
      <c r="L76" s="19">
        <f ca="1">COUNTIFS('Resident-Test Cases'!A73:A2797,K76,'Resident-Test Cases'!C73:C2797,"&lt;&gt;"&amp;"")</f>
        <v>43</v>
      </c>
      <c r="M76" s="15">
        <f ca="1">COUNTIFS('Resident-Test Cases'!A74:A2797,K76,'Resident-Test Cases'!C74:C2797,"&lt;&gt;"&amp;"",'Resident-Test Cases'!I74:I2797,"PASS")</f>
        <v>43</v>
      </c>
      <c r="N76" s="20">
        <f ca="1">COUNTIFS('Resident-Test Cases'!A74:A2797,L76,'Resident-Test Cases'!C74:C2797,"&lt;&gt;"&amp;"",'Resident-Test Cases'!I74:I2797,"Fail")</f>
        <v>0</v>
      </c>
      <c r="O76" s="17">
        <f ca="1">COUNTIFS('Resident-Test Cases'!A74:A2797,M76,'Resident-Test Cases'!C74:C2797,"&lt;&gt;"&amp;"",'Resident-Test Cases'!I74:I2797,"NA")</f>
        <v>0</v>
      </c>
      <c r="Q76" s="11"/>
      <c r="R76" s="11"/>
      <c r="S76" s="128" t="s">
        <v>6955</v>
      </c>
      <c r="T76" s="6"/>
    </row>
    <row r="77" spans="11:20" ht="14.25" customHeight="1">
      <c r="K77" s="18" t="str">
        <f ca="1">IFERROR(__xludf.DUMMYFUNCTION("""COMPUTED_VALUE"""),"MOSIP-24557")</f>
        <v>MOSIP-24557</v>
      </c>
      <c r="L77" s="19">
        <f ca="1">COUNTIFS('Resident-Test Cases'!A74:A2798,K77,'Resident-Test Cases'!C74:C2798,"&lt;&gt;"&amp;"")</f>
        <v>5</v>
      </c>
      <c r="M77" s="15">
        <f ca="1">COUNTIFS('Resident-Test Cases'!A75:A2798,K77,'Resident-Test Cases'!C75:C2798,"&lt;&gt;"&amp;"",'Resident-Test Cases'!I75:I2798,"PASS")</f>
        <v>5</v>
      </c>
      <c r="N77" s="20">
        <f ca="1">COUNTIFS('Resident-Test Cases'!A75:A2798,L77,'Resident-Test Cases'!C75:C2798,"&lt;&gt;"&amp;"",'Resident-Test Cases'!I75:I2798,"Fail")</f>
        <v>0</v>
      </c>
      <c r="O77" s="17">
        <f ca="1">COUNTIFS('Resident-Test Cases'!A75:A2798,M77,'Resident-Test Cases'!C75:C2798,"&lt;&gt;"&amp;"",'Resident-Test Cases'!I75:I2798,"NA")</f>
        <v>0</v>
      </c>
      <c r="Q77" s="11"/>
      <c r="R77" s="11"/>
      <c r="S77" s="128" t="s">
        <v>6956</v>
      </c>
      <c r="T77" s="6"/>
    </row>
    <row r="78" spans="11:20" ht="14.25" customHeight="1">
      <c r="K78" s="18" t="str">
        <f ca="1">IFERROR(__xludf.DUMMYFUNCTION("""COMPUTED_VALUE"""),"MOSIP_21405")</f>
        <v>MOSIP_21405</v>
      </c>
      <c r="L78" s="19">
        <f ca="1">COUNTIFS('Resident-Test Cases'!A75:A2799,K78,'Resident-Test Cases'!C75:C2799,"&lt;&gt;"&amp;"")</f>
        <v>7</v>
      </c>
      <c r="M78" s="15">
        <f ca="1">COUNTIFS('Resident-Test Cases'!A76:A2799,K78,'Resident-Test Cases'!C76:C2799,"&lt;&gt;"&amp;"",'Resident-Test Cases'!I76:I2799,"PASS")</f>
        <v>7</v>
      </c>
      <c r="N78" s="20">
        <f ca="1">COUNTIFS('Resident-Test Cases'!A76:A2799,L78,'Resident-Test Cases'!C76:C2799,"&lt;&gt;"&amp;"",'Resident-Test Cases'!I76:I2799,"Fail")</f>
        <v>0</v>
      </c>
      <c r="O78" s="17">
        <f ca="1">COUNTIFS('Resident-Test Cases'!A76:A2799,M78,'Resident-Test Cases'!C76:C2799,"&lt;&gt;"&amp;"",'Resident-Test Cases'!I76:I2799,"NA")</f>
        <v>0</v>
      </c>
      <c r="Q78" s="11"/>
      <c r="R78" s="11"/>
      <c r="S78" s="128" t="s">
        <v>6957</v>
      </c>
    </row>
    <row r="79" spans="11:20" ht="14.25" customHeight="1">
      <c r="K79" s="18" t="str">
        <f ca="1">IFERROR(__xludf.DUMMYFUNCTION("""COMPUTED_VALUE"""),"MOSIP-25778")</f>
        <v>MOSIP-25778</v>
      </c>
      <c r="L79" s="19">
        <f ca="1">COUNTIFS('Resident-Test Cases'!A76:A2800,K79,'Resident-Test Cases'!C76:C2800,"&lt;&gt;"&amp;"")</f>
        <v>4</v>
      </c>
      <c r="M79" s="15">
        <f ca="1">COUNTIFS('Resident-Test Cases'!A77:A2800,K79,'Resident-Test Cases'!C77:C2800,"&lt;&gt;"&amp;"",'Resident-Test Cases'!I77:I2800,"PASS")</f>
        <v>4</v>
      </c>
      <c r="N79" s="20">
        <f ca="1">COUNTIFS('Resident-Test Cases'!A77:A2800,L79,'Resident-Test Cases'!C77:C2800,"&lt;&gt;"&amp;"",'Resident-Test Cases'!I77:I2800,"Fail")</f>
        <v>0</v>
      </c>
      <c r="O79" s="17">
        <f ca="1">COUNTIFS('Resident-Test Cases'!A77:A2800,M79,'Resident-Test Cases'!C77:C2800,"&lt;&gt;"&amp;"",'Resident-Test Cases'!I77:I2800,"NA")</f>
        <v>0</v>
      </c>
      <c r="Q79" s="11"/>
      <c r="R79" s="11"/>
      <c r="S79" s="128" t="s">
        <v>6958</v>
      </c>
    </row>
    <row r="80" spans="11:20" ht="14.25" customHeight="1">
      <c r="K80" s="18" t="str">
        <f ca="1">IFERROR(__xludf.DUMMYFUNCTION("""COMPUTED_VALUE"""),"MOSIP-21256")</f>
        <v>MOSIP-21256</v>
      </c>
      <c r="L80" s="19">
        <f ca="1">COUNTIFS('Resident-Test Cases'!A77:A2801,K80,'Resident-Test Cases'!C77:C2801,"&lt;&gt;"&amp;"")</f>
        <v>20</v>
      </c>
      <c r="M80" s="15">
        <f ca="1">COUNTIFS('Resident-Test Cases'!A78:A2801,K80,'Resident-Test Cases'!C78:C2801,"&lt;&gt;"&amp;"",'Resident-Test Cases'!I78:I2801,"PASS")</f>
        <v>20</v>
      </c>
      <c r="N80" s="20">
        <f ca="1">COUNTIFS('Resident-Test Cases'!A78:A2801,L80,'Resident-Test Cases'!C78:C2801,"&lt;&gt;"&amp;"",'Resident-Test Cases'!I78:I2801,"Fail")</f>
        <v>0</v>
      </c>
      <c r="O80" s="17">
        <f ca="1">COUNTIFS('Resident-Test Cases'!A78:A2801,M80,'Resident-Test Cases'!C78:C2801,"&lt;&gt;"&amp;"",'Resident-Test Cases'!I78:I2801,"NA")</f>
        <v>0</v>
      </c>
      <c r="Q80" s="11"/>
      <c r="R80" s="11"/>
      <c r="S80" s="128" t="s">
        <v>6959</v>
      </c>
    </row>
    <row r="81" spans="11:19" ht="14.25" customHeight="1">
      <c r="K81" s="18" t="str">
        <f ca="1">IFERROR(__xludf.DUMMYFUNCTION("""COMPUTED_VALUE"""),"MOSIP-21258")</f>
        <v>MOSIP-21258</v>
      </c>
      <c r="L81" s="19">
        <f ca="1">COUNTIFS('Resident-Test Cases'!A78:A2802,K81,'Resident-Test Cases'!C78:C2802,"&lt;&gt;"&amp;"")</f>
        <v>9</v>
      </c>
      <c r="M81" s="15">
        <f ca="1">COUNTIFS('Resident-Test Cases'!A79:A2802,K81,'Resident-Test Cases'!C79:C2802,"&lt;&gt;"&amp;"",'Resident-Test Cases'!I79:I2802,"PASS")</f>
        <v>9</v>
      </c>
      <c r="N81" s="20">
        <f ca="1">COUNTIFS('Resident-Test Cases'!A79:A2802,L81,'Resident-Test Cases'!C79:C2802,"&lt;&gt;"&amp;"",'Resident-Test Cases'!I79:I2802,"Fail")</f>
        <v>0</v>
      </c>
      <c r="O81" s="17">
        <v>1</v>
      </c>
      <c r="Q81" s="11"/>
      <c r="R81" s="11"/>
      <c r="S81" s="128" t="s">
        <v>6960</v>
      </c>
    </row>
    <row r="82" spans="11:19" ht="14.25" customHeight="1">
      <c r="K82" s="18" t="str">
        <f ca="1">IFERROR(__xludf.DUMMYFUNCTION("""COMPUTED_VALUE"""),"MOSIP-21262")</f>
        <v>MOSIP-21262</v>
      </c>
      <c r="L82" s="19">
        <f ca="1">COUNTIFS('Resident-Test Cases'!A79:A2803,K82,'Resident-Test Cases'!C79:C2803,"&lt;&gt;"&amp;"")</f>
        <v>29</v>
      </c>
      <c r="M82" s="15">
        <f ca="1">COUNTIFS('Resident-Test Cases'!A80:A2803,K82,'Resident-Test Cases'!C80:C2803,"&lt;&gt;"&amp;"",'Resident-Test Cases'!I80:I2803,"PASS")</f>
        <v>29</v>
      </c>
      <c r="N82" s="20">
        <f ca="1">COUNTIFS('Resident-Test Cases'!A80:A2803,L82,'Resident-Test Cases'!C80:C2803,"&lt;&gt;"&amp;"",'Resident-Test Cases'!I80:I2803,"Fail")</f>
        <v>0</v>
      </c>
      <c r="O82" s="17">
        <f ca="1">COUNTIFS('Resident-Test Cases'!A80:A2803,M82,'Resident-Test Cases'!C80:C2803,"&lt;&gt;"&amp;"",'Resident-Test Cases'!I80:I2803,"NA")</f>
        <v>0</v>
      </c>
      <c r="Q82" s="11"/>
      <c r="R82" s="11"/>
      <c r="S82" s="128" t="s">
        <v>7029</v>
      </c>
    </row>
    <row r="83" spans="11:19" ht="14.25" customHeight="1">
      <c r="K83" s="18" t="str">
        <f ca="1">IFERROR(__xludf.DUMMYFUNCTION("""COMPUTED_VALUE"""),"MOSIP-21257")</f>
        <v>MOSIP-21257</v>
      </c>
      <c r="L83" s="19">
        <f ca="1">COUNTIFS('Resident-Test Cases'!A80:A2804,K83,'Resident-Test Cases'!C80:C2804,"&lt;&gt;"&amp;"")</f>
        <v>9</v>
      </c>
      <c r="M83" s="15">
        <f ca="1">COUNTIFS('Resident-Test Cases'!A81:A2804,K83,'Resident-Test Cases'!C81:C2804,"&lt;&gt;"&amp;"",'Resident-Test Cases'!I81:I2804,"PASS")</f>
        <v>9</v>
      </c>
      <c r="N83" s="20">
        <f ca="1">COUNTIFS('Resident-Test Cases'!A81:A2804,L83,'Resident-Test Cases'!C81:C2804,"&lt;&gt;"&amp;"",'Resident-Test Cases'!I81:I2804,"Fail")</f>
        <v>0</v>
      </c>
      <c r="O83" s="17">
        <f ca="1">COUNTIFS('Resident-Test Cases'!A81:A2804,M83,'Resident-Test Cases'!C81:C2804,"&lt;&gt;"&amp;"",'Resident-Test Cases'!I81:I2804,"NA")</f>
        <v>0</v>
      </c>
      <c r="Q83" s="11"/>
      <c r="R83" s="11"/>
      <c r="S83" s="128" t="s">
        <v>7030</v>
      </c>
    </row>
    <row r="84" spans="11:19" ht="14.25" customHeight="1">
      <c r="K84" s="18" t="str">
        <f ca="1">IFERROR(__xludf.DUMMYFUNCTION("""COMPUTED_VALUE"""),"MOSIP-21241")</f>
        <v>MOSIP-21241</v>
      </c>
      <c r="L84" s="19">
        <f ca="1">COUNTIFS('Resident-Test Cases'!A81:A2805,K84,'Resident-Test Cases'!C81:C2805,"&lt;&gt;"&amp;"")</f>
        <v>9</v>
      </c>
      <c r="M84" s="15">
        <f ca="1">COUNTIFS('Resident-Test Cases'!A82:A2805,K84,'Resident-Test Cases'!C82:C2805,"&lt;&gt;"&amp;"",'Resident-Test Cases'!I82:I2805,"PASS")</f>
        <v>8</v>
      </c>
      <c r="N84" s="20">
        <v>1</v>
      </c>
      <c r="O84" s="17">
        <f ca="1">COUNTIFS('Resident-Test Cases'!A82:A2805,M84,'Resident-Test Cases'!C82:C2805,"&lt;&gt;"&amp;"",'Resident-Test Cases'!I82:I2805,"NA")</f>
        <v>0</v>
      </c>
      <c r="Q84" s="11"/>
      <c r="R84" s="11"/>
      <c r="S84" s="128" t="s">
        <v>6961</v>
      </c>
    </row>
    <row r="85" spans="11:19" ht="14.25" customHeight="1">
      <c r="K85" s="18" t="str">
        <f ca="1">IFERROR(__xludf.DUMMYFUNCTION("""COMPUTED_VALUE"""),"MOSIP-21259")</f>
        <v>MOSIP-21259</v>
      </c>
      <c r="L85" s="19">
        <f ca="1">COUNTIFS('Resident-Test Cases'!A82:A2806,K85,'Resident-Test Cases'!C82:C2806,"&lt;&gt;"&amp;"")</f>
        <v>22</v>
      </c>
      <c r="M85" s="15">
        <f ca="1">COUNTIFS('Resident-Test Cases'!A83:A2806,K85,'Resident-Test Cases'!C83:C2806,"&lt;&gt;"&amp;"",'Resident-Test Cases'!I83:I2806,"PASS")</f>
        <v>22</v>
      </c>
      <c r="N85" s="20">
        <f ca="1">COUNTIFS('Resident-Test Cases'!A83:A2806,L85,'Resident-Test Cases'!C83:C2806,"&lt;&gt;"&amp;"",'Resident-Test Cases'!I83:I2806,"Fail")</f>
        <v>0</v>
      </c>
      <c r="O85" s="17">
        <f ca="1">COUNTIFS('Resident-Test Cases'!A83:A2806,M85,'Resident-Test Cases'!C83:C2806,"&lt;&gt;"&amp;"",'Resident-Test Cases'!I83:I2806,"NA")</f>
        <v>0</v>
      </c>
      <c r="Q85" s="11"/>
      <c r="R85" s="11"/>
      <c r="S85" s="128" t="s">
        <v>6962</v>
      </c>
    </row>
    <row r="86" spans="11:19" ht="14.25" customHeight="1">
      <c r="K86" s="18" t="str">
        <f ca="1">IFERROR(__xludf.DUMMYFUNCTION("""COMPUTED_VALUE"""),"MOSIP-21313")</f>
        <v>MOSIP-21313</v>
      </c>
      <c r="L86" s="19">
        <f ca="1">COUNTIFS('Resident-Test Cases'!A83:A2807,K86,'Resident-Test Cases'!C83:C2807,"&lt;&gt;"&amp;"")</f>
        <v>9</v>
      </c>
      <c r="M86" s="15">
        <f ca="1">COUNTIFS('Resident-Test Cases'!A84:A2807,K86,'Resident-Test Cases'!C84:C2807,"&lt;&gt;"&amp;"",'Resident-Test Cases'!I84:I2807,"PASS")</f>
        <v>9</v>
      </c>
      <c r="N86" s="20">
        <f ca="1">COUNTIFS('Resident-Test Cases'!A84:A2807,L86,'Resident-Test Cases'!C84:C2807,"&lt;&gt;"&amp;"",'Resident-Test Cases'!I84:I2807,"Fail")</f>
        <v>0</v>
      </c>
      <c r="O86" s="17">
        <f ca="1">COUNTIFS('Resident-Test Cases'!A84:A2807,M86,'Resident-Test Cases'!C84:C2807,"&lt;&gt;"&amp;"",'Resident-Test Cases'!I84:I2807,"NA")</f>
        <v>0</v>
      </c>
      <c r="Q86" s="11"/>
      <c r="R86" s="11"/>
      <c r="S86" s="128" t="s">
        <v>6963</v>
      </c>
    </row>
    <row r="87" spans="11:19" ht="14.25" customHeight="1">
      <c r="K87" s="18" t="str">
        <f ca="1">IFERROR(__xludf.DUMMYFUNCTION("""COMPUTED_VALUE"""),"MOSIP-21308")</f>
        <v>MOSIP-21308</v>
      </c>
      <c r="L87" s="19">
        <f ca="1">COUNTIFS('Resident-Test Cases'!A84:A2808,K87,'Resident-Test Cases'!C84:C2808,"&lt;&gt;"&amp;"")</f>
        <v>20</v>
      </c>
      <c r="M87" s="15">
        <f ca="1">COUNTIFS('Resident-Test Cases'!A85:A2808,K87,'Resident-Test Cases'!C85:C2808,"&lt;&gt;"&amp;"",'Resident-Test Cases'!I85:I2808,"PASS")</f>
        <v>20</v>
      </c>
      <c r="N87" s="20">
        <f ca="1">COUNTIFS('Resident-Test Cases'!A85:A2808,L87,'Resident-Test Cases'!C85:C2808,"&lt;&gt;"&amp;"",'Resident-Test Cases'!I85:I2808,"Fail")</f>
        <v>0</v>
      </c>
      <c r="O87" s="17">
        <f ca="1">COUNTIFS('Resident-Test Cases'!A85:A2808,M87,'Resident-Test Cases'!C85:C2808,"&lt;&gt;"&amp;"",'Resident-Test Cases'!I85:I2808,"NA")</f>
        <v>0</v>
      </c>
      <c r="Q87" s="11"/>
      <c r="R87" s="11"/>
      <c r="S87" s="128" t="s">
        <v>7031</v>
      </c>
    </row>
    <row r="88" spans="11:19" ht="14.25" customHeight="1">
      <c r="K88" s="18" t="str">
        <f ca="1">IFERROR(__xludf.DUMMYFUNCTION("""COMPUTED_VALUE"""),"MOSIP-21260")</f>
        <v>MOSIP-21260</v>
      </c>
      <c r="L88" s="19">
        <f ca="1">COUNTIFS('Resident-Test Cases'!A85:A2809,K88,'Resident-Test Cases'!C85:C2809,"&lt;&gt;"&amp;"")</f>
        <v>8</v>
      </c>
      <c r="M88" s="15">
        <f ca="1">COUNTIFS('Resident-Test Cases'!A86:A2809,K88,'Resident-Test Cases'!C86:C2809,"&lt;&gt;"&amp;"",'Resident-Test Cases'!I86:I2809,"PASS")</f>
        <v>7</v>
      </c>
      <c r="N88" s="20">
        <v>1</v>
      </c>
      <c r="O88" s="17">
        <f ca="1">COUNTIFS('Resident-Test Cases'!A86:A2809,M88,'Resident-Test Cases'!C86:C2809,"&lt;&gt;"&amp;"",'Resident-Test Cases'!I86:I2809,"NA")</f>
        <v>0</v>
      </c>
      <c r="Q88" s="11"/>
      <c r="R88" s="11"/>
      <c r="S88" s="128" t="s">
        <v>6964</v>
      </c>
    </row>
    <row r="89" spans="11:19" ht="14.25" customHeight="1">
      <c r="K89" s="18" t="str">
        <f ca="1">IFERROR(__xludf.DUMMYFUNCTION("""COMPUTED_VALUE"""),"MOSIP-21315")</f>
        <v>MOSIP-21315</v>
      </c>
      <c r="L89" s="19">
        <f ca="1">COUNTIFS('Resident-Test Cases'!A86:A2810,K89,'Resident-Test Cases'!C86:C2810,"&lt;&gt;"&amp;"")</f>
        <v>23</v>
      </c>
      <c r="M89" s="15">
        <f ca="1">COUNTIFS('Resident-Test Cases'!A87:A2810,K89,'Resident-Test Cases'!C87:C2810,"&lt;&gt;"&amp;"",'Resident-Test Cases'!I87:I2810,"PASS")</f>
        <v>18</v>
      </c>
      <c r="N89" s="20">
        <v>5</v>
      </c>
      <c r="O89" s="17">
        <f ca="1">COUNTIFS('Resident-Test Cases'!A87:A2810,M89,'Resident-Test Cases'!C87:C2810,"&lt;&gt;"&amp;"",'Resident-Test Cases'!I87:I2810,"NA")</f>
        <v>0</v>
      </c>
      <c r="Q89" s="11"/>
      <c r="R89" s="11"/>
      <c r="S89" s="126" t="s">
        <v>6965</v>
      </c>
    </row>
    <row r="90" spans="11:19" ht="14.25" customHeight="1">
      <c r="K90" s="18" t="str">
        <f ca="1">IFERROR(__xludf.DUMMYFUNCTION("""COMPUTED_VALUE"""),"MOSIP-21317")</f>
        <v>MOSIP-21317</v>
      </c>
      <c r="L90" s="19">
        <f ca="1">COUNTIFS('Resident-Test Cases'!A87:A2811,K90,'Resident-Test Cases'!C87:C2811,"&lt;&gt;"&amp;"")</f>
        <v>10</v>
      </c>
      <c r="M90" s="15">
        <f ca="1">COUNTIFS('Resident-Test Cases'!A88:A2811,K90,'Resident-Test Cases'!C88:C2811,"&lt;&gt;"&amp;"",'Resident-Test Cases'!I88:I2811,"PASS")</f>
        <v>10</v>
      </c>
      <c r="N90" s="20">
        <f ca="1">COUNTIFS('Resident-Test Cases'!A88:A2811,L90,'Resident-Test Cases'!C88:C2811,"&lt;&gt;"&amp;"",'Resident-Test Cases'!I88:I2811,"Fail")</f>
        <v>0</v>
      </c>
      <c r="O90" s="17">
        <f ca="1">COUNTIFS('Resident-Test Cases'!A88:A2811,M90,'Resident-Test Cases'!C88:C2811,"&lt;&gt;"&amp;"",'Resident-Test Cases'!I88:I2811,"NA")</f>
        <v>0</v>
      </c>
      <c r="Q90" s="11"/>
      <c r="S90" s="126" t="s">
        <v>6966</v>
      </c>
    </row>
    <row r="91" spans="11:19" ht="14.25" customHeight="1">
      <c r="K91" s="18" t="str">
        <f ca="1">IFERROR(__xludf.DUMMYFUNCTION("""COMPUTED_VALUE"""),"MOSIP-21316")</f>
        <v>MOSIP-21316</v>
      </c>
      <c r="L91" s="19">
        <f ca="1">COUNTIFS('Resident-Test Cases'!A88:A2812,K91,'Resident-Test Cases'!C88:C2812,"&lt;&gt;"&amp;"")</f>
        <v>35</v>
      </c>
      <c r="M91" s="15">
        <f ca="1">COUNTIFS('Resident-Test Cases'!A89:A2812,K91,'Resident-Test Cases'!C89:C2812,"&lt;&gt;"&amp;"",'Resident-Test Cases'!I89:I2812,"PASS")</f>
        <v>34</v>
      </c>
      <c r="N91" s="20">
        <f ca="1">COUNTIFS('Resident-Test Cases'!A89:A2812,L91,'Resident-Test Cases'!C89:C2812,"&lt;&gt;"&amp;"",'Resident-Test Cases'!I89:I2812,"Fail")</f>
        <v>0</v>
      </c>
      <c r="O91" s="17">
        <f ca="1">COUNTIFS('Resident-Test Cases'!A89:A2812,M91,'Resident-Test Cases'!C89:C2812,"&lt;&gt;"&amp;"",'Resident-Test Cases'!I89:I2812,"NA")</f>
        <v>0</v>
      </c>
      <c r="Q91" s="11"/>
      <c r="S91" s="126" t="s">
        <v>6967</v>
      </c>
    </row>
    <row r="92" spans="11:19" ht="14.25" customHeight="1">
      <c r="K92" s="18" t="str">
        <f ca="1">IFERROR(__xludf.DUMMYFUNCTION("""COMPUTED_VALUE"""),"MOSIP-21319")</f>
        <v>MOSIP-21319</v>
      </c>
      <c r="L92" s="19">
        <f ca="1">COUNTIFS('Resident-Test Cases'!A89:A2813,K92,'Resident-Test Cases'!C89:C2813,"&lt;&gt;"&amp;"")</f>
        <v>7</v>
      </c>
      <c r="M92" s="15">
        <f ca="1">COUNTIFS('Resident-Test Cases'!A90:A2813,K92,'Resident-Test Cases'!C90:C2813,"&lt;&gt;"&amp;"",'Resident-Test Cases'!I90:I2813,"PASS")</f>
        <v>7</v>
      </c>
      <c r="N92" s="20">
        <f ca="1">COUNTIFS('Resident-Test Cases'!A90:A2813,L92,'Resident-Test Cases'!C90:C2813,"&lt;&gt;"&amp;"",'Resident-Test Cases'!I90:I2813,"Fail")</f>
        <v>0</v>
      </c>
      <c r="O92" s="17">
        <f ca="1">COUNTIFS('Resident-Test Cases'!A90:A2813,M92,'Resident-Test Cases'!C90:C2813,"&lt;&gt;"&amp;"",'Resident-Test Cases'!I90:I2813,"NA")</f>
        <v>0</v>
      </c>
      <c r="Q92" s="11"/>
      <c r="S92" s="126" t="s">
        <v>6968</v>
      </c>
    </row>
    <row r="93" spans="11:19" ht="14.25" customHeight="1">
      <c r="K93" s="18" t="str">
        <f ca="1">IFERROR(__xludf.DUMMYFUNCTION("""COMPUTED_VALUE"""),"MOSIP-21320")</f>
        <v>MOSIP-21320</v>
      </c>
      <c r="L93" s="19">
        <f ca="1">COUNTIFS('Resident-Test Cases'!A90:A2814,K93,'Resident-Test Cases'!C90:C2814,"&lt;&gt;"&amp;"")</f>
        <v>10</v>
      </c>
      <c r="M93" s="15">
        <f ca="1">COUNTIFS('Resident-Test Cases'!A91:A2814,K93,'Resident-Test Cases'!C91:C2814,"&lt;&gt;"&amp;"",'Resident-Test Cases'!I91:I2814,"PASS")</f>
        <v>9</v>
      </c>
      <c r="N93" s="20">
        <v>1</v>
      </c>
      <c r="O93" s="17">
        <v>1</v>
      </c>
      <c r="Q93" s="11"/>
      <c r="S93" s="126" t="s">
        <v>6969</v>
      </c>
    </row>
    <row r="94" spans="11:19" ht="14.25" customHeight="1">
      <c r="K94" s="18" t="str">
        <f ca="1">IFERROR(__xludf.DUMMYFUNCTION("""COMPUTED_VALUE"""),"MOSIP-22356")</f>
        <v>MOSIP-22356</v>
      </c>
      <c r="L94" s="19">
        <f ca="1">COUNTIFS('Resident-Test Cases'!A91:A2815,K94,'Resident-Test Cases'!C91:C2815,"&lt;&gt;"&amp;"")</f>
        <v>12</v>
      </c>
      <c r="M94" s="15">
        <f ca="1">COUNTIFS('Resident-Test Cases'!A92:A2815,K94,'Resident-Test Cases'!C92:C2815,"&lt;&gt;"&amp;"",'Resident-Test Cases'!I92:I2815,"PASS")</f>
        <v>12</v>
      </c>
      <c r="N94" s="20">
        <f ca="1">COUNTIFS('Resident-Test Cases'!A92:A2815,L94,'Resident-Test Cases'!C92:C2815,"&lt;&gt;"&amp;"",'Resident-Test Cases'!I92:I2815,"Fail")</f>
        <v>0</v>
      </c>
      <c r="O94" s="17">
        <f ca="1">COUNTIFS('Resident-Test Cases'!A92:A2815,M94,'Resident-Test Cases'!C92:C2815,"&lt;&gt;"&amp;"",'Resident-Test Cases'!I92:I2815,"NA")</f>
        <v>0</v>
      </c>
      <c r="Q94" s="11"/>
      <c r="S94" s="126" t="s">
        <v>6970</v>
      </c>
    </row>
    <row r="95" spans="11:19" ht="14.25" customHeight="1">
      <c r="K95" s="18" t="str">
        <f ca="1">IFERROR(__xludf.DUMMYFUNCTION("""COMPUTED_VALUE"""),"MOSIP-24941")</f>
        <v>MOSIP-24941</v>
      </c>
      <c r="L95" s="19">
        <f ca="1">COUNTIFS('Resident-Test Cases'!A92:A2816,K95,'Resident-Test Cases'!C92:C2816,"&lt;&gt;"&amp;"")</f>
        <v>21</v>
      </c>
      <c r="M95" s="15">
        <f ca="1">COUNTIFS('Resident-Test Cases'!A93:A2816,K95,'Resident-Test Cases'!C93:C2816,"&lt;&gt;"&amp;"",'Resident-Test Cases'!I93:I2816,"PASS")</f>
        <v>16</v>
      </c>
      <c r="N95" s="20">
        <f ca="1">COUNTIFS('Resident-Test Cases'!A93:A2816,L95,'Resident-Test Cases'!C93:C2816,"&lt;&gt;"&amp;"",'Resident-Test Cases'!I93:I2816,"Fail")</f>
        <v>0</v>
      </c>
      <c r="O95" s="17">
        <v>6</v>
      </c>
      <c r="Q95" s="11"/>
      <c r="S95" s="126" t="s">
        <v>6971</v>
      </c>
    </row>
    <row r="96" spans="11:19" ht="14.25" customHeight="1">
      <c r="K96" s="18" t="str">
        <f ca="1">IFERROR(__xludf.DUMMYFUNCTION("""COMPUTED_VALUE"""),"MOSIP-25798")</f>
        <v>MOSIP-25798</v>
      </c>
      <c r="L96" s="19">
        <f ca="1">COUNTIFS('Resident-Test Cases'!A93:A2817,K96,'Resident-Test Cases'!C93:C2817,"&lt;&gt;"&amp;"")</f>
        <v>57</v>
      </c>
      <c r="M96" s="15">
        <f ca="1">COUNTIFS('Resident-Test Cases'!A94:A2817,K96,'Resident-Test Cases'!C94:C2817,"&lt;&gt;"&amp;"",'Resident-Test Cases'!I94:I2817,"PASS")</f>
        <v>57</v>
      </c>
      <c r="N96" s="20">
        <f ca="1">COUNTIFS('Resident-Test Cases'!A94:A2817,L96,'Resident-Test Cases'!C94:C2817,"&lt;&gt;"&amp;"",'Resident-Test Cases'!I94:I2817,"Fail")</f>
        <v>0</v>
      </c>
      <c r="O96" s="17">
        <f ca="1">COUNTIFS('Resident-Test Cases'!A94:A2817,M96,'Resident-Test Cases'!C94:C2817,"&lt;&gt;"&amp;"",'Resident-Test Cases'!I94:I2817,"NA")</f>
        <v>0</v>
      </c>
      <c r="Q96" s="11"/>
      <c r="S96" s="126" t="s">
        <v>7032</v>
      </c>
    </row>
    <row r="97" spans="11:19" ht="14.25" customHeight="1">
      <c r="K97" s="18" t="str">
        <f ca="1">IFERROR(__xludf.DUMMYFUNCTION("""COMPUTED_VALUE"""),"Mosip-21365")</f>
        <v>Mosip-21365</v>
      </c>
      <c r="L97" s="19">
        <f ca="1">COUNTIFS('Resident-Test Cases'!A94:A2818,K97,'Resident-Test Cases'!C94:C2818,"&lt;&gt;"&amp;"")</f>
        <v>2</v>
      </c>
      <c r="M97" s="15">
        <f ca="1">COUNTIFS('Resident-Test Cases'!A95:A2818,K97,'Resident-Test Cases'!C95:C2818,"&lt;&gt;"&amp;"",'Resident-Test Cases'!I95:I2818,"PASS")</f>
        <v>2</v>
      </c>
      <c r="N97" s="20">
        <f ca="1">COUNTIFS('Resident-Test Cases'!A95:A2818,L97,'Resident-Test Cases'!C95:C2818,"&lt;&gt;"&amp;"",'Resident-Test Cases'!I95:I2818,"Fail")</f>
        <v>0</v>
      </c>
      <c r="O97" s="17">
        <f ca="1">COUNTIFS('Resident-Test Cases'!A95:A2818,M97,'Resident-Test Cases'!C95:C2818,"&lt;&gt;"&amp;"",'Resident-Test Cases'!I95:I2818,"NA")</f>
        <v>0</v>
      </c>
      <c r="Q97" s="11"/>
      <c r="S97" s="126" t="s">
        <v>6972</v>
      </c>
    </row>
    <row r="98" spans="11:19" ht="14.25" customHeight="1">
      <c r="K98" s="18" t="str">
        <f ca="1">IFERROR(__xludf.DUMMYFUNCTION("""COMPUTED_VALUE"""),"Mosip-23878")</f>
        <v>Mosip-23878</v>
      </c>
      <c r="L98" s="19">
        <f ca="1">COUNTIFS('Resident-Test Cases'!A95:A2819,K98,'Resident-Test Cases'!C95:C2819,"&lt;&gt;"&amp;"")</f>
        <v>3</v>
      </c>
      <c r="M98" s="15">
        <f ca="1">COUNTIFS('Resident-Test Cases'!A96:A2819,K98,'Resident-Test Cases'!C96:C2819,"&lt;&gt;"&amp;"",'Resident-Test Cases'!I96:I2819,"PASS")</f>
        <v>3</v>
      </c>
      <c r="N98" s="20">
        <f ca="1">COUNTIFS('Resident-Test Cases'!A96:A2819,L98,'Resident-Test Cases'!C96:C2819,"&lt;&gt;"&amp;"",'Resident-Test Cases'!I96:I2819,"Fail")</f>
        <v>0</v>
      </c>
      <c r="O98" s="17">
        <f ca="1">COUNTIFS('Resident-Test Cases'!A96:A2819,M98,'Resident-Test Cases'!C96:C2819,"&lt;&gt;"&amp;"",'Resident-Test Cases'!I96:I2819,"NA")</f>
        <v>0</v>
      </c>
      <c r="Q98" s="11"/>
      <c r="S98" s="126" t="s">
        <v>6973</v>
      </c>
    </row>
    <row r="99" spans="11:19" ht="14.25" customHeight="1">
      <c r="K99" s="18" t="str">
        <f ca="1">IFERROR(__xludf.DUMMYFUNCTION("""COMPUTED_VALUE"""),"Mosip-26344")</f>
        <v>Mosip-26344</v>
      </c>
      <c r="L99" s="19">
        <f ca="1">COUNTIFS('Resident-Test Cases'!A96:A2820,K99,'Resident-Test Cases'!C96:C2820,"&lt;&gt;"&amp;"")</f>
        <v>6</v>
      </c>
      <c r="M99" s="15">
        <f ca="1">COUNTIFS('Resident-Test Cases'!A97:A2820,K99,'Resident-Test Cases'!C97:C2820,"&lt;&gt;"&amp;"",'Resident-Test Cases'!I97:I2820,"PASS")</f>
        <v>6</v>
      </c>
      <c r="N99" s="20">
        <f ca="1">COUNTIFS('Resident-Test Cases'!A97:A2820,L99,'Resident-Test Cases'!C97:C2820,"&lt;&gt;"&amp;"",'Resident-Test Cases'!I97:I2820,"Fail")</f>
        <v>0</v>
      </c>
      <c r="O99" s="17">
        <f ca="1">COUNTIFS('Resident-Test Cases'!A97:A2820,M99,'Resident-Test Cases'!C97:C2820,"&lt;&gt;"&amp;"",'Resident-Test Cases'!I97:I2820,"NA")</f>
        <v>0</v>
      </c>
      <c r="Q99" s="11"/>
      <c r="S99" s="126" t="s">
        <v>6974</v>
      </c>
    </row>
    <row r="100" spans="11:19" ht="14.25" customHeight="1">
      <c r="K100" s="18" t="str">
        <f ca="1">IFERROR(__xludf.DUMMYFUNCTION("""COMPUTED_VALUE"""),"MOSIP-25344")</f>
        <v>MOSIP-25344</v>
      </c>
      <c r="L100" s="19">
        <f ca="1">COUNTIFS('Resident-Test Cases'!A97:A2821,K100,'Resident-Test Cases'!C97:C2821,"&lt;&gt;"&amp;"")</f>
        <v>8</v>
      </c>
      <c r="M100" s="15">
        <f ca="1">COUNTIFS('Resident-Test Cases'!A98:A2821,K100,'Resident-Test Cases'!C98:C2821,"&lt;&gt;"&amp;"",'Resident-Test Cases'!I98:I2821,"PASS")</f>
        <v>8</v>
      </c>
      <c r="N100" s="20">
        <f ca="1">COUNTIFS('Resident-Test Cases'!A98:A2821,L100,'Resident-Test Cases'!C98:C2821,"&lt;&gt;"&amp;"",'Resident-Test Cases'!I98:I2821,"Fail")</f>
        <v>0</v>
      </c>
      <c r="O100" s="17">
        <f ca="1">COUNTIFS('Resident-Test Cases'!A98:A2821,M100,'Resident-Test Cases'!C98:C2821,"&lt;&gt;"&amp;"",'Resident-Test Cases'!I98:I2821,"NA")</f>
        <v>0</v>
      </c>
      <c r="Q100" s="11"/>
      <c r="S100" s="126" t="s">
        <v>7033</v>
      </c>
    </row>
    <row r="101" spans="11:19" ht="14.25" customHeight="1">
      <c r="K101" s="18" t="str">
        <f ca="1">IFERROR(__xludf.DUMMYFUNCTION("""COMPUTED_VALUE"""),"MOSIP-24835")</f>
        <v>MOSIP-24835</v>
      </c>
      <c r="L101" s="19">
        <f ca="1">COUNTIFS('Resident-Test Cases'!A98:A2822,K101,'Resident-Test Cases'!C98:C2822,"&lt;&gt;"&amp;"")</f>
        <v>10</v>
      </c>
      <c r="M101" s="15">
        <f ca="1">COUNTIFS('Resident-Test Cases'!A99:A2822,K101,'Resident-Test Cases'!C99:C2822,"&lt;&gt;"&amp;"",'Resident-Test Cases'!I99:I2822,"PASS")</f>
        <v>10</v>
      </c>
      <c r="N101" s="20">
        <f ca="1">COUNTIFS('Resident-Test Cases'!A99:A2822,L101,'Resident-Test Cases'!C99:C2822,"&lt;&gt;"&amp;"",'Resident-Test Cases'!I99:I2822,"Fail")</f>
        <v>0</v>
      </c>
      <c r="O101" s="17">
        <f ca="1">COUNTIFS('Resident-Test Cases'!A99:A2822,M101,'Resident-Test Cases'!C99:C2822,"&lt;&gt;"&amp;"",'Resident-Test Cases'!I99:I2822,"NA")</f>
        <v>0</v>
      </c>
      <c r="Q101" s="11"/>
      <c r="S101" s="126" t="s">
        <v>6975</v>
      </c>
    </row>
    <row r="102" spans="11:19" ht="14.25" customHeight="1">
      <c r="K102" s="18" t="str">
        <f ca="1">IFERROR(__xludf.DUMMYFUNCTION("""COMPUTED_VALUE"""),"MOSIP- 25510")</f>
        <v>MOSIP- 25510</v>
      </c>
      <c r="L102" s="19">
        <f ca="1">COUNTIFS('Resident-Test Cases'!A99:A2823,K102,'Resident-Test Cases'!C99:C2823,"&lt;&gt;"&amp;"")</f>
        <v>18</v>
      </c>
      <c r="M102" s="15">
        <f ca="1">COUNTIFS('Resident-Test Cases'!A100:A2823,K102,'Resident-Test Cases'!C100:C2823,"&lt;&gt;"&amp;"",'Resident-Test Cases'!I100:I2823,"PASS")</f>
        <v>18</v>
      </c>
      <c r="N102" s="20">
        <f ca="1">COUNTIFS('Resident-Test Cases'!A100:A2823,L102,'Resident-Test Cases'!C100:C2823,"&lt;&gt;"&amp;"",'Resident-Test Cases'!I100:I2823,"Fail")</f>
        <v>0</v>
      </c>
      <c r="O102" s="17">
        <f ca="1">COUNTIFS('Resident-Test Cases'!A100:A2823,M102,'Resident-Test Cases'!C100:C2823,"&lt;&gt;"&amp;"",'Resident-Test Cases'!I100:I2823,"NA")</f>
        <v>0</v>
      </c>
      <c r="Q102" s="11"/>
      <c r="S102" s="126" t="s">
        <v>7035</v>
      </c>
    </row>
    <row r="103" spans="11:19" ht="14.25" customHeight="1">
      <c r="K103" s="18" t="str">
        <f ca="1">IFERROR(__xludf.DUMMYFUNCTION("""COMPUTED_VALUE"""),"MOSIP-25309")</f>
        <v>MOSIP-25309</v>
      </c>
      <c r="L103" s="19">
        <f ca="1">COUNTIFS('Resident-Test Cases'!A100:A2824,K103,'Resident-Test Cases'!C100:C2824,"&lt;&gt;"&amp;"")</f>
        <v>14</v>
      </c>
      <c r="M103" s="15">
        <f ca="1">COUNTIFS('Resident-Test Cases'!A101:A2824,K103,'Resident-Test Cases'!C101:C2824,"&lt;&gt;"&amp;"",'Resident-Test Cases'!I101:I2824,"PASS")</f>
        <v>14</v>
      </c>
      <c r="N103" s="20">
        <f ca="1">COUNTIFS('Resident-Test Cases'!A101:A2824,L103,'Resident-Test Cases'!C101:C2824,"&lt;&gt;"&amp;"",'Resident-Test Cases'!I101:I2824,"Fail")</f>
        <v>0</v>
      </c>
      <c r="O103" s="17">
        <f ca="1">COUNTIFS('Resident-Test Cases'!A101:A2824,M103,'Resident-Test Cases'!C101:C2824,"&lt;&gt;"&amp;"",'Resident-Test Cases'!I101:I2824,"NA")</f>
        <v>0</v>
      </c>
    </row>
    <row r="104" spans="11:19" ht="14.25" customHeight="1">
      <c r="K104" s="18" t="str">
        <f ca="1">IFERROR(__xludf.DUMMYFUNCTION("""COMPUTED_VALUE"""),"MOSIP-25274")</f>
        <v>MOSIP-25274</v>
      </c>
      <c r="L104" s="19">
        <f ca="1">COUNTIFS('Resident-Test Cases'!A101:A2825,K104,'Resident-Test Cases'!C101:C2825,"&lt;&gt;"&amp;"")</f>
        <v>5</v>
      </c>
      <c r="M104" s="15">
        <f ca="1">COUNTIFS('Resident-Test Cases'!A102:A2825,K104,'Resident-Test Cases'!C102:C2825,"&lt;&gt;"&amp;"",'Resident-Test Cases'!I102:I2825,"PASS")</f>
        <v>5</v>
      </c>
      <c r="N104" s="20">
        <f ca="1">COUNTIFS('Resident-Test Cases'!A102:A2825,L104,'Resident-Test Cases'!C102:C2825,"&lt;&gt;"&amp;"",'Resident-Test Cases'!I102:I2825,"Fail")</f>
        <v>0</v>
      </c>
      <c r="O104" s="17">
        <f ca="1">COUNTIFS('Resident-Test Cases'!A102:A2825,M104,'Resident-Test Cases'!C102:C2825,"&lt;&gt;"&amp;"",'Resident-Test Cases'!I102:I2825,"NA")</f>
        <v>0</v>
      </c>
    </row>
    <row r="105" spans="11:19" ht="14.25" customHeight="1">
      <c r="K105" s="18" t="str">
        <f ca="1">IFERROR(__xludf.DUMMYFUNCTION("""COMPUTED_VALUE"""),"MOSIP-23640")</f>
        <v>MOSIP-23640</v>
      </c>
      <c r="L105" s="19">
        <f ca="1">COUNTIFS('Resident-Test Cases'!A102:A2826,K105,'Resident-Test Cases'!C102:C2826,"&lt;&gt;"&amp;"")</f>
        <v>3</v>
      </c>
      <c r="M105" s="15">
        <f ca="1">COUNTIFS('Resident-Test Cases'!A103:A2826,K105,'Resident-Test Cases'!C103:C2826,"&lt;&gt;"&amp;"",'Resident-Test Cases'!I103:I2826,"PASS")</f>
        <v>3</v>
      </c>
      <c r="N105" s="20">
        <f ca="1">COUNTIFS('Resident-Test Cases'!A103:A2826,L105,'Resident-Test Cases'!C103:C2826,"&lt;&gt;"&amp;"",'Resident-Test Cases'!I103:I2826,"Fail")</f>
        <v>0</v>
      </c>
      <c r="O105" s="17">
        <f ca="1">COUNTIFS('Resident-Test Cases'!A103:A2826,M105,'Resident-Test Cases'!C103:C2826,"&lt;&gt;"&amp;"",'Resident-Test Cases'!I103:I2826,"NA")</f>
        <v>0</v>
      </c>
    </row>
    <row r="106" spans="11:19" ht="14.25" customHeight="1">
      <c r="K106" s="18" t="str">
        <f ca="1">IFERROR(__xludf.DUMMYFUNCTION("""COMPUTED_VALUE"""),"MOSIP-24860")</f>
        <v>MOSIP-24860</v>
      </c>
      <c r="L106" s="19">
        <f ca="1">COUNTIFS('Resident-Test Cases'!A103:A2827,K106,'Resident-Test Cases'!C103:C2827,"&lt;&gt;"&amp;"")</f>
        <v>7</v>
      </c>
      <c r="M106" s="15">
        <f ca="1">COUNTIFS('Resident-Test Cases'!A104:A2827,K106,'Resident-Test Cases'!C104:C2827,"&lt;&gt;"&amp;"",'Resident-Test Cases'!I104:I2827,"PASS")</f>
        <v>7</v>
      </c>
      <c r="N106" s="20">
        <f ca="1">COUNTIFS('Resident-Test Cases'!A104:A2827,L106,'Resident-Test Cases'!C104:C2827,"&lt;&gt;"&amp;"",'Resident-Test Cases'!I104:I2827,"Fail")</f>
        <v>0</v>
      </c>
      <c r="O106" s="17">
        <f ca="1">COUNTIFS('Resident-Test Cases'!A104:A2827,M106,'Resident-Test Cases'!C104:C2827,"&lt;&gt;"&amp;"",'Resident-Test Cases'!I104:I2827,"NA")</f>
        <v>0</v>
      </c>
    </row>
    <row r="107" spans="11:19" ht="14.25" customHeight="1">
      <c r="K107" s="18" t="str">
        <f ca="1">IFERROR(__xludf.DUMMYFUNCTION("""COMPUTED_VALUE"""),"Mosip-26701")</f>
        <v>Mosip-26701</v>
      </c>
      <c r="L107" s="19">
        <f ca="1">COUNTIFS('Resident-Test Cases'!A104:A2828,K107,'Resident-Test Cases'!C104:C2828,"&lt;&gt;"&amp;"")</f>
        <v>3</v>
      </c>
      <c r="M107" s="15">
        <f ca="1">COUNTIFS('Resident-Test Cases'!A105:A2828,K107,'Resident-Test Cases'!C105:C2828,"&lt;&gt;"&amp;"",'Resident-Test Cases'!I105:I2828,"PASS")</f>
        <v>3</v>
      </c>
      <c r="N107" s="20">
        <f ca="1">COUNTIFS('Resident-Test Cases'!A105:A2828,L107,'Resident-Test Cases'!C105:C2828,"&lt;&gt;"&amp;"",'Resident-Test Cases'!I105:I2828,"Fail")</f>
        <v>0</v>
      </c>
      <c r="O107" s="17">
        <f ca="1">COUNTIFS('Resident-Test Cases'!A105:A2828,M107,'Resident-Test Cases'!C105:C2828,"&lt;&gt;"&amp;"",'Resident-Test Cases'!I105:I2828,"NA")</f>
        <v>0</v>
      </c>
    </row>
    <row r="108" spans="11:19" ht="14.25" customHeight="1">
      <c r="K108" s="18" t="str">
        <f ca="1">IFERROR(__xludf.DUMMYFUNCTION("""COMPUTED_VALUE"""),"Mosip-24273")</f>
        <v>Mosip-24273</v>
      </c>
      <c r="L108" s="19">
        <f ca="1">COUNTIFS('Resident-Test Cases'!A105:A2829,K108,'Resident-Test Cases'!C105:C2829,"&lt;&gt;"&amp;"")</f>
        <v>3</v>
      </c>
      <c r="M108" s="15">
        <f ca="1">COUNTIFS('Resident-Test Cases'!A106:A2829,K108,'Resident-Test Cases'!C106:C2829,"&lt;&gt;"&amp;"",'Resident-Test Cases'!I106:I2829,"PASS")</f>
        <v>3</v>
      </c>
      <c r="N108" s="20">
        <f ca="1">COUNTIFS('Resident-Test Cases'!A106:A2829,L108,'Resident-Test Cases'!C106:C2829,"&lt;&gt;"&amp;"",'Resident-Test Cases'!I106:I2829,"Fail")</f>
        <v>0</v>
      </c>
      <c r="O108" s="17">
        <f ca="1">COUNTIFS('Resident-Test Cases'!A106:A2829,M108,'Resident-Test Cases'!C106:C2829,"&lt;&gt;"&amp;"",'Resident-Test Cases'!I106:I2829,"NA")</f>
        <v>0</v>
      </c>
    </row>
    <row r="109" spans="11:19" ht="14.25" customHeight="1">
      <c r="K109" s="18" t="str">
        <f ca="1">IFERROR(__xludf.DUMMYFUNCTION("""COMPUTED_VALUE"""),"MOSIP-27293")</f>
        <v>MOSIP-27293</v>
      </c>
      <c r="L109" s="19">
        <f ca="1">COUNTIFS('Resident-Test Cases'!A106:A2830,K109,'Resident-Test Cases'!C106:C2830,"&lt;&gt;"&amp;"")</f>
        <v>1</v>
      </c>
      <c r="M109" s="15">
        <f ca="1">COUNTIFS('Resident-Test Cases'!A107:A2830,K109,'Resident-Test Cases'!C107:C2830,"&lt;&gt;"&amp;"",'Resident-Test Cases'!I107:I2830,"PASS")</f>
        <v>1</v>
      </c>
      <c r="N109" s="20">
        <f ca="1">COUNTIFS('Resident-Test Cases'!A107:A2830,L109,'Resident-Test Cases'!C107:C2830,"&lt;&gt;"&amp;"",'Resident-Test Cases'!I107:I2830,"Fail")</f>
        <v>0</v>
      </c>
      <c r="O109" s="17">
        <f ca="1">COUNTIFS('Resident-Test Cases'!A107:A2830,M109,'Resident-Test Cases'!C107:C2830,"&lt;&gt;"&amp;"",'Resident-Test Cases'!I107:I2830,"NA")</f>
        <v>0</v>
      </c>
    </row>
    <row r="110" spans="11:19" ht="14.25" customHeight="1">
      <c r="K110" s="18" t="str">
        <f ca="1">IFERROR(__xludf.DUMMYFUNCTION("""COMPUTED_VALUE"""),"MOSIP-27079")</f>
        <v>MOSIP-27079</v>
      </c>
      <c r="L110" s="19">
        <f ca="1">COUNTIFS('Resident-Test Cases'!A107:A2831,K110,'Resident-Test Cases'!C107:C2831,"&lt;&gt;"&amp;"")</f>
        <v>1</v>
      </c>
      <c r="M110" s="15">
        <f ca="1">COUNTIFS('Resident-Test Cases'!A108:A2831,K110,'Resident-Test Cases'!C108:C2831,"&lt;&gt;"&amp;"",'Resident-Test Cases'!I108:I2831,"PASS")</f>
        <v>1</v>
      </c>
      <c r="N110" s="20">
        <f ca="1">COUNTIFS('Resident-Test Cases'!A108:A2831,L110,'Resident-Test Cases'!C108:C2831,"&lt;&gt;"&amp;"",'Resident-Test Cases'!I108:I2831,"Fail")</f>
        <v>0</v>
      </c>
      <c r="O110" s="17">
        <f ca="1">COUNTIFS('Resident-Test Cases'!A108:A2831,M110,'Resident-Test Cases'!C108:C2831,"&lt;&gt;"&amp;"",'Resident-Test Cases'!I108:I2831,"NA")</f>
        <v>0</v>
      </c>
    </row>
    <row r="111" spans="11:19" ht="14.25" customHeight="1">
      <c r="K111" s="18" t="str">
        <f ca="1">IFERROR(__xludf.DUMMYFUNCTION("""COMPUTED_VALUE"""),"MOSIP-27078")</f>
        <v>MOSIP-27078</v>
      </c>
      <c r="L111" s="19">
        <f ca="1">COUNTIFS('Resident-Test Cases'!A108:A2832,K111,'Resident-Test Cases'!C108:C2832,"&lt;&gt;"&amp;"")</f>
        <v>1</v>
      </c>
      <c r="M111" s="15">
        <f ca="1">COUNTIFS('Resident-Test Cases'!A109:A2832,K111,'Resident-Test Cases'!C109:C2832,"&lt;&gt;"&amp;"",'Resident-Test Cases'!I109:I2832,"PASS")</f>
        <v>1</v>
      </c>
      <c r="N111" s="20">
        <f ca="1">COUNTIFS('Resident-Test Cases'!A109:A2832,L111,'Resident-Test Cases'!C109:C2832,"&lt;&gt;"&amp;"",'Resident-Test Cases'!I109:I2832,"Fail")</f>
        <v>0</v>
      </c>
      <c r="O111" s="17">
        <f ca="1">COUNTIFS('Resident-Test Cases'!A109:A2832,M111,'Resident-Test Cases'!C109:C2832,"&lt;&gt;"&amp;"",'Resident-Test Cases'!I109:I2832,"NA")</f>
        <v>0</v>
      </c>
    </row>
    <row r="112" spans="11:19" ht="14.25" customHeight="1">
      <c r="K112" s="18" t="str">
        <f ca="1">IFERROR(__xludf.DUMMYFUNCTION("""COMPUTED_VALUE"""),"MOSIP-27051")</f>
        <v>MOSIP-27051</v>
      </c>
      <c r="L112" s="19">
        <f ca="1">COUNTIFS('Resident-Test Cases'!A109:A2833,K112,'Resident-Test Cases'!C109:C2833,"&lt;&gt;"&amp;"")</f>
        <v>1</v>
      </c>
      <c r="M112" s="15">
        <f ca="1">COUNTIFS('Resident-Test Cases'!A110:A2833,K112,'Resident-Test Cases'!C110:C2833,"&lt;&gt;"&amp;"",'Resident-Test Cases'!I110:I2833,"PASS")</f>
        <v>1</v>
      </c>
      <c r="N112" s="20">
        <f ca="1">COUNTIFS('Resident-Test Cases'!A110:A2833,L112,'Resident-Test Cases'!C110:C2833,"&lt;&gt;"&amp;"",'Resident-Test Cases'!I110:I2833,"Fail")</f>
        <v>0</v>
      </c>
      <c r="O112" s="17">
        <f ca="1">COUNTIFS('Resident-Test Cases'!A110:A2833,M112,'Resident-Test Cases'!C110:C2833,"&lt;&gt;"&amp;"",'Resident-Test Cases'!I110:I2833,"NA")</f>
        <v>0</v>
      </c>
    </row>
    <row r="113" spans="11:15" ht="14.25" customHeight="1">
      <c r="K113" s="18" t="str">
        <f ca="1">IFERROR(__xludf.DUMMYFUNCTION("""COMPUTED_VALUE"""),"MOSIP-27047")</f>
        <v>MOSIP-27047</v>
      </c>
      <c r="L113" s="19">
        <f ca="1">COUNTIFS('Resident-Test Cases'!A110:A2834,K113,'Resident-Test Cases'!C110:C2834,"&lt;&gt;"&amp;"")</f>
        <v>1</v>
      </c>
      <c r="M113" s="15">
        <f ca="1">COUNTIFS('Resident-Test Cases'!A111:A2834,K113,'Resident-Test Cases'!C111:C2834,"&lt;&gt;"&amp;"",'Resident-Test Cases'!I111:I2834,"PASS")</f>
        <v>1</v>
      </c>
      <c r="N113" s="20">
        <f ca="1">COUNTIFS('Resident-Test Cases'!A111:A2834,L113,'Resident-Test Cases'!C111:C2834,"&lt;&gt;"&amp;"",'Resident-Test Cases'!I111:I2834,"Fail")</f>
        <v>0</v>
      </c>
      <c r="O113" s="17">
        <f ca="1">COUNTIFS('Resident-Test Cases'!A111:A2834,M113,'Resident-Test Cases'!C111:C2834,"&lt;&gt;"&amp;"",'Resident-Test Cases'!I111:I2834,"NA")</f>
        <v>0</v>
      </c>
    </row>
    <row r="114" spans="11:15" ht="14.25" customHeight="1">
      <c r="K114" s="18" t="str">
        <f ca="1">IFERROR(__xludf.DUMMYFUNCTION("""COMPUTED_VALUE"""),"MOSIP-27036")</f>
        <v>MOSIP-27036</v>
      </c>
      <c r="L114" s="19">
        <f ca="1">COUNTIFS('Resident-Test Cases'!A111:A2835,K114,'Resident-Test Cases'!C111:C2835,"&lt;&gt;"&amp;"")</f>
        <v>1</v>
      </c>
      <c r="M114" s="15">
        <f ca="1">COUNTIFS('Resident-Test Cases'!A112:A2835,K114,'Resident-Test Cases'!C112:C2835,"&lt;&gt;"&amp;"",'Resident-Test Cases'!I112:I2835,"PASS")</f>
        <v>1</v>
      </c>
      <c r="N114" s="20">
        <f ca="1">COUNTIFS('Resident-Test Cases'!A112:A2835,L114,'Resident-Test Cases'!C112:C2835,"&lt;&gt;"&amp;"",'Resident-Test Cases'!I112:I2835,"Fail")</f>
        <v>0</v>
      </c>
      <c r="O114" s="17">
        <f ca="1">COUNTIFS('Resident-Test Cases'!A112:A2835,M114,'Resident-Test Cases'!C112:C2835,"&lt;&gt;"&amp;"",'Resident-Test Cases'!I112:I2835,"NA")</f>
        <v>0</v>
      </c>
    </row>
    <row r="115" spans="11:15" ht="14.25" customHeight="1">
      <c r="K115" s="18" t="str">
        <f ca="1">IFERROR(__xludf.DUMMYFUNCTION("""COMPUTED_VALUE"""),"MOSIP-27014")</f>
        <v>MOSIP-27014</v>
      </c>
      <c r="L115" s="19">
        <f ca="1">COUNTIFS('Resident-Test Cases'!A112:A2836,K115,'Resident-Test Cases'!C112:C2836,"&lt;&gt;"&amp;"")</f>
        <v>1</v>
      </c>
      <c r="M115" s="15">
        <f ca="1">COUNTIFS('Resident-Test Cases'!A113:A2836,K115,'Resident-Test Cases'!C113:C2836,"&lt;&gt;"&amp;"",'Resident-Test Cases'!I113:I2836,"PASS")</f>
        <v>1</v>
      </c>
      <c r="N115" s="20">
        <f ca="1">COUNTIFS('Resident-Test Cases'!A113:A2836,L115,'Resident-Test Cases'!C113:C2836,"&lt;&gt;"&amp;"",'Resident-Test Cases'!I113:I2836,"Fail")</f>
        <v>0</v>
      </c>
      <c r="O115" s="17">
        <f ca="1">COUNTIFS('Resident-Test Cases'!A113:A2836,M115,'Resident-Test Cases'!C113:C2836,"&lt;&gt;"&amp;"",'Resident-Test Cases'!I113:I2836,"NA")</f>
        <v>0</v>
      </c>
    </row>
    <row r="116" spans="11:15" ht="14.25" customHeight="1">
      <c r="K116" s="18" t="str">
        <f ca="1">IFERROR(__xludf.DUMMYFUNCTION("""COMPUTED_VALUE"""),"MOSIP-26918")</f>
        <v>MOSIP-26918</v>
      </c>
      <c r="L116" s="19">
        <f ca="1">COUNTIFS('Resident-Test Cases'!A113:A2837,K116,'Resident-Test Cases'!C113:C2837,"&lt;&gt;"&amp;"")</f>
        <v>1</v>
      </c>
      <c r="M116" s="15">
        <f ca="1">COUNTIFS('Resident-Test Cases'!A114:A2837,K116,'Resident-Test Cases'!C114:C2837,"&lt;&gt;"&amp;"",'Resident-Test Cases'!I114:I2837,"PASS")</f>
        <v>1</v>
      </c>
      <c r="N116" s="20">
        <f ca="1">COUNTIFS('Resident-Test Cases'!A114:A2837,L116,'Resident-Test Cases'!C114:C2837,"&lt;&gt;"&amp;"",'Resident-Test Cases'!I114:I2837,"Fail")</f>
        <v>0</v>
      </c>
      <c r="O116" s="17">
        <f ca="1">COUNTIFS('Resident-Test Cases'!A114:A2837,M116,'Resident-Test Cases'!C114:C2837,"&lt;&gt;"&amp;"",'Resident-Test Cases'!I114:I2837,"NA")</f>
        <v>0</v>
      </c>
    </row>
    <row r="117" spans="11:15" ht="14.25" customHeight="1">
      <c r="K117" s="18" t="str">
        <f ca="1">IFERROR(__xludf.DUMMYFUNCTION("""COMPUTED_VALUE"""),"MOSIP-26522")</f>
        <v>MOSIP-26522</v>
      </c>
      <c r="L117" s="19">
        <f ca="1">COUNTIFS('Resident-Test Cases'!A114:A2838,K117,'Resident-Test Cases'!C114:C2838,"&lt;&gt;"&amp;"")</f>
        <v>1</v>
      </c>
      <c r="M117" s="15">
        <f ca="1">COUNTIFS('Resident-Test Cases'!A115:A2838,K117,'Resident-Test Cases'!C115:C2838,"&lt;&gt;"&amp;"",'Resident-Test Cases'!I115:I2838,"PASS")</f>
        <v>1</v>
      </c>
      <c r="N117" s="20">
        <f ca="1">COUNTIFS('Resident-Test Cases'!A115:A2838,L117,'Resident-Test Cases'!C115:C2838,"&lt;&gt;"&amp;"",'Resident-Test Cases'!I115:I2838,"Fail")</f>
        <v>0</v>
      </c>
      <c r="O117" s="17">
        <f ca="1">COUNTIFS('Resident-Test Cases'!A115:A2838,M117,'Resident-Test Cases'!C115:C2838,"&lt;&gt;"&amp;"",'Resident-Test Cases'!I115:I2838,"NA")</f>
        <v>0</v>
      </c>
    </row>
    <row r="118" spans="11:15" ht="14.25" customHeight="1">
      <c r="K118" s="18" t="str">
        <f ca="1">IFERROR(__xludf.DUMMYFUNCTION("""COMPUTED_VALUE"""),"MOSIP-26383")</f>
        <v>MOSIP-26383</v>
      </c>
      <c r="L118" s="19">
        <f ca="1">COUNTIFS('Resident-Test Cases'!A115:A2839,K118,'Resident-Test Cases'!C115:C2839,"&lt;&gt;"&amp;"")</f>
        <v>1</v>
      </c>
      <c r="M118" s="15">
        <f ca="1">COUNTIFS('Resident-Test Cases'!A116:A2839,K118,'Resident-Test Cases'!C116:C2839,"&lt;&gt;"&amp;"",'Resident-Test Cases'!I116:I2839,"PASS")</f>
        <v>1</v>
      </c>
      <c r="N118" s="20">
        <f ca="1">COUNTIFS('Resident-Test Cases'!A116:A2839,L118,'Resident-Test Cases'!C116:C2839,"&lt;&gt;"&amp;"",'Resident-Test Cases'!I116:I2839,"Fail")</f>
        <v>0</v>
      </c>
      <c r="O118" s="17">
        <f ca="1">COUNTIFS('Resident-Test Cases'!A116:A2839,M118,'Resident-Test Cases'!C116:C2839,"&lt;&gt;"&amp;"",'Resident-Test Cases'!I116:I2839,"NA")</f>
        <v>0</v>
      </c>
    </row>
    <row r="119" spans="11:15" ht="14.25" customHeight="1">
      <c r="K119" s="18" t="str">
        <f ca="1">IFERROR(__xludf.DUMMYFUNCTION("""COMPUTED_VALUE"""),"MOSIP-26376")</f>
        <v>MOSIP-26376</v>
      </c>
      <c r="L119" s="19">
        <f ca="1">COUNTIFS('Resident-Test Cases'!A116:A2840,K119,'Resident-Test Cases'!C116:C2840,"&lt;&gt;"&amp;"")</f>
        <v>1</v>
      </c>
      <c r="M119" s="15">
        <f ca="1">COUNTIFS('Resident-Test Cases'!A117:A2840,K119,'Resident-Test Cases'!C117:C2840,"&lt;&gt;"&amp;"",'Resident-Test Cases'!I117:I2840,"PASS")</f>
        <v>1</v>
      </c>
      <c r="N119" s="20">
        <f ca="1">COUNTIFS('Resident-Test Cases'!A117:A2840,L119,'Resident-Test Cases'!C117:C2840,"&lt;&gt;"&amp;"",'Resident-Test Cases'!I117:I2840,"Fail")</f>
        <v>0</v>
      </c>
      <c r="O119" s="17">
        <f ca="1">COUNTIFS('Resident-Test Cases'!A117:A2840,M119,'Resident-Test Cases'!C117:C2840,"&lt;&gt;"&amp;"",'Resident-Test Cases'!I117:I2840,"NA")</f>
        <v>0</v>
      </c>
    </row>
    <row r="120" spans="11:15" ht="14.25" customHeight="1">
      <c r="K120" s="18" t="str">
        <f ca="1">IFERROR(__xludf.DUMMYFUNCTION("""COMPUTED_VALUE"""),"MOSIP-26360")</f>
        <v>MOSIP-26360</v>
      </c>
      <c r="L120" s="19">
        <f ca="1">COUNTIFS('Resident-Test Cases'!A117:A2841,K120,'Resident-Test Cases'!C117:C2841,"&lt;&gt;"&amp;"")</f>
        <v>1</v>
      </c>
      <c r="M120" s="15">
        <f ca="1">COUNTIFS('Resident-Test Cases'!A118:A2841,K120,'Resident-Test Cases'!C118:C2841,"&lt;&gt;"&amp;"",'Resident-Test Cases'!I118:I2841,"PASS")</f>
        <v>1</v>
      </c>
      <c r="N120" s="20">
        <f ca="1">COUNTIFS('Resident-Test Cases'!A118:A2841,L120,'Resident-Test Cases'!C118:C2841,"&lt;&gt;"&amp;"",'Resident-Test Cases'!I118:I2841,"Fail")</f>
        <v>0</v>
      </c>
      <c r="O120" s="17">
        <f ca="1">COUNTIFS('Resident-Test Cases'!A118:A2841,M120,'Resident-Test Cases'!C118:C2841,"&lt;&gt;"&amp;"",'Resident-Test Cases'!I118:I2841,"NA")</f>
        <v>0</v>
      </c>
    </row>
    <row r="121" spans="11:15" ht="14.25" customHeight="1">
      <c r="K121" s="18" t="str">
        <f ca="1">IFERROR(__xludf.DUMMYFUNCTION("""COMPUTED_VALUE"""),"MOSIP-26326")</f>
        <v>MOSIP-26326</v>
      </c>
      <c r="L121" s="19">
        <f ca="1">COUNTIFS('Resident-Test Cases'!A118:A2842,K121,'Resident-Test Cases'!C118:C2842,"&lt;&gt;"&amp;"")</f>
        <v>1</v>
      </c>
      <c r="M121" s="15">
        <f ca="1">COUNTIFS('Resident-Test Cases'!A119:A2842,K121,'Resident-Test Cases'!C119:C2842,"&lt;&gt;"&amp;"",'Resident-Test Cases'!I119:I2842,"PASS")</f>
        <v>1</v>
      </c>
      <c r="N121" s="20">
        <f ca="1">COUNTIFS('Resident-Test Cases'!A119:A2842,L121,'Resident-Test Cases'!C119:C2842,"&lt;&gt;"&amp;"",'Resident-Test Cases'!I119:I2842,"Fail")</f>
        <v>0</v>
      </c>
      <c r="O121" s="17">
        <f ca="1">COUNTIFS('Resident-Test Cases'!A119:A2842,M121,'Resident-Test Cases'!C119:C2842,"&lt;&gt;"&amp;"",'Resident-Test Cases'!I119:I2842,"NA")</f>
        <v>0</v>
      </c>
    </row>
    <row r="122" spans="11:15" ht="14.25" customHeight="1">
      <c r="K122" s="18" t="str">
        <f ca="1">IFERROR(__xludf.DUMMYFUNCTION("""COMPUTED_VALUE"""),"MOSIP-26296")</f>
        <v>MOSIP-26296</v>
      </c>
      <c r="L122" s="19">
        <f ca="1">COUNTIFS('Resident-Test Cases'!A119:A2843,K122,'Resident-Test Cases'!C119:C2843,"&lt;&gt;"&amp;"")</f>
        <v>1</v>
      </c>
      <c r="M122" s="15">
        <f ca="1">COUNTIFS('Resident-Test Cases'!A120:A2843,K122,'Resident-Test Cases'!C120:C2843,"&lt;&gt;"&amp;"",'Resident-Test Cases'!I120:I2843,"PASS")</f>
        <v>1</v>
      </c>
      <c r="N122" s="20">
        <f ca="1">COUNTIFS('Resident-Test Cases'!A120:A2843,L122,'Resident-Test Cases'!C120:C2843,"&lt;&gt;"&amp;"",'Resident-Test Cases'!I120:I2843,"Fail")</f>
        <v>0</v>
      </c>
      <c r="O122" s="17">
        <f ca="1">COUNTIFS('Resident-Test Cases'!A120:A2843,M122,'Resident-Test Cases'!C120:C2843,"&lt;&gt;"&amp;"",'Resident-Test Cases'!I120:I2843,"NA")</f>
        <v>0</v>
      </c>
    </row>
    <row r="123" spans="11:15" ht="14.25" customHeight="1">
      <c r="K123" s="18" t="str">
        <f ca="1">IFERROR(__xludf.DUMMYFUNCTION("""COMPUTED_VALUE"""),"MOSIP-26214")</f>
        <v>MOSIP-26214</v>
      </c>
      <c r="L123" s="19">
        <f ca="1">COUNTIFS('Resident-Test Cases'!A120:A2844,K123,'Resident-Test Cases'!C120:C2844,"&lt;&gt;"&amp;"")</f>
        <v>1</v>
      </c>
      <c r="M123" s="15">
        <f ca="1">COUNTIFS('Resident-Test Cases'!A121:A2844,K123,'Resident-Test Cases'!C121:C2844,"&lt;&gt;"&amp;"",'Resident-Test Cases'!I121:I2844,"PASS")</f>
        <v>1</v>
      </c>
      <c r="N123" s="20">
        <f ca="1">COUNTIFS('Resident-Test Cases'!A121:A2844,L123,'Resident-Test Cases'!C121:C2844,"&lt;&gt;"&amp;"",'Resident-Test Cases'!I121:I2844,"Fail")</f>
        <v>0</v>
      </c>
      <c r="O123" s="17">
        <f ca="1">COUNTIFS('Resident-Test Cases'!A121:A2844,M123,'Resident-Test Cases'!C121:C2844,"&lt;&gt;"&amp;"",'Resident-Test Cases'!I121:I2844,"NA")</f>
        <v>0</v>
      </c>
    </row>
    <row r="124" spans="11:15" ht="14.25" customHeight="1">
      <c r="K124" s="18" t="str">
        <f ca="1">IFERROR(__xludf.DUMMYFUNCTION("""COMPUTED_VALUE"""),"MOSIP-26205")</f>
        <v>MOSIP-26205</v>
      </c>
      <c r="L124" s="19">
        <f ca="1">COUNTIFS('Resident-Test Cases'!A121:A2845,K124,'Resident-Test Cases'!C121:C2845,"&lt;&gt;"&amp;"")</f>
        <v>1</v>
      </c>
      <c r="M124" s="15">
        <f ca="1">COUNTIFS('Resident-Test Cases'!A122:A2845,K124,'Resident-Test Cases'!C122:C2845,"&lt;&gt;"&amp;"",'Resident-Test Cases'!I122:I2845,"PASS")</f>
        <v>1</v>
      </c>
      <c r="N124" s="20">
        <f ca="1">COUNTIFS('Resident-Test Cases'!A122:A2845,L124,'Resident-Test Cases'!C122:C2845,"&lt;&gt;"&amp;"",'Resident-Test Cases'!I122:I2845,"Fail")</f>
        <v>0</v>
      </c>
      <c r="O124" s="17">
        <f ca="1">COUNTIFS('Resident-Test Cases'!A122:A2845,M124,'Resident-Test Cases'!C122:C2845,"&lt;&gt;"&amp;"",'Resident-Test Cases'!I122:I2845,"NA")</f>
        <v>0</v>
      </c>
    </row>
    <row r="125" spans="11:15" ht="14.25" customHeight="1">
      <c r="K125" s="18" t="str">
        <f ca="1">IFERROR(__xludf.DUMMYFUNCTION("""COMPUTED_VALUE"""),"MOSIP-26195")</f>
        <v>MOSIP-26195</v>
      </c>
      <c r="L125" s="19">
        <f ca="1">COUNTIFS('Resident-Test Cases'!A122:A2846,K125,'Resident-Test Cases'!C122:C2846,"&lt;&gt;"&amp;"")</f>
        <v>1</v>
      </c>
      <c r="M125" s="15">
        <f ca="1">COUNTIFS('Resident-Test Cases'!A123:A2846,K125,'Resident-Test Cases'!C123:C2846,"&lt;&gt;"&amp;"",'Resident-Test Cases'!I123:I2846,"PASS")</f>
        <v>1</v>
      </c>
      <c r="N125" s="20">
        <f ca="1">COUNTIFS('Resident-Test Cases'!A123:A2846,L125,'Resident-Test Cases'!C123:C2846,"&lt;&gt;"&amp;"",'Resident-Test Cases'!I123:I2846,"Fail")</f>
        <v>0</v>
      </c>
      <c r="O125" s="17">
        <f ca="1">COUNTIFS('Resident-Test Cases'!A123:A2846,M125,'Resident-Test Cases'!C123:C2846,"&lt;&gt;"&amp;"",'Resident-Test Cases'!I123:I2846,"NA")</f>
        <v>0</v>
      </c>
    </row>
    <row r="126" spans="11:15" ht="14.25" customHeight="1">
      <c r="K126" s="18" t="str">
        <f ca="1">IFERROR(__xludf.DUMMYFUNCTION("""COMPUTED_VALUE"""),"MOSIP-26173")</f>
        <v>MOSIP-26173</v>
      </c>
      <c r="L126" s="19">
        <f ca="1">COUNTIFS('Resident-Test Cases'!A123:A2847,K126,'Resident-Test Cases'!C123:C2847,"&lt;&gt;"&amp;"")</f>
        <v>1</v>
      </c>
      <c r="M126" s="15">
        <f ca="1">COUNTIFS('Resident-Test Cases'!A124:A2847,K126,'Resident-Test Cases'!C124:C2847,"&lt;&gt;"&amp;"",'Resident-Test Cases'!I124:I2847,"PASS")</f>
        <v>1</v>
      </c>
      <c r="N126" s="20">
        <f ca="1">COUNTIFS('Resident-Test Cases'!A124:A2847,L126,'Resident-Test Cases'!C124:C2847,"&lt;&gt;"&amp;"",'Resident-Test Cases'!I124:I2847,"Fail")</f>
        <v>0</v>
      </c>
      <c r="O126" s="17">
        <f ca="1">COUNTIFS('Resident-Test Cases'!A124:A2847,M126,'Resident-Test Cases'!C124:C2847,"&lt;&gt;"&amp;"",'Resident-Test Cases'!I124:I2847,"NA")</f>
        <v>0</v>
      </c>
    </row>
    <row r="127" spans="11:15" ht="14.25" customHeight="1">
      <c r="K127" s="18" t="str">
        <f ca="1">IFERROR(__xludf.DUMMYFUNCTION("""COMPUTED_VALUE"""),"MOSIP-26168")</f>
        <v>MOSIP-26168</v>
      </c>
      <c r="L127" s="19">
        <f ca="1">COUNTIFS('Resident-Test Cases'!A124:A2848,K127,'Resident-Test Cases'!C124:C2848,"&lt;&gt;"&amp;"")</f>
        <v>1</v>
      </c>
      <c r="M127" s="15">
        <f ca="1">COUNTIFS('Resident-Test Cases'!A125:A2848,K127,'Resident-Test Cases'!C125:C2848,"&lt;&gt;"&amp;"",'Resident-Test Cases'!I125:I2848,"PASS")</f>
        <v>1</v>
      </c>
      <c r="N127" s="20">
        <f ca="1">COUNTIFS('Resident-Test Cases'!A125:A2848,L127,'Resident-Test Cases'!C125:C2848,"&lt;&gt;"&amp;"",'Resident-Test Cases'!I125:I2848,"Fail")</f>
        <v>0</v>
      </c>
      <c r="O127" s="17">
        <f ca="1">COUNTIFS('Resident-Test Cases'!A125:A2848,M127,'Resident-Test Cases'!C125:C2848,"&lt;&gt;"&amp;"",'Resident-Test Cases'!I125:I2848,"NA")</f>
        <v>0</v>
      </c>
    </row>
    <row r="128" spans="11:15" ht="14.25" customHeight="1">
      <c r="K128" s="18" t="str">
        <f ca="1">IFERROR(__xludf.DUMMYFUNCTION("""COMPUTED_VALUE"""),"MOSIP-26145")</f>
        <v>MOSIP-26145</v>
      </c>
      <c r="L128" s="19">
        <f ca="1">COUNTIFS('Resident-Test Cases'!A125:A2849,K128,'Resident-Test Cases'!C125:C2849,"&lt;&gt;"&amp;"")</f>
        <v>1</v>
      </c>
      <c r="M128" s="15">
        <f ca="1">COUNTIFS('Resident-Test Cases'!A126:A2849,K128,'Resident-Test Cases'!C126:C2849,"&lt;&gt;"&amp;"",'Resident-Test Cases'!I126:I2849,"PASS")</f>
        <v>1</v>
      </c>
      <c r="N128" s="20">
        <f ca="1">COUNTIFS('Resident-Test Cases'!A126:A2849,L128,'Resident-Test Cases'!C126:C2849,"&lt;&gt;"&amp;"",'Resident-Test Cases'!I126:I2849,"Fail")</f>
        <v>0</v>
      </c>
      <c r="O128" s="17">
        <f ca="1">COUNTIFS('Resident-Test Cases'!A126:A2849,M128,'Resident-Test Cases'!C126:C2849,"&lt;&gt;"&amp;"",'Resident-Test Cases'!I126:I2849,"NA")</f>
        <v>0</v>
      </c>
    </row>
    <row r="129" spans="11:15" ht="14.25" customHeight="1">
      <c r="K129" s="18" t="str">
        <f ca="1">IFERROR(__xludf.DUMMYFUNCTION("""COMPUTED_VALUE"""),"MOSIP-26141")</f>
        <v>MOSIP-26141</v>
      </c>
      <c r="L129" s="19">
        <f ca="1">COUNTIFS('Resident-Test Cases'!A126:A2850,K129,'Resident-Test Cases'!C126:C2850,"&lt;&gt;"&amp;"")</f>
        <v>1</v>
      </c>
      <c r="M129" s="15">
        <f ca="1">COUNTIFS('Resident-Test Cases'!A127:A2850,K129,'Resident-Test Cases'!C127:C2850,"&lt;&gt;"&amp;"",'Resident-Test Cases'!I127:I2850,"PASS")</f>
        <v>1</v>
      </c>
      <c r="N129" s="20">
        <f ca="1">COUNTIFS('Resident-Test Cases'!A127:A2850,L129,'Resident-Test Cases'!C127:C2850,"&lt;&gt;"&amp;"",'Resident-Test Cases'!I127:I2850,"Fail")</f>
        <v>0</v>
      </c>
      <c r="O129" s="17">
        <f ca="1">COUNTIFS('Resident-Test Cases'!A127:A2850,M129,'Resident-Test Cases'!C127:C2850,"&lt;&gt;"&amp;"",'Resident-Test Cases'!I127:I2850,"NA")</f>
        <v>0</v>
      </c>
    </row>
    <row r="130" spans="11:15" ht="14.25" customHeight="1">
      <c r="K130" s="18" t="str">
        <f ca="1">IFERROR(__xludf.DUMMYFUNCTION("""COMPUTED_VALUE"""),"MOSIP-26115")</f>
        <v>MOSIP-26115</v>
      </c>
      <c r="L130" s="19">
        <f ca="1">COUNTIFS('Resident-Test Cases'!A127:A2851,K130,'Resident-Test Cases'!C127:C2851,"&lt;&gt;"&amp;"")</f>
        <v>1</v>
      </c>
      <c r="M130" s="15">
        <f ca="1">COUNTIFS('Resident-Test Cases'!A128:A2851,K130,'Resident-Test Cases'!C128:C2851,"&lt;&gt;"&amp;"",'Resident-Test Cases'!I128:I2851,"PASS")</f>
        <v>1</v>
      </c>
      <c r="N130" s="20">
        <f ca="1">COUNTIFS('Resident-Test Cases'!A128:A2851,L130,'Resident-Test Cases'!C128:C2851,"&lt;&gt;"&amp;"",'Resident-Test Cases'!I128:I2851,"Fail")</f>
        <v>0</v>
      </c>
      <c r="O130" s="17">
        <f ca="1">COUNTIFS('Resident-Test Cases'!A128:A2851,M130,'Resident-Test Cases'!C128:C2851,"&lt;&gt;"&amp;"",'Resident-Test Cases'!I128:I2851,"NA")</f>
        <v>0</v>
      </c>
    </row>
    <row r="131" spans="11:15" ht="14.25" customHeight="1">
      <c r="K131" s="18" t="str">
        <f ca="1">IFERROR(__xludf.DUMMYFUNCTION("""COMPUTED_VALUE"""),"MOSIP-26114")</f>
        <v>MOSIP-26114</v>
      </c>
      <c r="L131" s="19">
        <f ca="1">COUNTIFS('Resident-Test Cases'!A128:A2852,K131,'Resident-Test Cases'!C128:C2852,"&lt;&gt;"&amp;"")</f>
        <v>1</v>
      </c>
      <c r="M131" s="15">
        <f ca="1">COUNTIFS('Resident-Test Cases'!A129:A2852,K131,'Resident-Test Cases'!C129:C2852,"&lt;&gt;"&amp;"",'Resident-Test Cases'!I129:I2852,"PASS")</f>
        <v>1</v>
      </c>
      <c r="N131" s="20">
        <f ca="1">COUNTIFS('Resident-Test Cases'!A129:A2852,L131,'Resident-Test Cases'!C129:C2852,"&lt;&gt;"&amp;"",'Resident-Test Cases'!I129:I2852,"Fail")</f>
        <v>0</v>
      </c>
      <c r="O131" s="17">
        <f ca="1">COUNTIFS('Resident-Test Cases'!A129:A2852,M131,'Resident-Test Cases'!C129:C2852,"&lt;&gt;"&amp;"",'Resident-Test Cases'!I129:I2852,"NA")</f>
        <v>0</v>
      </c>
    </row>
    <row r="132" spans="11:15" ht="14.25" customHeight="1">
      <c r="K132" s="18" t="str">
        <f ca="1">IFERROR(__xludf.DUMMYFUNCTION("""COMPUTED_VALUE"""),"MOSIP-26041")</f>
        <v>MOSIP-26041</v>
      </c>
      <c r="L132" s="19">
        <f ca="1">COUNTIFS('Resident-Test Cases'!A129:A2853,K132,'Resident-Test Cases'!C129:C2853,"&lt;&gt;"&amp;"")</f>
        <v>1</v>
      </c>
      <c r="M132" s="15">
        <f ca="1">COUNTIFS('Resident-Test Cases'!A130:A2853,K132,'Resident-Test Cases'!C130:C2853,"&lt;&gt;"&amp;"",'Resident-Test Cases'!I130:I2853,"PASS")</f>
        <v>1</v>
      </c>
      <c r="N132" s="20">
        <f ca="1">COUNTIFS('Resident-Test Cases'!A130:A2853,L132,'Resident-Test Cases'!C130:C2853,"&lt;&gt;"&amp;"",'Resident-Test Cases'!I130:I2853,"Fail")</f>
        <v>0</v>
      </c>
      <c r="O132" s="17">
        <f ca="1">COUNTIFS('Resident-Test Cases'!A130:A2853,M132,'Resident-Test Cases'!C130:C2853,"&lt;&gt;"&amp;"",'Resident-Test Cases'!I130:I2853,"NA")</f>
        <v>0</v>
      </c>
    </row>
    <row r="133" spans="11:15" ht="14.25" customHeight="1">
      <c r="K133" s="18" t="str">
        <f ca="1">IFERROR(__xludf.DUMMYFUNCTION("""COMPUTED_VALUE"""),"MOSIP-26014")</f>
        <v>MOSIP-26014</v>
      </c>
      <c r="L133" s="19">
        <f ca="1">COUNTIFS('Resident-Test Cases'!A130:A2854,K133,'Resident-Test Cases'!C130:C2854,"&lt;&gt;"&amp;"")</f>
        <v>1</v>
      </c>
      <c r="M133" s="15">
        <f ca="1">COUNTIFS('Resident-Test Cases'!A131:A2854,K133,'Resident-Test Cases'!C131:C2854,"&lt;&gt;"&amp;"",'Resident-Test Cases'!I131:I2854,"PASS")</f>
        <v>1</v>
      </c>
      <c r="N133" s="20">
        <f ca="1">COUNTIFS('Resident-Test Cases'!A131:A2854,L133,'Resident-Test Cases'!C131:C2854,"&lt;&gt;"&amp;"",'Resident-Test Cases'!I131:I2854,"Fail")</f>
        <v>0</v>
      </c>
      <c r="O133" s="17">
        <f ca="1">COUNTIFS('Resident-Test Cases'!A131:A2854,M133,'Resident-Test Cases'!C131:C2854,"&lt;&gt;"&amp;"",'Resident-Test Cases'!I131:I2854,"NA")</f>
        <v>0</v>
      </c>
    </row>
    <row r="134" spans="11:15" ht="14.25" customHeight="1">
      <c r="K134" s="18" t="str">
        <f ca="1">IFERROR(__xludf.DUMMYFUNCTION("""COMPUTED_VALUE"""),"MOSIP-25996")</f>
        <v>MOSIP-25996</v>
      </c>
      <c r="L134" s="19">
        <f ca="1">COUNTIFS('Resident-Test Cases'!A131:A2855,K134,'Resident-Test Cases'!C131:C2855,"&lt;&gt;"&amp;"")</f>
        <v>1</v>
      </c>
      <c r="M134" s="15">
        <f ca="1">COUNTIFS('Resident-Test Cases'!A132:A2855,K134,'Resident-Test Cases'!C132:C2855,"&lt;&gt;"&amp;"",'Resident-Test Cases'!I132:I2855,"PASS")</f>
        <v>1</v>
      </c>
      <c r="N134" s="20">
        <f ca="1">COUNTIFS('Resident-Test Cases'!A132:A2855,L134,'Resident-Test Cases'!C132:C2855,"&lt;&gt;"&amp;"",'Resident-Test Cases'!I132:I2855,"Fail")</f>
        <v>0</v>
      </c>
      <c r="O134" s="17">
        <f ca="1">COUNTIFS('Resident-Test Cases'!A132:A2855,M134,'Resident-Test Cases'!C132:C2855,"&lt;&gt;"&amp;"",'Resident-Test Cases'!I132:I2855,"NA")</f>
        <v>0</v>
      </c>
    </row>
    <row r="135" spans="11:15" ht="14.25" customHeight="1">
      <c r="K135" s="18" t="str">
        <f ca="1">IFERROR(__xludf.DUMMYFUNCTION("""COMPUTED_VALUE"""),"MOSIP-25965")</f>
        <v>MOSIP-25965</v>
      </c>
      <c r="L135" s="19">
        <f ca="1">COUNTIFS('Resident-Test Cases'!A132:A2856,K135,'Resident-Test Cases'!C132:C2856,"&lt;&gt;"&amp;"")</f>
        <v>1</v>
      </c>
      <c r="M135" s="15">
        <f ca="1">COUNTIFS('Resident-Test Cases'!A133:A2856,K135,'Resident-Test Cases'!C133:C2856,"&lt;&gt;"&amp;"",'Resident-Test Cases'!I133:I2856,"PASS")</f>
        <v>1</v>
      </c>
      <c r="N135" s="20">
        <f ca="1">COUNTIFS('Resident-Test Cases'!A133:A2856,L135,'Resident-Test Cases'!C133:C2856,"&lt;&gt;"&amp;"",'Resident-Test Cases'!I133:I2856,"Fail")</f>
        <v>0</v>
      </c>
      <c r="O135" s="17">
        <f ca="1">COUNTIFS('Resident-Test Cases'!A133:A2856,M135,'Resident-Test Cases'!C133:C2856,"&lt;&gt;"&amp;"",'Resident-Test Cases'!I133:I2856,"NA")</f>
        <v>0</v>
      </c>
    </row>
    <row r="136" spans="11:15" ht="14.25" customHeight="1">
      <c r="K136" s="18" t="str">
        <f ca="1">IFERROR(__xludf.DUMMYFUNCTION("""COMPUTED_VALUE"""),"MOSIP-25964")</f>
        <v>MOSIP-25964</v>
      </c>
      <c r="L136" s="19">
        <f ca="1">COUNTIFS('Resident-Test Cases'!A133:A2857,K136,'Resident-Test Cases'!C133:C2857,"&lt;&gt;"&amp;"")</f>
        <v>1</v>
      </c>
      <c r="M136" s="15">
        <f ca="1">COUNTIFS('Resident-Test Cases'!A134:A2857,K136,'Resident-Test Cases'!C134:C2857,"&lt;&gt;"&amp;"",'Resident-Test Cases'!I134:I2857,"PASS")</f>
        <v>1</v>
      </c>
      <c r="N136" s="20">
        <f ca="1">COUNTIFS('Resident-Test Cases'!A134:A2857,L136,'Resident-Test Cases'!C134:C2857,"&lt;&gt;"&amp;"",'Resident-Test Cases'!I134:I2857,"Fail")</f>
        <v>0</v>
      </c>
      <c r="O136" s="17">
        <f ca="1">COUNTIFS('Resident-Test Cases'!A134:A2857,M136,'Resident-Test Cases'!C134:C2857,"&lt;&gt;"&amp;"",'Resident-Test Cases'!I134:I2857,"NA")</f>
        <v>0</v>
      </c>
    </row>
    <row r="137" spans="11:15" ht="14.25" customHeight="1">
      <c r="K137" s="18" t="str">
        <f ca="1">IFERROR(__xludf.DUMMYFUNCTION("""COMPUTED_VALUE"""),"MOSIP-25936")</f>
        <v>MOSIP-25936</v>
      </c>
      <c r="L137" s="19">
        <f ca="1">COUNTIFS('Resident-Test Cases'!A134:A2858,K137,'Resident-Test Cases'!C134:C2858,"&lt;&gt;"&amp;"")</f>
        <v>1</v>
      </c>
      <c r="M137" s="15">
        <f ca="1">COUNTIFS('Resident-Test Cases'!A135:A2858,K137,'Resident-Test Cases'!C135:C2858,"&lt;&gt;"&amp;"",'Resident-Test Cases'!I135:I2858,"PASS")</f>
        <v>1</v>
      </c>
      <c r="N137" s="20">
        <f ca="1">COUNTIFS('Resident-Test Cases'!A135:A2858,L137,'Resident-Test Cases'!C135:C2858,"&lt;&gt;"&amp;"",'Resident-Test Cases'!I135:I2858,"Fail")</f>
        <v>0</v>
      </c>
      <c r="O137" s="17">
        <f ca="1">COUNTIFS('Resident-Test Cases'!A135:A2858,M137,'Resident-Test Cases'!C135:C2858,"&lt;&gt;"&amp;"",'Resident-Test Cases'!I135:I2858,"NA")</f>
        <v>0</v>
      </c>
    </row>
    <row r="138" spans="11:15" ht="14.25" customHeight="1">
      <c r="K138" s="18" t="str">
        <f ca="1">IFERROR(__xludf.DUMMYFUNCTION("""COMPUTED_VALUE"""),"MOSIP-25935")</f>
        <v>MOSIP-25935</v>
      </c>
      <c r="L138" s="19">
        <f ca="1">COUNTIFS('Resident-Test Cases'!A135:A2859,K138,'Resident-Test Cases'!C135:C2859,"&lt;&gt;"&amp;"")</f>
        <v>1</v>
      </c>
      <c r="M138" s="15">
        <f ca="1">COUNTIFS('Resident-Test Cases'!A136:A2859,K138,'Resident-Test Cases'!C136:C2859,"&lt;&gt;"&amp;"",'Resident-Test Cases'!I136:I2859,"PASS")</f>
        <v>1</v>
      </c>
      <c r="N138" s="20">
        <f ca="1">COUNTIFS('Resident-Test Cases'!A136:A2859,L138,'Resident-Test Cases'!C136:C2859,"&lt;&gt;"&amp;"",'Resident-Test Cases'!I136:I2859,"Fail")</f>
        <v>0</v>
      </c>
      <c r="O138" s="17">
        <f ca="1">COUNTIFS('Resident-Test Cases'!A136:A2859,M138,'Resident-Test Cases'!C136:C2859,"&lt;&gt;"&amp;"",'Resident-Test Cases'!I136:I2859,"NA")</f>
        <v>0</v>
      </c>
    </row>
    <row r="139" spans="11:15" ht="14.25" customHeight="1">
      <c r="K139" s="18" t="str">
        <f ca="1">IFERROR(__xludf.DUMMYFUNCTION("""COMPUTED_VALUE"""),"MOSIP-25909")</f>
        <v>MOSIP-25909</v>
      </c>
      <c r="L139" s="19">
        <f ca="1">COUNTIFS('Resident-Test Cases'!A136:A2860,K139,'Resident-Test Cases'!C136:C2860,"&lt;&gt;"&amp;"")</f>
        <v>1</v>
      </c>
      <c r="M139" s="15">
        <f ca="1">COUNTIFS('Resident-Test Cases'!A137:A2860,K139,'Resident-Test Cases'!C137:C2860,"&lt;&gt;"&amp;"",'Resident-Test Cases'!I137:I2860,"PASS")</f>
        <v>1</v>
      </c>
      <c r="N139" s="20">
        <f ca="1">COUNTIFS('Resident-Test Cases'!A137:A2860,L139,'Resident-Test Cases'!C137:C2860,"&lt;&gt;"&amp;"",'Resident-Test Cases'!I137:I2860,"Fail")</f>
        <v>0</v>
      </c>
      <c r="O139" s="17">
        <f ca="1">COUNTIFS('Resident-Test Cases'!A137:A2860,M139,'Resident-Test Cases'!C137:C2860,"&lt;&gt;"&amp;"",'Resident-Test Cases'!I137:I2860,"NA")</f>
        <v>0</v>
      </c>
    </row>
    <row r="140" spans="11:15" ht="14.25" customHeight="1">
      <c r="K140" s="18" t="str">
        <f ca="1">IFERROR(__xludf.DUMMYFUNCTION("""COMPUTED_VALUE"""),"MOSIP-25874")</f>
        <v>MOSIP-25874</v>
      </c>
      <c r="L140" s="19">
        <f ca="1">COUNTIFS('Resident-Test Cases'!A137:A2861,K140,'Resident-Test Cases'!C137:C2861,"&lt;&gt;"&amp;"")</f>
        <v>1</v>
      </c>
      <c r="M140" s="15">
        <f ca="1">COUNTIFS('Resident-Test Cases'!A138:A2861,K140,'Resident-Test Cases'!C138:C2861,"&lt;&gt;"&amp;"",'Resident-Test Cases'!I138:I2861,"PASS")</f>
        <v>1</v>
      </c>
      <c r="N140" s="20">
        <f ca="1">COUNTIFS('Resident-Test Cases'!A138:A2861,L140,'Resident-Test Cases'!C138:C2861,"&lt;&gt;"&amp;"",'Resident-Test Cases'!I138:I2861,"Fail")</f>
        <v>0</v>
      </c>
      <c r="O140" s="17">
        <f ca="1">COUNTIFS('Resident-Test Cases'!A138:A2861,M140,'Resident-Test Cases'!C138:C2861,"&lt;&gt;"&amp;"",'Resident-Test Cases'!I138:I2861,"NA")</f>
        <v>0</v>
      </c>
    </row>
    <row r="141" spans="11:15" ht="14.25" customHeight="1">
      <c r="K141" s="18" t="str">
        <f ca="1">IFERROR(__xludf.DUMMYFUNCTION("""COMPUTED_VALUE"""),"MOSIP-25873")</f>
        <v>MOSIP-25873</v>
      </c>
      <c r="L141" s="19">
        <f ca="1">COUNTIFS('Resident-Test Cases'!A138:A2862,K141,'Resident-Test Cases'!C138:C2862,"&lt;&gt;"&amp;"")</f>
        <v>1</v>
      </c>
      <c r="M141" s="15">
        <f ca="1">COUNTIFS('Resident-Test Cases'!A139:A2862,K141,'Resident-Test Cases'!C139:C2862,"&lt;&gt;"&amp;"",'Resident-Test Cases'!I139:I2862,"PASS")</f>
        <v>1</v>
      </c>
      <c r="N141" s="20">
        <f ca="1">COUNTIFS('Resident-Test Cases'!A139:A2862,L141,'Resident-Test Cases'!C139:C2862,"&lt;&gt;"&amp;"",'Resident-Test Cases'!I139:I2862,"Fail")</f>
        <v>0</v>
      </c>
      <c r="O141" s="17">
        <f ca="1">COUNTIFS('Resident-Test Cases'!A139:A2862,M141,'Resident-Test Cases'!C139:C2862,"&lt;&gt;"&amp;"",'Resident-Test Cases'!I139:I2862,"NA")</f>
        <v>0</v>
      </c>
    </row>
    <row r="142" spans="11:15" ht="14.25" customHeight="1">
      <c r="K142" s="18" t="str">
        <f ca="1">IFERROR(__xludf.DUMMYFUNCTION("""COMPUTED_VALUE"""),"MOSIP-25851")</f>
        <v>MOSIP-25851</v>
      </c>
      <c r="L142" s="19">
        <f ca="1">COUNTIFS('Resident-Test Cases'!A139:A2863,K142,'Resident-Test Cases'!C139:C2863,"&lt;&gt;"&amp;"")</f>
        <v>1</v>
      </c>
      <c r="M142" s="15">
        <f ca="1">COUNTIFS('Resident-Test Cases'!A140:A2863,K142,'Resident-Test Cases'!C140:C2863,"&lt;&gt;"&amp;"",'Resident-Test Cases'!I140:I2863,"PASS")</f>
        <v>1</v>
      </c>
      <c r="N142" s="20">
        <f ca="1">COUNTIFS('Resident-Test Cases'!A140:A2863,L142,'Resident-Test Cases'!C140:C2863,"&lt;&gt;"&amp;"",'Resident-Test Cases'!I140:I2863,"Fail")</f>
        <v>0</v>
      </c>
      <c r="O142" s="17">
        <f ca="1">COUNTIFS('Resident-Test Cases'!A140:A2863,M142,'Resident-Test Cases'!C140:C2863,"&lt;&gt;"&amp;"",'Resident-Test Cases'!I140:I2863,"NA")</f>
        <v>0</v>
      </c>
    </row>
    <row r="143" spans="11:15" ht="14.25" customHeight="1">
      <c r="K143" s="18" t="str">
        <f ca="1">IFERROR(__xludf.DUMMYFUNCTION("""COMPUTED_VALUE"""),"MOSIP-25816")</f>
        <v>MOSIP-25816</v>
      </c>
      <c r="L143" s="19">
        <f ca="1">COUNTIFS('Resident-Test Cases'!A140:A2864,K143,'Resident-Test Cases'!C140:C2864,"&lt;&gt;"&amp;"")</f>
        <v>1</v>
      </c>
      <c r="M143" s="15">
        <f ca="1">COUNTIFS('Resident-Test Cases'!A141:A2864,K143,'Resident-Test Cases'!C141:C2864,"&lt;&gt;"&amp;"",'Resident-Test Cases'!I141:I2864,"PASS")</f>
        <v>1</v>
      </c>
      <c r="N143" s="20">
        <f ca="1">COUNTIFS('Resident-Test Cases'!A141:A2864,L143,'Resident-Test Cases'!C141:C2864,"&lt;&gt;"&amp;"",'Resident-Test Cases'!I141:I2864,"Fail")</f>
        <v>0</v>
      </c>
      <c r="O143" s="17">
        <f ca="1">COUNTIFS('Resident-Test Cases'!A141:A2864,M143,'Resident-Test Cases'!C141:C2864,"&lt;&gt;"&amp;"",'Resident-Test Cases'!I141:I2864,"NA")</f>
        <v>0</v>
      </c>
    </row>
    <row r="144" spans="11:15" ht="14.25" customHeight="1">
      <c r="K144" s="18" t="str">
        <f ca="1">IFERROR(__xludf.DUMMYFUNCTION("""COMPUTED_VALUE"""),"MOSIP-25751")</f>
        <v>MOSIP-25751</v>
      </c>
      <c r="L144" s="19">
        <f ca="1">COUNTIFS('Resident-Test Cases'!A141:A2865,K144,'Resident-Test Cases'!C141:C2865,"&lt;&gt;"&amp;"")</f>
        <v>1</v>
      </c>
      <c r="M144" s="15">
        <f ca="1">COUNTIFS('Resident-Test Cases'!A142:A2865,K144,'Resident-Test Cases'!C142:C2865,"&lt;&gt;"&amp;"",'Resident-Test Cases'!I142:I2865,"PASS")</f>
        <v>1</v>
      </c>
      <c r="N144" s="20">
        <f ca="1">COUNTIFS('Resident-Test Cases'!A142:A2865,L144,'Resident-Test Cases'!C142:C2865,"&lt;&gt;"&amp;"",'Resident-Test Cases'!I142:I2865,"Fail")</f>
        <v>0</v>
      </c>
      <c r="O144" s="17">
        <f ca="1">COUNTIFS('Resident-Test Cases'!A142:A2865,M144,'Resident-Test Cases'!C142:C2865,"&lt;&gt;"&amp;"",'Resident-Test Cases'!I142:I2865,"NA")</f>
        <v>0</v>
      </c>
    </row>
    <row r="145" spans="11:15" ht="14.25" customHeight="1">
      <c r="K145" s="18" t="str">
        <f ca="1">IFERROR(__xludf.DUMMYFUNCTION("""COMPUTED_VALUE"""),"MOSIP-25531")</f>
        <v>MOSIP-25531</v>
      </c>
      <c r="L145" s="19">
        <f ca="1">COUNTIFS('Resident-Test Cases'!A142:A2866,K145,'Resident-Test Cases'!C142:C2866,"&lt;&gt;"&amp;"")</f>
        <v>1</v>
      </c>
      <c r="M145" s="15">
        <f ca="1">COUNTIFS('Resident-Test Cases'!A143:A2866,K145,'Resident-Test Cases'!C143:C2866,"&lt;&gt;"&amp;"",'Resident-Test Cases'!I143:I2866,"PASS")</f>
        <v>1</v>
      </c>
      <c r="N145" s="20">
        <f ca="1">COUNTIFS('Resident-Test Cases'!A143:A2866,L145,'Resident-Test Cases'!C143:C2866,"&lt;&gt;"&amp;"",'Resident-Test Cases'!I143:I2866,"Fail")</f>
        <v>0</v>
      </c>
      <c r="O145" s="17">
        <f ca="1">COUNTIFS('Resident-Test Cases'!A143:A2866,M145,'Resident-Test Cases'!C143:C2866,"&lt;&gt;"&amp;"",'Resident-Test Cases'!I143:I2866,"NA")</f>
        <v>0</v>
      </c>
    </row>
    <row r="146" spans="11:15" ht="14.25" customHeight="1">
      <c r="K146" s="18" t="str">
        <f ca="1">IFERROR(__xludf.DUMMYFUNCTION("""COMPUTED_VALUE"""),"MOSIP-25501")</f>
        <v>MOSIP-25501</v>
      </c>
      <c r="L146" s="19">
        <f ca="1">COUNTIFS('Resident-Test Cases'!A143:A2867,K146,'Resident-Test Cases'!C143:C2867,"&lt;&gt;"&amp;"")</f>
        <v>1</v>
      </c>
      <c r="M146" s="15">
        <f ca="1">COUNTIFS('Resident-Test Cases'!A144:A2867,K146,'Resident-Test Cases'!C144:C2867,"&lt;&gt;"&amp;"",'Resident-Test Cases'!I144:I2867,"PASS")</f>
        <v>1</v>
      </c>
      <c r="N146" s="20">
        <f ca="1">COUNTIFS('Resident-Test Cases'!A144:A2867,L146,'Resident-Test Cases'!C144:C2867,"&lt;&gt;"&amp;"",'Resident-Test Cases'!I144:I2867,"Fail")</f>
        <v>0</v>
      </c>
      <c r="O146" s="17">
        <f ca="1">COUNTIFS('Resident-Test Cases'!A144:A2867,M146,'Resident-Test Cases'!C144:C2867,"&lt;&gt;"&amp;"",'Resident-Test Cases'!I144:I2867,"NA")</f>
        <v>0</v>
      </c>
    </row>
    <row r="147" spans="11:15" ht="14.25" customHeight="1">
      <c r="K147" s="18" t="str">
        <f ca="1">IFERROR(__xludf.DUMMYFUNCTION("""COMPUTED_VALUE"""),"MOSIP-25438")</f>
        <v>MOSIP-25438</v>
      </c>
      <c r="L147" s="19">
        <f ca="1">COUNTIFS('Resident-Test Cases'!A144:A2868,K147,'Resident-Test Cases'!C144:C2868,"&lt;&gt;"&amp;"")</f>
        <v>1</v>
      </c>
      <c r="M147" s="15">
        <f ca="1">COUNTIFS('Resident-Test Cases'!A145:A2868,K147,'Resident-Test Cases'!C145:C2868,"&lt;&gt;"&amp;"",'Resident-Test Cases'!I145:I2868,"PASS")</f>
        <v>1</v>
      </c>
      <c r="N147" s="20">
        <f ca="1">COUNTIFS('Resident-Test Cases'!A145:A2868,L147,'Resident-Test Cases'!C145:C2868,"&lt;&gt;"&amp;"",'Resident-Test Cases'!I145:I2868,"Fail")</f>
        <v>0</v>
      </c>
      <c r="O147" s="17">
        <f ca="1">COUNTIFS('Resident-Test Cases'!A145:A2868,M147,'Resident-Test Cases'!C145:C2868,"&lt;&gt;"&amp;"",'Resident-Test Cases'!I145:I2868,"NA")</f>
        <v>0</v>
      </c>
    </row>
    <row r="148" spans="11:15" ht="14.25" customHeight="1">
      <c r="K148" s="18" t="str">
        <f ca="1">IFERROR(__xludf.DUMMYFUNCTION("""COMPUTED_VALUE"""),"MOSIP-27553")</f>
        <v>MOSIP-27553</v>
      </c>
      <c r="L148" s="19">
        <f ca="1">COUNTIFS('Resident-Test Cases'!A145:A2869,K148,'Resident-Test Cases'!C145:C2869,"&lt;&gt;"&amp;"")</f>
        <v>1</v>
      </c>
      <c r="M148" s="15">
        <f ca="1">COUNTIFS('Resident-Test Cases'!A146:A2869,K148,'Resident-Test Cases'!C146:C2869,"&lt;&gt;"&amp;"",'Resident-Test Cases'!I146:I2869,"PASS")</f>
        <v>1</v>
      </c>
      <c r="N148" s="20">
        <f ca="1">COUNTIFS('Resident-Test Cases'!A146:A2869,L148,'Resident-Test Cases'!C146:C2869,"&lt;&gt;"&amp;"",'Resident-Test Cases'!I146:I2869,"Fail")</f>
        <v>0</v>
      </c>
      <c r="O148" s="17">
        <f ca="1">COUNTIFS('Resident-Test Cases'!A146:A2869,M148,'Resident-Test Cases'!C146:C2869,"&lt;&gt;"&amp;"",'Resident-Test Cases'!I146:I2869,"NA")</f>
        <v>0</v>
      </c>
    </row>
    <row r="149" spans="11:15" ht="14.25" customHeight="1">
      <c r="K149" s="18" t="str">
        <f ca="1">IFERROR(__xludf.DUMMYFUNCTION("""COMPUTED_VALUE"""),"MOSIP-27552")</f>
        <v>MOSIP-27552</v>
      </c>
      <c r="L149" s="19">
        <f ca="1">COUNTIFS('Resident-Test Cases'!A146:A2870,K149,'Resident-Test Cases'!C146:C2870,"&lt;&gt;"&amp;"")</f>
        <v>1</v>
      </c>
      <c r="M149" s="15">
        <f ca="1">COUNTIFS('Resident-Test Cases'!A147:A2870,K149,'Resident-Test Cases'!C147:C2870,"&lt;&gt;"&amp;"",'Resident-Test Cases'!I147:I2870,"PASS")</f>
        <v>1</v>
      </c>
      <c r="N149" s="20">
        <f ca="1">COUNTIFS('Resident-Test Cases'!A147:A2870,L149,'Resident-Test Cases'!C147:C2870,"&lt;&gt;"&amp;"",'Resident-Test Cases'!I147:I2870,"Fail")</f>
        <v>0</v>
      </c>
      <c r="O149" s="17">
        <f ca="1">COUNTIFS('Resident-Test Cases'!A147:A2870,M149,'Resident-Test Cases'!C147:C2870,"&lt;&gt;"&amp;"",'Resident-Test Cases'!I147:I2870,"NA")</f>
        <v>0</v>
      </c>
    </row>
    <row r="150" spans="11:15" ht="14.25" customHeight="1">
      <c r="K150" s="18" t="str">
        <f ca="1">IFERROR(__xludf.DUMMYFUNCTION("""COMPUTED_VALUE"""),"MOSIP-27667")</f>
        <v>MOSIP-27667</v>
      </c>
      <c r="L150" s="19">
        <f ca="1">COUNTIFS('Resident-Test Cases'!A147:A2871,K150,'Resident-Test Cases'!C147:C2871,"&lt;&gt;"&amp;"")</f>
        <v>1</v>
      </c>
      <c r="M150" s="15">
        <f ca="1">COUNTIFS('Resident-Test Cases'!A148:A2871,K150,'Resident-Test Cases'!C148:C2871,"&lt;&gt;"&amp;"",'Resident-Test Cases'!I148:I2871,"PASS")</f>
        <v>1</v>
      </c>
      <c r="N150" s="20">
        <f ca="1">COUNTIFS('Resident-Test Cases'!A148:A2871,L150,'Resident-Test Cases'!C148:C2871,"&lt;&gt;"&amp;"",'Resident-Test Cases'!I148:I2871,"Fail")</f>
        <v>0</v>
      </c>
      <c r="O150" s="17">
        <f ca="1">COUNTIFS('Resident-Test Cases'!A148:A2871,M150,'Resident-Test Cases'!C148:C2871,"&lt;&gt;"&amp;"",'Resident-Test Cases'!I148:I2871,"NA")</f>
        <v>0</v>
      </c>
    </row>
    <row r="151" spans="11:15" ht="14.25" customHeight="1">
      <c r="K151" s="18" t="str">
        <f ca="1">IFERROR(__xludf.DUMMYFUNCTION("""COMPUTED_VALUE"""),"MOSIP-27601")</f>
        <v>MOSIP-27601</v>
      </c>
      <c r="L151" s="19">
        <f ca="1">COUNTIFS('Resident-Test Cases'!A148:A2872,K151,'Resident-Test Cases'!C148:C2872,"&lt;&gt;"&amp;"")</f>
        <v>1</v>
      </c>
      <c r="M151" s="15">
        <f ca="1">COUNTIFS('Resident-Test Cases'!A149:A2872,K151,'Resident-Test Cases'!C149:C2872,"&lt;&gt;"&amp;"",'Resident-Test Cases'!I149:I2872,"PASS")</f>
        <v>1</v>
      </c>
      <c r="N151" s="20">
        <f ca="1">COUNTIFS('Resident-Test Cases'!A149:A2872,L151,'Resident-Test Cases'!C149:C2872,"&lt;&gt;"&amp;"",'Resident-Test Cases'!I149:I2872,"Fail")</f>
        <v>0</v>
      </c>
      <c r="O151" s="17">
        <f ca="1">COUNTIFS('Resident-Test Cases'!A149:A2872,M151,'Resident-Test Cases'!C149:C2872,"&lt;&gt;"&amp;"",'Resident-Test Cases'!I149:I2872,"NA")</f>
        <v>0</v>
      </c>
    </row>
    <row r="152" spans="11:15" ht="14.25" customHeight="1">
      <c r="K152" s="18" t="str">
        <f ca="1">IFERROR(__xludf.DUMMYFUNCTION("""COMPUTED_VALUE"""),"MOSIP-27104")</f>
        <v>MOSIP-27104</v>
      </c>
      <c r="L152" s="19">
        <f ca="1">COUNTIFS('Resident-Test Cases'!A149:A2873,K152,'Resident-Test Cases'!C149:C2873,"&lt;&gt;"&amp;"")</f>
        <v>1</v>
      </c>
      <c r="M152" s="15">
        <f ca="1">COUNTIFS('Resident-Test Cases'!A150:A2873,K152,'Resident-Test Cases'!C150:C2873,"&lt;&gt;"&amp;"",'Resident-Test Cases'!I150:I2873,"PASS")</f>
        <v>1</v>
      </c>
      <c r="N152" s="20">
        <f ca="1">COUNTIFS('Resident-Test Cases'!A150:A2873,L152,'Resident-Test Cases'!C150:C2873,"&lt;&gt;"&amp;"",'Resident-Test Cases'!I150:I2873,"Fail")</f>
        <v>0</v>
      </c>
      <c r="O152" s="17">
        <f ca="1">COUNTIFS('Resident-Test Cases'!A150:A2873,M152,'Resident-Test Cases'!C150:C2873,"&lt;&gt;"&amp;"",'Resident-Test Cases'!I150:I2873,"NA")</f>
        <v>0</v>
      </c>
    </row>
    <row r="153" spans="11:15" ht="14.25" customHeight="1">
      <c r="K153" s="18" t="str">
        <f ca="1">IFERROR(__xludf.DUMMYFUNCTION("""COMPUTED_VALUE"""),"MOSIP-27053")</f>
        <v>MOSIP-27053</v>
      </c>
      <c r="L153" s="19">
        <f ca="1">COUNTIFS('Resident-Test Cases'!A150:A2874,K153,'Resident-Test Cases'!C150:C2874,"&lt;&gt;"&amp;"")</f>
        <v>1</v>
      </c>
      <c r="M153" s="15">
        <f ca="1">COUNTIFS('Resident-Test Cases'!A151:A2874,K153,'Resident-Test Cases'!C151:C2874,"&lt;&gt;"&amp;"",'Resident-Test Cases'!I151:I2874,"PASS")</f>
        <v>1</v>
      </c>
      <c r="N153" s="20">
        <f ca="1">COUNTIFS('Resident-Test Cases'!A151:A2874,L153,'Resident-Test Cases'!C151:C2874,"&lt;&gt;"&amp;"",'Resident-Test Cases'!I151:I2874,"Fail")</f>
        <v>0</v>
      </c>
      <c r="O153" s="17">
        <f ca="1">COUNTIFS('Resident-Test Cases'!A151:A2874,M153,'Resident-Test Cases'!C151:C2874,"&lt;&gt;"&amp;"",'Resident-Test Cases'!I151:I2874,"NA")</f>
        <v>0</v>
      </c>
    </row>
    <row r="154" spans="11:15" ht="14.25" customHeight="1">
      <c r="K154" s="18" t="str">
        <f ca="1">IFERROR(__xludf.DUMMYFUNCTION("""COMPUTED_VALUE"""),"MOSIP-27033")</f>
        <v>MOSIP-27033</v>
      </c>
      <c r="L154" s="19">
        <f ca="1">COUNTIFS('Resident-Test Cases'!A151:A2875,K154,'Resident-Test Cases'!C151:C2875,"&lt;&gt;"&amp;"")</f>
        <v>1</v>
      </c>
      <c r="M154" s="15">
        <f ca="1">COUNTIFS('Resident-Test Cases'!A152:A2875,K154,'Resident-Test Cases'!C152:C2875,"&lt;&gt;"&amp;"",'Resident-Test Cases'!I152:I2875,"PASS")</f>
        <v>1</v>
      </c>
      <c r="N154" s="20">
        <f ca="1">COUNTIFS('Resident-Test Cases'!A152:A2875,L154,'Resident-Test Cases'!C152:C2875,"&lt;&gt;"&amp;"",'Resident-Test Cases'!I152:I2875,"Fail")</f>
        <v>0</v>
      </c>
      <c r="O154" s="17">
        <f ca="1">COUNTIFS('Resident-Test Cases'!A152:A2875,M154,'Resident-Test Cases'!C152:C2875,"&lt;&gt;"&amp;"",'Resident-Test Cases'!I152:I2875,"NA")</f>
        <v>0</v>
      </c>
    </row>
    <row r="155" spans="11:15" ht="14.25" customHeight="1">
      <c r="K155" s="18" t="str">
        <f ca="1">IFERROR(__xludf.DUMMYFUNCTION("""COMPUTED_VALUE"""),"MOSIP-26994")</f>
        <v>MOSIP-26994</v>
      </c>
      <c r="L155" s="19">
        <f ca="1">COUNTIFS('Resident-Test Cases'!A152:A2876,K155,'Resident-Test Cases'!C152:C2876,"&lt;&gt;"&amp;"")</f>
        <v>1</v>
      </c>
      <c r="M155" s="15">
        <f ca="1">COUNTIFS('Resident-Test Cases'!A153:A2876,K155,'Resident-Test Cases'!C153:C2876,"&lt;&gt;"&amp;"",'Resident-Test Cases'!I153:I2876,"PASS")</f>
        <v>1</v>
      </c>
      <c r="N155" s="20">
        <f ca="1">COUNTIFS('Resident-Test Cases'!A153:A2876,L155,'Resident-Test Cases'!C153:C2876,"&lt;&gt;"&amp;"",'Resident-Test Cases'!I153:I2876,"Fail")</f>
        <v>0</v>
      </c>
      <c r="O155" s="17">
        <f ca="1">COUNTIFS('Resident-Test Cases'!A153:A2876,M155,'Resident-Test Cases'!C153:C2876,"&lt;&gt;"&amp;"",'Resident-Test Cases'!I153:I2876,"NA")</f>
        <v>0</v>
      </c>
    </row>
    <row r="156" spans="11:15" ht="14.25" customHeight="1">
      <c r="K156" s="18" t="str">
        <f ca="1">IFERROR(__xludf.DUMMYFUNCTION("""COMPUTED_VALUE"""),"MOSIP-26988")</f>
        <v>MOSIP-26988</v>
      </c>
      <c r="L156" s="19">
        <f ca="1">COUNTIFS('Resident-Test Cases'!A153:A2877,K156,'Resident-Test Cases'!C153:C2877,"&lt;&gt;"&amp;"")</f>
        <v>1</v>
      </c>
      <c r="M156" s="15">
        <f ca="1">COUNTIFS('Resident-Test Cases'!A154:A2877,K156,'Resident-Test Cases'!C154:C2877,"&lt;&gt;"&amp;"",'Resident-Test Cases'!I154:I2877,"PASS")</f>
        <v>1</v>
      </c>
      <c r="N156" s="20">
        <f ca="1">COUNTIFS('Resident-Test Cases'!A154:A2877,L156,'Resident-Test Cases'!C154:C2877,"&lt;&gt;"&amp;"",'Resident-Test Cases'!I154:I2877,"Fail")</f>
        <v>0</v>
      </c>
      <c r="O156" s="17">
        <f ca="1">COUNTIFS('Resident-Test Cases'!A154:A2877,M156,'Resident-Test Cases'!C154:C2877,"&lt;&gt;"&amp;"",'Resident-Test Cases'!I154:I2877,"NA")</f>
        <v>0</v>
      </c>
    </row>
    <row r="157" spans="11:15" ht="14.25" customHeight="1">
      <c r="K157" s="18" t="str">
        <f ca="1">IFERROR(__xludf.DUMMYFUNCTION("""COMPUTED_VALUE"""),"MOSIP-26981")</f>
        <v>MOSIP-26981</v>
      </c>
      <c r="L157" s="19">
        <f ca="1">COUNTIFS('Resident-Test Cases'!A154:A2878,K157,'Resident-Test Cases'!C154:C2878,"&lt;&gt;"&amp;"")</f>
        <v>1</v>
      </c>
      <c r="M157" s="15">
        <f ca="1">COUNTIFS('Resident-Test Cases'!A155:A2878,K157,'Resident-Test Cases'!C155:C2878,"&lt;&gt;"&amp;"",'Resident-Test Cases'!I155:I2878,"PASS")</f>
        <v>1</v>
      </c>
      <c r="N157" s="20">
        <f ca="1">COUNTIFS('Resident-Test Cases'!A155:A2878,L157,'Resident-Test Cases'!C155:C2878,"&lt;&gt;"&amp;"",'Resident-Test Cases'!I155:I2878,"Fail")</f>
        <v>0</v>
      </c>
      <c r="O157" s="17">
        <f ca="1">COUNTIFS('Resident-Test Cases'!A155:A2878,M157,'Resident-Test Cases'!C155:C2878,"&lt;&gt;"&amp;"",'Resident-Test Cases'!I155:I2878,"NA")</f>
        <v>0</v>
      </c>
    </row>
    <row r="158" spans="11:15" ht="14.25" customHeight="1">
      <c r="K158" s="18" t="str">
        <f ca="1">IFERROR(__xludf.DUMMYFUNCTION("""COMPUTED_VALUE"""),"MOSIP-26974")</f>
        <v>MOSIP-26974</v>
      </c>
      <c r="L158" s="19">
        <f ca="1">COUNTIFS('Resident-Test Cases'!A155:A2879,K158,'Resident-Test Cases'!C155:C2879,"&lt;&gt;"&amp;"")</f>
        <v>1</v>
      </c>
      <c r="M158" s="15">
        <f ca="1">COUNTIFS('Resident-Test Cases'!A156:A2879,K158,'Resident-Test Cases'!C156:C2879,"&lt;&gt;"&amp;"",'Resident-Test Cases'!I156:I2879,"PASS")</f>
        <v>1</v>
      </c>
      <c r="N158" s="20">
        <f ca="1">COUNTIFS('Resident-Test Cases'!A156:A2879,L158,'Resident-Test Cases'!C156:C2879,"&lt;&gt;"&amp;"",'Resident-Test Cases'!I156:I2879,"Fail")</f>
        <v>0</v>
      </c>
      <c r="O158" s="17">
        <f ca="1">COUNTIFS('Resident-Test Cases'!A156:A2879,M158,'Resident-Test Cases'!C156:C2879,"&lt;&gt;"&amp;"",'Resident-Test Cases'!I156:I2879,"NA")</f>
        <v>0</v>
      </c>
    </row>
    <row r="159" spans="11:15" ht="14.25" customHeight="1">
      <c r="K159" s="18" t="str">
        <f ca="1">IFERROR(__xludf.DUMMYFUNCTION("""COMPUTED_VALUE"""),"MOSIP-26883")</f>
        <v>MOSIP-26883</v>
      </c>
      <c r="L159" s="19">
        <f ca="1">COUNTIFS('Resident-Test Cases'!A156:A2880,K159,'Resident-Test Cases'!C156:C2880,"&lt;&gt;"&amp;"")</f>
        <v>1</v>
      </c>
      <c r="M159" s="15">
        <f ca="1">COUNTIFS('Resident-Test Cases'!A157:A2880,K159,'Resident-Test Cases'!C157:C2880,"&lt;&gt;"&amp;"",'Resident-Test Cases'!I157:I2880,"PASS")</f>
        <v>1</v>
      </c>
      <c r="N159" s="20">
        <f ca="1">COUNTIFS('Resident-Test Cases'!A157:A2880,L159,'Resident-Test Cases'!C157:C2880,"&lt;&gt;"&amp;"",'Resident-Test Cases'!I157:I2880,"Fail")</f>
        <v>0</v>
      </c>
      <c r="O159" s="17">
        <f ca="1">COUNTIFS('Resident-Test Cases'!A157:A2880,M159,'Resident-Test Cases'!C157:C2880,"&lt;&gt;"&amp;"",'Resident-Test Cases'!I157:I2880,"NA")</f>
        <v>0</v>
      </c>
    </row>
    <row r="160" spans="11:15" ht="14.25" customHeight="1">
      <c r="K160" s="18" t="str">
        <f ca="1">IFERROR(__xludf.DUMMYFUNCTION("""COMPUTED_VALUE"""),"MOSIP-26880")</f>
        <v>MOSIP-26880</v>
      </c>
      <c r="L160" s="19">
        <f ca="1">COUNTIFS('Resident-Test Cases'!A157:A2881,K160,'Resident-Test Cases'!C157:C2881,"&lt;&gt;"&amp;"")</f>
        <v>1</v>
      </c>
      <c r="M160" s="15">
        <f ca="1">COUNTIFS('Resident-Test Cases'!A158:A2881,K160,'Resident-Test Cases'!C158:C2881,"&lt;&gt;"&amp;"",'Resident-Test Cases'!I158:I2881,"PASS")</f>
        <v>1</v>
      </c>
      <c r="N160" s="20">
        <f ca="1">COUNTIFS('Resident-Test Cases'!A158:A2881,L160,'Resident-Test Cases'!C158:C2881,"&lt;&gt;"&amp;"",'Resident-Test Cases'!I158:I2881,"Fail")</f>
        <v>0</v>
      </c>
      <c r="O160" s="17">
        <f ca="1">COUNTIFS('Resident-Test Cases'!A158:A2881,M160,'Resident-Test Cases'!C158:C2881,"&lt;&gt;"&amp;"",'Resident-Test Cases'!I158:I2881,"NA")</f>
        <v>0</v>
      </c>
    </row>
    <row r="161" spans="11:15" ht="14.25" customHeight="1">
      <c r="K161" s="18" t="str">
        <f ca="1">IFERROR(__xludf.DUMMYFUNCTION("""COMPUTED_VALUE"""),"MOSIP-26874")</f>
        <v>MOSIP-26874</v>
      </c>
      <c r="L161" s="19">
        <f ca="1">COUNTIFS('Resident-Test Cases'!A158:A2882,K161,'Resident-Test Cases'!C158:C2882,"&lt;&gt;"&amp;"")</f>
        <v>1</v>
      </c>
      <c r="M161" s="15">
        <f ca="1">COUNTIFS('Resident-Test Cases'!A159:A2882,K161,'Resident-Test Cases'!C159:C2882,"&lt;&gt;"&amp;"",'Resident-Test Cases'!I159:I2882,"PASS")</f>
        <v>1</v>
      </c>
      <c r="N161" s="20">
        <f ca="1">COUNTIFS('Resident-Test Cases'!A159:A2882,L161,'Resident-Test Cases'!C159:C2882,"&lt;&gt;"&amp;"",'Resident-Test Cases'!I159:I2882,"Fail")</f>
        <v>0</v>
      </c>
      <c r="O161" s="17">
        <f ca="1">COUNTIFS('Resident-Test Cases'!A159:A2882,M161,'Resident-Test Cases'!C159:C2882,"&lt;&gt;"&amp;"",'Resident-Test Cases'!I159:I2882,"NA")</f>
        <v>0</v>
      </c>
    </row>
    <row r="162" spans="11:15" ht="14.25" customHeight="1">
      <c r="K162" s="18" t="str">
        <f ca="1">IFERROR(__xludf.DUMMYFUNCTION("""COMPUTED_VALUE"""),"MOSIP-26833")</f>
        <v>MOSIP-26833</v>
      </c>
      <c r="L162" s="19">
        <f ca="1">COUNTIFS('Resident-Test Cases'!A159:A2883,K162,'Resident-Test Cases'!C159:C2883,"&lt;&gt;"&amp;"")</f>
        <v>1</v>
      </c>
      <c r="M162" s="15">
        <f ca="1">COUNTIFS('Resident-Test Cases'!A160:A2883,K162,'Resident-Test Cases'!C160:C2883,"&lt;&gt;"&amp;"",'Resident-Test Cases'!I160:I2883,"PASS")</f>
        <v>1</v>
      </c>
      <c r="N162" s="20">
        <f ca="1">COUNTIFS('Resident-Test Cases'!A160:A2883,L162,'Resident-Test Cases'!C160:C2883,"&lt;&gt;"&amp;"",'Resident-Test Cases'!I160:I2883,"Fail")</f>
        <v>0</v>
      </c>
      <c r="O162" s="17">
        <f ca="1">COUNTIFS('Resident-Test Cases'!A160:A2883,M162,'Resident-Test Cases'!C160:C2883,"&lt;&gt;"&amp;"",'Resident-Test Cases'!I160:I2883,"NA")</f>
        <v>0</v>
      </c>
    </row>
    <row r="163" spans="11:15" ht="14.25" customHeight="1">
      <c r="K163" s="18" t="str">
        <f ca="1">IFERROR(__xludf.DUMMYFUNCTION("""COMPUTED_VALUE"""),"MOSIP-26695")</f>
        <v>MOSIP-26695</v>
      </c>
      <c r="L163" s="19">
        <f ca="1">COUNTIFS('Resident-Test Cases'!A160:A2884,K163,'Resident-Test Cases'!C160:C2884,"&lt;&gt;"&amp;"")</f>
        <v>1</v>
      </c>
      <c r="M163" s="15">
        <f ca="1">COUNTIFS('Resident-Test Cases'!A161:A2884,K163,'Resident-Test Cases'!C161:C2884,"&lt;&gt;"&amp;"",'Resident-Test Cases'!I161:I2884,"PASS")</f>
        <v>1</v>
      </c>
      <c r="N163" s="20">
        <f ca="1">COUNTIFS('Resident-Test Cases'!A161:A2884,L163,'Resident-Test Cases'!C161:C2884,"&lt;&gt;"&amp;"",'Resident-Test Cases'!I161:I2884,"Fail")</f>
        <v>0</v>
      </c>
      <c r="O163" s="17">
        <f ca="1">COUNTIFS('Resident-Test Cases'!A161:A2884,M163,'Resident-Test Cases'!C161:C2884,"&lt;&gt;"&amp;"",'Resident-Test Cases'!I161:I2884,"NA")</f>
        <v>0</v>
      </c>
    </row>
    <row r="164" spans="11:15" ht="14.25" customHeight="1">
      <c r="K164" s="18" t="str">
        <f ca="1">IFERROR(__xludf.DUMMYFUNCTION("""COMPUTED_VALUE"""),"MOSIP-26694")</f>
        <v>MOSIP-26694</v>
      </c>
      <c r="L164" s="19">
        <f ca="1">COUNTIFS('Resident-Test Cases'!A161:A2885,K164,'Resident-Test Cases'!C161:C2885,"&lt;&gt;"&amp;"")</f>
        <v>1</v>
      </c>
      <c r="M164" s="15">
        <f ca="1">COUNTIFS('Resident-Test Cases'!A162:A2885,K164,'Resident-Test Cases'!C162:C2885,"&lt;&gt;"&amp;"",'Resident-Test Cases'!I162:I2885,"PASS")</f>
        <v>1</v>
      </c>
      <c r="N164" s="20">
        <f ca="1">COUNTIFS('Resident-Test Cases'!A162:A2885,L164,'Resident-Test Cases'!C162:C2885,"&lt;&gt;"&amp;"",'Resident-Test Cases'!I162:I2885,"Fail")</f>
        <v>0</v>
      </c>
      <c r="O164" s="17">
        <f ca="1">COUNTIFS('Resident-Test Cases'!A162:A2885,M164,'Resident-Test Cases'!C162:C2885,"&lt;&gt;"&amp;"",'Resident-Test Cases'!I162:I2885,"NA")</f>
        <v>0</v>
      </c>
    </row>
    <row r="165" spans="11:15" ht="14.25" customHeight="1">
      <c r="K165" s="18" t="str">
        <f ca="1">IFERROR(__xludf.DUMMYFUNCTION("""COMPUTED_VALUE"""),"MOSIP-26692")</f>
        <v>MOSIP-26692</v>
      </c>
      <c r="L165" s="19">
        <f ca="1">COUNTIFS('Resident-Test Cases'!A162:A2886,K165,'Resident-Test Cases'!C162:C2886,"&lt;&gt;"&amp;"")</f>
        <v>1</v>
      </c>
      <c r="M165" s="15">
        <f ca="1">COUNTIFS('Resident-Test Cases'!A163:A2886,K165,'Resident-Test Cases'!C163:C2886,"&lt;&gt;"&amp;"",'Resident-Test Cases'!I163:I2886,"PASS")</f>
        <v>1</v>
      </c>
      <c r="N165" s="20">
        <f ca="1">COUNTIFS('Resident-Test Cases'!A163:A2886,L165,'Resident-Test Cases'!C163:C2886,"&lt;&gt;"&amp;"",'Resident-Test Cases'!I163:I2886,"Fail")</f>
        <v>0</v>
      </c>
      <c r="O165" s="17">
        <f ca="1">COUNTIFS('Resident-Test Cases'!A163:A2886,M165,'Resident-Test Cases'!C163:C2886,"&lt;&gt;"&amp;"",'Resident-Test Cases'!I163:I2886,"NA")</f>
        <v>0</v>
      </c>
    </row>
    <row r="166" spans="11:15" ht="14.25" customHeight="1">
      <c r="K166" s="18" t="str">
        <f ca="1">IFERROR(__xludf.DUMMYFUNCTION("""COMPUTED_VALUE"""),"MOSIP-26688")</f>
        <v>MOSIP-26688</v>
      </c>
      <c r="L166" s="19">
        <f ca="1">COUNTIFS('Resident-Test Cases'!A163:A2887,K166,'Resident-Test Cases'!C163:C2887,"&lt;&gt;"&amp;"")</f>
        <v>1</v>
      </c>
      <c r="M166" s="15">
        <f ca="1">COUNTIFS('Resident-Test Cases'!A164:A2887,K166,'Resident-Test Cases'!C164:C2887,"&lt;&gt;"&amp;"",'Resident-Test Cases'!I164:I2887,"PASS")</f>
        <v>1</v>
      </c>
      <c r="N166" s="20">
        <f ca="1">COUNTIFS('Resident-Test Cases'!A164:A2887,L166,'Resident-Test Cases'!C164:C2887,"&lt;&gt;"&amp;"",'Resident-Test Cases'!I164:I2887,"Fail")</f>
        <v>0</v>
      </c>
      <c r="O166" s="17">
        <f ca="1">COUNTIFS('Resident-Test Cases'!A164:A2887,M166,'Resident-Test Cases'!C164:C2887,"&lt;&gt;"&amp;"",'Resident-Test Cases'!I164:I2887,"NA")</f>
        <v>0</v>
      </c>
    </row>
    <row r="167" spans="11:15" ht="14.25" customHeight="1">
      <c r="K167" s="18" t="str">
        <f ca="1">IFERROR(__xludf.DUMMYFUNCTION("""COMPUTED_VALUE"""),"MOSIP-26645")</f>
        <v>MOSIP-26645</v>
      </c>
      <c r="L167" s="19">
        <f ca="1">COUNTIFS('Resident-Test Cases'!A164:A2888,K167,'Resident-Test Cases'!C164:C2888,"&lt;&gt;"&amp;"")</f>
        <v>1</v>
      </c>
      <c r="M167" s="15">
        <f ca="1">COUNTIFS('Resident-Test Cases'!A165:A2888,K167,'Resident-Test Cases'!C165:C2888,"&lt;&gt;"&amp;"",'Resident-Test Cases'!I165:I2888,"PASS")</f>
        <v>1</v>
      </c>
      <c r="N167" s="20">
        <f ca="1">COUNTIFS('Resident-Test Cases'!A165:A2888,L167,'Resident-Test Cases'!C165:C2888,"&lt;&gt;"&amp;"",'Resident-Test Cases'!I165:I2888,"Fail")</f>
        <v>0</v>
      </c>
      <c r="O167" s="17">
        <f ca="1">COUNTIFS('Resident-Test Cases'!A165:A2888,M167,'Resident-Test Cases'!C165:C2888,"&lt;&gt;"&amp;"",'Resident-Test Cases'!I165:I2888,"NA")</f>
        <v>0</v>
      </c>
    </row>
    <row r="168" spans="11:15" ht="14.25" customHeight="1">
      <c r="K168" s="18" t="str">
        <f ca="1">IFERROR(__xludf.DUMMYFUNCTION("""COMPUTED_VALUE"""),"MOSIP-26577")</f>
        <v>MOSIP-26577</v>
      </c>
      <c r="L168" s="19">
        <f ca="1">COUNTIFS('Resident-Test Cases'!A165:A2889,K168,'Resident-Test Cases'!C165:C2889,"&lt;&gt;"&amp;"")</f>
        <v>1</v>
      </c>
      <c r="M168" s="15">
        <f ca="1">COUNTIFS('Resident-Test Cases'!A166:A2889,K168,'Resident-Test Cases'!C166:C2889,"&lt;&gt;"&amp;"",'Resident-Test Cases'!I166:I2889,"PASS")</f>
        <v>1</v>
      </c>
      <c r="N168" s="20">
        <f ca="1">COUNTIFS('Resident-Test Cases'!A166:A2889,L168,'Resident-Test Cases'!C166:C2889,"&lt;&gt;"&amp;"",'Resident-Test Cases'!I166:I2889,"Fail")</f>
        <v>0</v>
      </c>
      <c r="O168" s="17">
        <f ca="1">COUNTIFS('Resident-Test Cases'!A166:A2889,M168,'Resident-Test Cases'!C166:C2889,"&lt;&gt;"&amp;"",'Resident-Test Cases'!I166:I2889,"NA")</f>
        <v>0</v>
      </c>
    </row>
    <row r="169" spans="11:15" ht="14.25" customHeight="1">
      <c r="K169" s="18" t="str">
        <f ca="1">IFERROR(__xludf.DUMMYFUNCTION("""COMPUTED_VALUE"""),"MOSIP-26558")</f>
        <v>MOSIP-26558</v>
      </c>
      <c r="L169" s="19">
        <f ca="1">COUNTIFS('Resident-Test Cases'!A166:A2890,K169,'Resident-Test Cases'!C166:C2890,"&lt;&gt;"&amp;"")</f>
        <v>1</v>
      </c>
      <c r="M169" s="15">
        <f ca="1">COUNTIFS('Resident-Test Cases'!A167:A2890,K169,'Resident-Test Cases'!C167:C2890,"&lt;&gt;"&amp;"",'Resident-Test Cases'!I167:I2890,"PASS")</f>
        <v>1</v>
      </c>
      <c r="N169" s="20">
        <f ca="1">COUNTIFS('Resident-Test Cases'!A167:A2890,L169,'Resident-Test Cases'!C167:C2890,"&lt;&gt;"&amp;"",'Resident-Test Cases'!I167:I2890,"Fail")</f>
        <v>0</v>
      </c>
      <c r="O169" s="17">
        <f ca="1">COUNTIFS('Resident-Test Cases'!A167:A2890,M169,'Resident-Test Cases'!C167:C2890,"&lt;&gt;"&amp;"",'Resident-Test Cases'!I167:I2890,"NA")</f>
        <v>0</v>
      </c>
    </row>
    <row r="170" spans="11:15" ht="14.25" customHeight="1">
      <c r="K170" s="18" t="str">
        <f ca="1">IFERROR(__xludf.DUMMYFUNCTION("""COMPUTED_VALUE"""),"MOSIP-26415")</f>
        <v>MOSIP-26415</v>
      </c>
      <c r="L170" s="19">
        <f ca="1">COUNTIFS('Resident-Test Cases'!A167:A2891,K170,'Resident-Test Cases'!C167:C2891,"&lt;&gt;"&amp;"")</f>
        <v>1</v>
      </c>
      <c r="M170" s="15">
        <f ca="1">COUNTIFS('Resident-Test Cases'!A168:A2891,K170,'Resident-Test Cases'!C168:C2891,"&lt;&gt;"&amp;"",'Resident-Test Cases'!I168:I2891,"PASS")</f>
        <v>1</v>
      </c>
      <c r="N170" s="20">
        <f ca="1">COUNTIFS('Resident-Test Cases'!A168:A2891,L170,'Resident-Test Cases'!C168:C2891,"&lt;&gt;"&amp;"",'Resident-Test Cases'!I168:I2891,"Fail")</f>
        <v>0</v>
      </c>
      <c r="O170" s="17">
        <f ca="1">COUNTIFS('Resident-Test Cases'!A168:A2891,M170,'Resident-Test Cases'!C168:C2891,"&lt;&gt;"&amp;"",'Resident-Test Cases'!I168:I2891,"NA")</f>
        <v>0</v>
      </c>
    </row>
    <row r="171" spans="11:15" ht="14.25" customHeight="1">
      <c r="K171" s="18" t="str">
        <f ca="1">IFERROR(__xludf.DUMMYFUNCTION("""COMPUTED_VALUE"""),"MOSIP-26283")</f>
        <v>MOSIP-26283</v>
      </c>
      <c r="L171" s="19">
        <f ca="1">COUNTIFS('Resident-Test Cases'!A168:A2892,K171,'Resident-Test Cases'!C168:C2892,"&lt;&gt;"&amp;"")</f>
        <v>1</v>
      </c>
      <c r="M171" s="15">
        <f ca="1">COUNTIFS('Resident-Test Cases'!A169:A2892,K171,'Resident-Test Cases'!C169:C2892,"&lt;&gt;"&amp;"",'Resident-Test Cases'!I169:I2892,"PASS")</f>
        <v>1</v>
      </c>
      <c r="N171" s="20">
        <f ca="1">COUNTIFS('Resident-Test Cases'!A169:A2892,L171,'Resident-Test Cases'!C169:C2892,"&lt;&gt;"&amp;"",'Resident-Test Cases'!I169:I2892,"Fail")</f>
        <v>0</v>
      </c>
      <c r="O171" s="17">
        <f ca="1">COUNTIFS('Resident-Test Cases'!A169:A2892,M171,'Resident-Test Cases'!C169:C2892,"&lt;&gt;"&amp;"",'Resident-Test Cases'!I169:I2892,"NA")</f>
        <v>0</v>
      </c>
    </row>
    <row r="172" spans="11:15" ht="14.25" customHeight="1">
      <c r="K172" s="18" t="str">
        <f ca="1">IFERROR(__xludf.DUMMYFUNCTION("""COMPUTED_VALUE"""),"MOSIP-26013")</f>
        <v>MOSIP-26013</v>
      </c>
      <c r="L172" s="19">
        <f ca="1">COUNTIFS('Resident-Test Cases'!A169:A2893,K172,'Resident-Test Cases'!C169:C2893,"&lt;&gt;"&amp;"")</f>
        <v>1</v>
      </c>
      <c r="M172" s="15">
        <f ca="1">COUNTIFS('Resident-Test Cases'!A170:A2893,K172,'Resident-Test Cases'!C170:C2893,"&lt;&gt;"&amp;"",'Resident-Test Cases'!I170:I2893,"PASS")</f>
        <v>1</v>
      </c>
      <c r="N172" s="20">
        <f ca="1">COUNTIFS('Resident-Test Cases'!A170:A2893,L172,'Resident-Test Cases'!C170:C2893,"&lt;&gt;"&amp;"",'Resident-Test Cases'!I170:I2893,"Fail")</f>
        <v>0</v>
      </c>
      <c r="O172" s="17">
        <f ca="1">COUNTIFS('Resident-Test Cases'!A170:A2893,M172,'Resident-Test Cases'!C170:C2893,"&lt;&gt;"&amp;"",'Resident-Test Cases'!I170:I2893,"NA")</f>
        <v>0</v>
      </c>
    </row>
    <row r="173" spans="11:15" ht="14.25" customHeight="1">
      <c r="K173" s="18" t="str">
        <f ca="1">IFERROR(__xludf.DUMMYFUNCTION("""COMPUTED_VALUE"""),"MOSIP-26011")</f>
        <v>MOSIP-26011</v>
      </c>
      <c r="L173" s="19">
        <f ca="1">COUNTIFS('Resident-Test Cases'!A170:A2894,K173,'Resident-Test Cases'!C170:C2894,"&lt;&gt;"&amp;"")</f>
        <v>1</v>
      </c>
      <c r="M173" s="15">
        <f ca="1">COUNTIFS('Resident-Test Cases'!A171:A2894,K173,'Resident-Test Cases'!C171:C2894,"&lt;&gt;"&amp;"",'Resident-Test Cases'!I171:I2894,"PASS")</f>
        <v>1</v>
      </c>
      <c r="N173" s="20">
        <f ca="1">COUNTIFS('Resident-Test Cases'!A171:A2894,L173,'Resident-Test Cases'!C171:C2894,"&lt;&gt;"&amp;"",'Resident-Test Cases'!I171:I2894,"Fail")</f>
        <v>0</v>
      </c>
      <c r="O173" s="17">
        <f ca="1">COUNTIFS('Resident-Test Cases'!A171:A2894,M173,'Resident-Test Cases'!C171:C2894,"&lt;&gt;"&amp;"",'Resident-Test Cases'!I171:I2894,"NA")</f>
        <v>0</v>
      </c>
    </row>
    <row r="174" spans="11:15" ht="14.25" customHeight="1">
      <c r="K174" s="18" t="str">
        <f ca="1">IFERROR(__xludf.DUMMYFUNCTION("""COMPUTED_VALUE"""),"MOSIP-26010")</f>
        <v>MOSIP-26010</v>
      </c>
      <c r="L174" s="19">
        <f ca="1">COUNTIFS('Resident-Test Cases'!A171:A2895,K174,'Resident-Test Cases'!C171:C2895,"&lt;&gt;"&amp;"")</f>
        <v>1</v>
      </c>
      <c r="M174" s="15">
        <f ca="1">COUNTIFS('Resident-Test Cases'!A172:A2895,K174,'Resident-Test Cases'!C172:C2895,"&lt;&gt;"&amp;"",'Resident-Test Cases'!I172:I2895,"PASS")</f>
        <v>1</v>
      </c>
      <c r="N174" s="20">
        <f ca="1">COUNTIFS('Resident-Test Cases'!A172:A2895,L174,'Resident-Test Cases'!C172:C2895,"&lt;&gt;"&amp;"",'Resident-Test Cases'!I172:I2895,"Fail")</f>
        <v>0</v>
      </c>
      <c r="O174" s="17">
        <f ca="1">COUNTIFS('Resident-Test Cases'!A172:A2895,M174,'Resident-Test Cases'!C172:C2895,"&lt;&gt;"&amp;"",'Resident-Test Cases'!I172:I2895,"NA")</f>
        <v>0</v>
      </c>
    </row>
    <row r="175" spans="11:15" ht="14.25" customHeight="1">
      <c r="K175" s="18" t="str">
        <f ca="1">IFERROR(__xludf.DUMMYFUNCTION("""COMPUTED_VALUE"""),"MOSIP-25713")</f>
        <v>MOSIP-25713</v>
      </c>
      <c r="L175" s="19">
        <f ca="1">COUNTIFS('Resident-Test Cases'!A172:A2896,K175,'Resident-Test Cases'!C172:C2896,"&lt;&gt;"&amp;"")</f>
        <v>1</v>
      </c>
      <c r="M175" s="15">
        <f ca="1">COUNTIFS('Resident-Test Cases'!A173:A2896,K175,'Resident-Test Cases'!C173:C2896,"&lt;&gt;"&amp;"",'Resident-Test Cases'!I173:I2896,"PASS")</f>
        <v>1</v>
      </c>
      <c r="N175" s="20">
        <f ca="1">COUNTIFS('Resident-Test Cases'!A173:A2896,L175,'Resident-Test Cases'!C173:C2896,"&lt;&gt;"&amp;"",'Resident-Test Cases'!I173:I2896,"Fail")</f>
        <v>0</v>
      </c>
      <c r="O175" s="17">
        <f ca="1">COUNTIFS('Resident-Test Cases'!A173:A2896,M175,'Resident-Test Cases'!C173:C2896,"&lt;&gt;"&amp;"",'Resident-Test Cases'!I173:I2896,"NA")</f>
        <v>0</v>
      </c>
    </row>
    <row r="176" spans="11:15" ht="14.25" customHeight="1">
      <c r="K176" s="18" t="str">
        <f ca="1">IFERROR(__xludf.DUMMYFUNCTION("""COMPUTED_VALUE"""),"MOSIP-25659")</f>
        <v>MOSIP-25659</v>
      </c>
      <c r="L176" s="19">
        <f ca="1">COUNTIFS('Resident-Test Cases'!A173:A2897,K176,'Resident-Test Cases'!C173:C2897,"&lt;&gt;"&amp;"")</f>
        <v>1</v>
      </c>
      <c r="M176" s="15">
        <f ca="1">COUNTIFS('Resident-Test Cases'!A174:A2897,K176,'Resident-Test Cases'!C174:C2897,"&lt;&gt;"&amp;"",'Resident-Test Cases'!I174:I2897,"PASS")</f>
        <v>1</v>
      </c>
      <c r="N176" s="20">
        <f ca="1">COUNTIFS('Resident-Test Cases'!A174:A2897,L176,'Resident-Test Cases'!C174:C2897,"&lt;&gt;"&amp;"",'Resident-Test Cases'!I174:I2897,"Fail")</f>
        <v>0</v>
      </c>
      <c r="O176" s="17">
        <f ca="1">COUNTIFS('Resident-Test Cases'!A174:A2897,M176,'Resident-Test Cases'!C174:C2897,"&lt;&gt;"&amp;"",'Resident-Test Cases'!I174:I2897,"NA")</f>
        <v>0</v>
      </c>
    </row>
    <row r="177" spans="11:15" ht="14.25" customHeight="1">
      <c r="K177" s="18" t="str">
        <f ca="1">IFERROR(__xludf.DUMMYFUNCTION("""COMPUTED_VALUE"""),"MOSIP-25657")</f>
        <v>MOSIP-25657</v>
      </c>
      <c r="L177" s="19">
        <f ca="1">COUNTIFS('Resident-Test Cases'!A174:A2898,K177,'Resident-Test Cases'!C174:C2898,"&lt;&gt;"&amp;"")</f>
        <v>1</v>
      </c>
      <c r="M177" s="15">
        <f ca="1">COUNTIFS('Resident-Test Cases'!A175:A2898,K177,'Resident-Test Cases'!C175:C2898,"&lt;&gt;"&amp;"",'Resident-Test Cases'!I175:I2898,"PASS")</f>
        <v>1</v>
      </c>
      <c r="N177" s="20">
        <f ca="1">COUNTIFS('Resident-Test Cases'!A175:A2898,L177,'Resident-Test Cases'!C175:C2898,"&lt;&gt;"&amp;"",'Resident-Test Cases'!I175:I2898,"Fail")</f>
        <v>0</v>
      </c>
      <c r="O177" s="17">
        <f ca="1">COUNTIFS('Resident-Test Cases'!A175:A2898,M177,'Resident-Test Cases'!C175:C2898,"&lt;&gt;"&amp;"",'Resident-Test Cases'!I175:I2898,"NA")</f>
        <v>0</v>
      </c>
    </row>
    <row r="178" spans="11:15" ht="14.25" customHeight="1">
      <c r="K178" s="18" t="str">
        <f ca="1">IFERROR(__xludf.DUMMYFUNCTION("""COMPUTED_VALUE"""),"MSOIP-25517")</f>
        <v>MSOIP-25517</v>
      </c>
      <c r="L178" s="19">
        <f ca="1">COUNTIFS('Resident-Test Cases'!A175:A2899,K178,'Resident-Test Cases'!C175:C2899,"&lt;&gt;"&amp;"")</f>
        <v>1</v>
      </c>
      <c r="M178" s="15">
        <f ca="1">COUNTIFS('Resident-Test Cases'!A176:A2899,K178,'Resident-Test Cases'!C176:C2899,"&lt;&gt;"&amp;"",'Resident-Test Cases'!I176:I2899,"PASS")</f>
        <v>1</v>
      </c>
      <c r="N178" s="20">
        <f ca="1">COUNTIFS('Resident-Test Cases'!A176:A2899,L178,'Resident-Test Cases'!C176:C2899,"&lt;&gt;"&amp;"",'Resident-Test Cases'!I176:I2899,"Fail")</f>
        <v>0</v>
      </c>
      <c r="O178" s="17">
        <f ca="1">COUNTIFS('Resident-Test Cases'!A176:A2899,M178,'Resident-Test Cases'!C176:C2899,"&lt;&gt;"&amp;"",'Resident-Test Cases'!I176:I2899,"NA")</f>
        <v>0</v>
      </c>
    </row>
    <row r="179" spans="11:15" ht="14.25" customHeight="1">
      <c r="K179" s="18" t="str">
        <f ca="1">IFERROR(__xludf.DUMMYFUNCTION("""COMPUTED_VALUE"""),"MOSIP-25494")</f>
        <v>MOSIP-25494</v>
      </c>
      <c r="L179" s="19">
        <f ca="1">COUNTIFS('Resident-Test Cases'!A176:A2900,K179,'Resident-Test Cases'!C176:C2900,"&lt;&gt;"&amp;"")</f>
        <v>1</v>
      </c>
      <c r="M179" s="15">
        <f ca="1">COUNTIFS('Resident-Test Cases'!A177:A2900,K179,'Resident-Test Cases'!C177:C2900,"&lt;&gt;"&amp;"",'Resident-Test Cases'!I177:I2900,"PASS")</f>
        <v>1</v>
      </c>
      <c r="N179" s="20">
        <f ca="1">COUNTIFS('Resident-Test Cases'!A177:A2900,L179,'Resident-Test Cases'!C177:C2900,"&lt;&gt;"&amp;"",'Resident-Test Cases'!I177:I2900,"Fail")</f>
        <v>0</v>
      </c>
      <c r="O179" s="17">
        <f ca="1">COUNTIFS('Resident-Test Cases'!A177:A2900,M179,'Resident-Test Cases'!C177:C2900,"&lt;&gt;"&amp;"",'Resident-Test Cases'!I177:I2900,"NA")</f>
        <v>0</v>
      </c>
    </row>
    <row r="180" spans="11:15" ht="14.25" customHeight="1">
      <c r="K180" s="18" t="str">
        <f ca="1">IFERROR(__xludf.DUMMYFUNCTION("""COMPUTED_VALUE"""),"MOSIP-25493")</f>
        <v>MOSIP-25493</v>
      </c>
      <c r="L180" s="19">
        <f ca="1">COUNTIFS('Resident-Test Cases'!A177:A2901,K180,'Resident-Test Cases'!C177:C2901,"&lt;&gt;"&amp;"")</f>
        <v>1</v>
      </c>
      <c r="M180" s="15">
        <f ca="1">COUNTIFS('Resident-Test Cases'!A178:A2901,K180,'Resident-Test Cases'!C178:C2901,"&lt;&gt;"&amp;"",'Resident-Test Cases'!I178:I2901,"PASS")</f>
        <v>1</v>
      </c>
      <c r="N180" s="20">
        <f ca="1">COUNTIFS('Resident-Test Cases'!A178:A2901,L180,'Resident-Test Cases'!C178:C2901,"&lt;&gt;"&amp;"",'Resident-Test Cases'!I178:I2901,"Fail")</f>
        <v>0</v>
      </c>
      <c r="O180" s="17">
        <f ca="1">COUNTIFS('Resident-Test Cases'!A178:A2901,M180,'Resident-Test Cases'!C178:C2901,"&lt;&gt;"&amp;"",'Resident-Test Cases'!I178:I2901,"NA")</f>
        <v>0</v>
      </c>
    </row>
    <row r="181" spans="11:15" ht="14.25" customHeight="1">
      <c r="K181" s="18" t="str">
        <f ca="1">IFERROR(__xludf.DUMMYFUNCTION("""COMPUTED_VALUE"""),"MOSIP-25489")</f>
        <v>MOSIP-25489</v>
      </c>
      <c r="L181" s="19">
        <f ca="1">COUNTIFS('Resident-Test Cases'!A178:A2902,K181,'Resident-Test Cases'!C178:C2902,"&lt;&gt;"&amp;"")</f>
        <v>1</v>
      </c>
      <c r="M181" s="15">
        <f ca="1">COUNTIFS('Resident-Test Cases'!A179:A2902,K181,'Resident-Test Cases'!C179:C2902,"&lt;&gt;"&amp;"",'Resident-Test Cases'!I179:I2902,"PASS")</f>
        <v>1</v>
      </c>
      <c r="N181" s="20">
        <f ca="1">COUNTIFS('Resident-Test Cases'!A179:A2902,L181,'Resident-Test Cases'!C179:C2902,"&lt;&gt;"&amp;"",'Resident-Test Cases'!I179:I2902,"Fail")</f>
        <v>0</v>
      </c>
      <c r="O181" s="17">
        <f ca="1">COUNTIFS('Resident-Test Cases'!A179:A2902,M181,'Resident-Test Cases'!C179:C2902,"&lt;&gt;"&amp;"",'Resident-Test Cases'!I179:I2902,"NA")</f>
        <v>0</v>
      </c>
    </row>
    <row r="182" spans="11:15" ht="14.25" customHeight="1">
      <c r="K182" s="18" t="str">
        <f ca="1">IFERROR(__xludf.DUMMYFUNCTION("""COMPUTED_VALUE"""),"MOSIP-25486")</f>
        <v>MOSIP-25486</v>
      </c>
      <c r="L182" s="19">
        <f ca="1">COUNTIFS('Resident-Test Cases'!A179:A2903,K182,'Resident-Test Cases'!C179:C2903,"&lt;&gt;"&amp;"")</f>
        <v>1</v>
      </c>
      <c r="M182" s="15">
        <f ca="1">COUNTIFS('Resident-Test Cases'!A180:A2903,K182,'Resident-Test Cases'!C180:C2903,"&lt;&gt;"&amp;"",'Resident-Test Cases'!I180:I2903,"PASS")</f>
        <v>1</v>
      </c>
      <c r="N182" s="20">
        <f ca="1">COUNTIFS('Resident-Test Cases'!A180:A2903,L182,'Resident-Test Cases'!C180:C2903,"&lt;&gt;"&amp;"",'Resident-Test Cases'!I180:I2903,"Fail")</f>
        <v>0</v>
      </c>
      <c r="O182" s="17">
        <f ca="1">COUNTIFS('Resident-Test Cases'!A180:A2903,M182,'Resident-Test Cases'!C180:C2903,"&lt;&gt;"&amp;"",'Resident-Test Cases'!I180:I2903,"NA")</f>
        <v>0</v>
      </c>
    </row>
    <row r="183" spans="11:15" ht="14.25" customHeight="1">
      <c r="K183" s="18" t="str">
        <f ca="1">IFERROR(__xludf.DUMMYFUNCTION("""COMPUTED_VALUE"""),"MOSIP-23838")</f>
        <v>MOSIP-23838</v>
      </c>
      <c r="L183" s="19">
        <f ca="1">COUNTIFS('Resident-Test Cases'!A180:A2904,K183,'Resident-Test Cases'!C180:C2904,"&lt;&gt;"&amp;"")</f>
        <v>12</v>
      </c>
      <c r="M183" s="15">
        <f ca="1">COUNTIFS('Resident-Test Cases'!A181:A2904,K183,'Resident-Test Cases'!C181:C2904,"&lt;&gt;"&amp;"",'Resident-Test Cases'!I181:I2904,"PASS")</f>
        <v>11</v>
      </c>
      <c r="N183" s="20">
        <v>1</v>
      </c>
      <c r="O183" s="17">
        <f ca="1">COUNTIFS('Resident-Test Cases'!A181:A2904,M183,'Resident-Test Cases'!C181:C2904,"&lt;&gt;"&amp;"",'Resident-Test Cases'!I181:I2904,"NA")</f>
        <v>0</v>
      </c>
    </row>
    <row r="184" spans="11:15" ht="14.25" customHeight="1">
      <c r="K184" s="18" t="str">
        <f ca="1">IFERROR(__xludf.DUMMYFUNCTION("""COMPUTED_VALUE"""),"MOSIP-22893")</f>
        <v>MOSIP-22893</v>
      </c>
      <c r="L184" s="19">
        <f ca="1">COUNTIFS('Resident-Test Cases'!A181:A2905,K184,'Resident-Test Cases'!C181:C2905,"&lt;&gt;"&amp;"")</f>
        <v>5</v>
      </c>
      <c r="M184" s="15">
        <f ca="1">COUNTIFS('Resident-Test Cases'!A182:A2905,K184,'Resident-Test Cases'!C182:C2905,"&lt;&gt;"&amp;"",'Resident-Test Cases'!I182:I2905,"PASS")</f>
        <v>5</v>
      </c>
      <c r="N184" s="20">
        <f ca="1">COUNTIFS('Resident-Test Cases'!A182:A2905,L184,'Resident-Test Cases'!C182:C2905,"&lt;&gt;"&amp;"",'Resident-Test Cases'!I182:I2905,"Fail")</f>
        <v>0</v>
      </c>
      <c r="O184" s="17">
        <f ca="1">COUNTIFS('Resident-Test Cases'!A182:A2905,M184,'Resident-Test Cases'!C182:C2905,"&lt;&gt;"&amp;"",'Resident-Test Cases'!I182:I2905,"NA")</f>
        <v>0</v>
      </c>
    </row>
    <row r="185" spans="11:15" ht="14.25" customHeight="1">
      <c r="K185" s="18" t="str">
        <f ca="1">IFERROR(__xludf.DUMMYFUNCTION("""COMPUTED_VALUE"""),"MOSIP-22892")</f>
        <v>MOSIP-22892</v>
      </c>
      <c r="L185" s="19">
        <f ca="1">COUNTIFS('Resident-Test Cases'!A182:A2906,K185,'Resident-Test Cases'!C182:C2906,"&lt;&gt;"&amp;"")</f>
        <v>5</v>
      </c>
      <c r="M185" s="15">
        <f ca="1">COUNTIFS('Resident-Test Cases'!A183:A2906,K185,'Resident-Test Cases'!C183:C2906,"&lt;&gt;"&amp;"",'Resident-Test Cases'!I183:I2906,"PASS")</f>
        <v>5</v>
      </c>
      <c r="N185" s="20">
        <f ca="1">COUNTIFS('Resident-Test Cases'!A183:A2906,L185,'Resident-Test Cases'!C183:C2906,"&lt;&gt;"&amp;"",'Resident-Test Cases'!I183:I2906,"Fail")</f>
        <v>0</v>
      </c>
      <c r="O185" s="17">
        <f ca="1">COUNTIFS('Resident-Test Cases'!A183:A2906,M185,'Resident-Test Cases'!C183:C2906,"&lt;&gt;"&amp;"",'Resident-Test Cases'!I183:I2906,"NA")</f>
        <v>0</v>
      </c>
    </row>
    <row r="186" spans="11:15" ht="14.25" customHeight="1">
      <c r="K186" s="18" t="str">
        <f ca="1">IFERROR(__xludf.DUMMYFUNCTION("""COMPUTED_VALUE"""),"MOSIP-21310")</f>
        <v>MOSIP-21310</v>
      </c>
      <c r="L186" s="19">
        <f ca="1">COUNTIFS('Resident-Test Cases'!A183:A2907,K186,'Resident-Test Cases'!C183:C2907,"&lt;&gt;"&amp;"")</f>
        <v>17</v>
      </c>
      <c r="M186" s="15">
        <f ca="1">COUNTIFS('Resident-Test Cases'!A184:A2907,K186,'Resident-Test Cases'!C184:C2907,"&lt;&gt;"&amp;"",'Resident-Test Cases'!I184:I2907,"PASS")</f>
        <v>17</v>
      </c>
      <c r="N186" s="20">
        <f ca="1">COUNTIFS('Resident-Test Cases'!A184:A2907,L186,'Resident-Test Cases'!C184:C2907,"&lt;&gt;"&amp;"",'Resident-Test Cases'!I184:I2907,"Fail")</f>
        <v>0</v>
      </c>
      <c r="O186" s="17">
        <f ca="1">COUNTIFS('Resident-Test Cases'!A184:A2907,M186,'Resident-Test Cases'!C184:C2907,"&lt;&gt;"&amp;"",'Resident-Test Cases'!I184:I2907,"NA")</f>
        <v>0</v>
      </c>
    </row>
    <row r="187" spans="11:15" ht="14.25" customHeight="1">
      <c r="K187" s="18" t="str">
        <f ca="1">IFERROR(__xludf.DUMMYFUNCTION("""COMPUTED_VALUE"""),"MOSIP-24827")</f>
        <v>MOSIP-24827</v>
      </c>
      <c r="L187" s="19">
        <f ca="1">COUNTIFS('Resident-Test Cases'!A184:A2908,K187,'Resident-Test Cases'!C184:C2908,"&lt;&gt;"&amp;"")</f>
        <v>10</v>
      </c>
      <c r="M187" s="15">
        <f ca="1">COUNTIFS('Resident-Test Cases'!A185:A2908,K187,'Resident-Test Cases'!C185:C2908,"&lt;&gt;"&amp;"",'Resident-Test Cases'!I185:I2908,"PASS")</f>
        <v>10</v>
      </c>
      <c r="N187" s="20">
        <f ca="1">COUNTIFS('Resident-Test Cases'!A185:A2908,L187,'Resident-Test Cases'!C185:C2908,"&lt;&gt;"&amp;"",'Resident-Test Cases'!I185:I2908,"Fail")</f>
        <v>0</v>
      </c>
      <c r="O187" s="17">
        <f ca="1">COUNTIFS('Resident-Test Cases'!A185:A2908,M187,'Resident-Test Cases'!C185:C2908,"&lt;&gt;"&amp;"",'Resident-Test Cases'!I185:I2908,"NA")</f>
        <v>0</v>
      </c>
    </row>
    <row r="188" spans="11:15" ht="14.25" customHeight="1">
      <c r="K188" s="18" t="str">
        <f ca="1">IFERROR(__xludf.DUMMYFUNCTION("""COMPUTED_VALUE"""),"MOSIP-21318")</f>
        <v>MOSIP-21318</v>
      </c>
      <c r="L188" s="19">
        <f ca="1">COUNTIFS('Resident-Test Cases'!A185:A2909,K188,'Resident-Test Cases'!C185:C2909,"&lt;&gt;"&amp;"")</f>
        <v>16</v>
      </c>
      <c r="M188" s="15">
        <f ca="1">COUNTIFS('Resident-Test Cases'!A186:A2909,K188,'Resident-Test Cases'!C186:C2909,"&lt;&gt;"&amp;"",'Resident-Test Cases'!I186:I2909,"PASS")</f>
        <v>13</v>
      </c>
      <c r="N188" s="20">
        <v>2</v>
      </c>
      <c r="O188" s="17">
        <v>3</v>
      </c>
    </row>
    <row r="189" spans="11:15" ht="14.25" customHeight="1">
      <c r="K189" s="18" t="str">
        <f ca="1">IFERROR(__xludf.DUMMYFUNCTION("""COMPUTED_VALUE"""),"MOSIP-27824")</f>
        <v>MOSIP-27824</v>
      </c>
      <c r="L189" s="19">
        <f ca="1">COUNTIFS('Resident-Test Cases'!A186:A2910,K189,'Resident-Test Cases'!C186:C2910,"&lt;&gt;"&amp;"")</f>
        <v>1</v>
      </c>
      <c r="M189" s="15">
        <f ca="1">COUNTIFS('Resident-Test Cases'!A187:A2910,K189,'Resident-Test Cases'!C187:C2910,"&lt;&gt;"&amp;"",'Resident-Test Cases'!I187:I2910,"PASS")</f>
        <v>1</v>
      </c>
      <c r="N189" s="20">
        <f ca="1">COUNTIFS('Resident-Test Cases'!A187:A2910,L189,'Resident-Test Cases'!C187:C2910,"&lt;&gt;"&amp;"",'Resident-Test Cases'!I187:I2910,"Fail")</f>
        <v>0</v>
      </c>
      <c r="O189" s="17">
        <f ca="1">COUNTIFS('Resident-Test Cases'!A187:A2910,M189,'Resident-Test Cases'!C187:C2910,"&lt;&gt;"&amp;"",'Resident-Test Cases'!I187:I2910,"NA")</f>
        <v>0</v>
      </c>
    </row>
    <row r="190" spans="11:15" ht="14.25" customHeight="1">
      <c r="K190" s="18" t="str">
        <f ca="1">IFERROR(__xludf.DUMMYFUNCTION("""COMPUTED_VALUE"""),"MOSIP-27696")</f>
        <v>MOSIP-27696</v>
      </c>
      <c r="L190" s="19">
        <f ca="1">COUNTIFS('Resident-Test Cases'!A187:A2911,K190,'Resident-Test Cases'!C187:C2911,"&lt;&gt;"&amp;"")</f>
        <v>1</v>
      </c>
      <c r="M190" s="15">
        <f ca="1">COUNTIFS('Resident-Test Cases'!A188:A2911,K190,'Resident-Test Cases'!C188:C2911,"&lt;&gt;"&amp;"",'Resident-Test Cases'!I188:I2911,"PASS")</f>
        <v>1</v>
      </c>
      <c r="N190" s="20">
        <f ca="1">COUNTIFS('Resident-Test Cases'!A188:A2911,L190,'Resident-Test Cases'!C188:C2911,"&lt;&gt;"&amp;"",'Resident-Test Cases'!I188:I2911,"Fail")</f>
        <v>0</v>
      </c>
      <c r="O190" s="17">
        <f ca="1">COUNTIFS('Resident-Test Cases'!A188:A2911,M190,'Resident-Test Cases'!C188:C2911,"&lt;&gt;"&amp;"",'Resident-Test Cases'!I188:I2911,"NA")</f>
        <v>0</v>
      </c>
    </row>
    <row r="191" spans="11:15" ht="14.25" customHeight="1">
      <c r="K191" s="18" t="str">
        <f ca="1">IFERROR(__xludf.DUMMYFUNCTION("""COMPUTED_VALUE"""),"MOSIP-29503")</f>
        <v>MOSIP-29503</v>
      </c>
      <c r="L191" s="19">
        <f ca="1">COUNTIFS('Resident-Test Cases'!A188:A2912,K191,'Resident-Test Cases'!C188:C2912,"&lt;&gt;"&amp;"")</f>
        <v>1</v>
      </c>
      <c r="M191" s="15">
        <f ca="1">COUNTIFS('Resident-Test Cases'!A189:A2912,K191,'Resident-Test Cases'!C189:C2912,"&lt;&gt;"&amp;"",'Resident-Test Cases'!I189:I2912,"PASS")</f>
        <v>1</v>
      </c>
      <c r="N191" s="20">
        <f ca="1">COUNTIFS('Resident-Test Cases'!A189:A2912,L191,'Resident-Test Cases'!C189:C2912,"&lt;&gt;"&amp;"",'Resident-Test Cases'!I189:I2912,"Fail")</f>
        <v>0</v>
      </c>
      <c r="O191" s="17">
        <f ca="1">COUNTIFS('Resident-Test Cases'!A189:A2912,M191,'Resident-Test Cases'!C189:C2912,"&lt;&gt;"&amp;"",'Resident-Test Cases'!I189:I2912,"NA")</f>
        <v>0</v>
      </c>
    </row>
    <row r="192" spans="11:15" ht="14.25" customHeight="1">
      <c r="K192" s="18" t="str">
        <f ca="1">IFERROR(__xludf.DUMMYFUNCTION("""COMPUTED_VALUE"""),"MOSIP-29403")</f>
        <v>MOSIP-29403</v>
      </c>
      <c r="L192" s="19">
        <f ca="1">COUNTIFS('Resident-Test Cases'!A189:A2913,K192,'Resident-Test Cases'!C189:C2913,"&lt;&gt;"&amp;"")</f>
        <v>2</v>
      </c>
      <c r="M192" s="15">
        <f ca="1">COUNTIFS('Resident-Test Cases'!A190:A2913,K192,'Resident-Test Cases'!C190:C2913,"&lt;&gt;"&amp;"",'Resident-Test Cases'!I190:I2913,"PASS")</f>
        <v>2</v>
      </c>
      <c r="N192" s="20">
        <f ca="1">COUNTIFS('Resident-Test Cases'!A190:A2913,L192,'Resident-Test Cases'!C190:C2913,"&lt;&gt;"&amp;"",'Resident-Test Cases'!I190:I2913,"Fail")</f>
        <v>0</v>
      </c>
      <c r="O192" s="17">
        <f ca="1">COUNTIFS('Resident-Test Cases'!A190:A2913,M192,'Resident-Test Cases'!C190:C2913,"&lt;&gt;"&amp;"",'Resident-Test Cases'!I190:I2913,"NA")</f>
        <v>0</v>
      </c>
    </row>
    <row r="193" spans="11:15" ht="14.25" customHeight="1">
      <c r="K193" s="18" t="str">
        <f ca="1">IFERROR(__xludf.DUMMYFUNCTION("""COMPUTED_VALUE"""),"MOSIP-26413")</f>
        <v>MOSIP-26413</v>
      </c>
      <c r="L193" s="19">
        <f ca="1">COUNTIFS('Resident-Test Cases'!A190:A2914,K193,'Resident-Test Cases'!C190:C2914,"&lt;&gt;"&amp;"")</f>
        <v>1</v>
      </c>
      <c r="M193" s="15">
        <f ca="1">COUNTIFS('Resident-Test Cases'!A191:A2914,K193,'Resident-Test Cases'!C191:C2914,"&lt;&gt;"&amp;"",'Resident-Test Cases'!I191:I2914,"PASS")</f>
        <v>1</v>
      </c>
      <c r="N193" s="20">
        <f ca="1">COUNTIFS('Resident-Test Cases'!A191:A2914,L193,'Resident-Test Cases'!C191:C2914,"&lt;&gt;"&amp;"",'Resident-Test Cases'!I191:I2914,"Fail")</f>
        <v>0</v>
      </c>
      <c r="O193" s="17">
        <f ca="1">COUNTIFS('Resident-Test Cases'!A191:A2914,M193,'Resident-Test Cases'!C191:C2914,"&lt;&gt;"&amp;"",'Resident-Test Cases'!I191:I2914,"NA")</f>
        <v>0</v>
      </c>
    </row>
    <row r="194" spans="11:15" ht="14.25" customHeight="1">
      <c r="K194" s="18" t="str">
        <f ca="1">IFERROR(__xludf.DUMMYFUNCTION("""COMPUTED_VALUE"""),"MOSIP-26614")</f>
        <v>MOSIP-26614</v>
      </c>
      <c r="L194" s="19">
        <f ca="1">COUNTIFS('Resident-Test Cases'!A191:A2915,K194,'Resident-Test Cases'!C191:C2915,"&lt;&gt;"&amp;"")</f>
        <v>1</v>
      </c>
      <c r="M194" s="15">
        <f ca="1">COUNTIFS('Resident-Test Cases'!A192:A2915,K194,'Resident-Test Cases'!C192:C2915,"&lt;&gt;"&amp;"",'Resident-Test Cases'!I192:I2915,"PASS")</f>
        <v>1</v>
      </c>
      <c r="N194" s="20">
        <f ca="1">COUNTIFS('Resident-Test Cases'!A192:A2915,L194,'Resident-Test Cases'!C192:C2915,"&lt;&gt;"&amp;"",'Resident-Test Cases'!I192:I2915,"Fail")</f>
        <v>0</v>
      </c>
      <c r="O194" s="17">
        <f ca="1">COUNTIFS('Resident-Test Cases'!A192:A2915,M194,'Resident-Test Cases'!C192:C2915,"&lt;&gt;"&amp;"",'Resident-Test Cases'!I192:I2915,"NA")</f>
        <v>0</v>
      </c>
    </row>
    <row r="195" spans="11:15" ht="14.25" customHeight="1">
      <c r="K195" s="18" t="str">
        <f ca="1">IFERROR(__xludf.DUMMYFUNCTION("""COMPUTED_VALUE"""),"MOSIP-25984")</f>
        <v>MOSIP-25984</v>
      </c>
      <c r="L195" s="19">
        <f ca="1">COUNTIFS('Resident-Test Cases'!A192:A2916,K195,'Resident-Test Cases'!C192:C2916,"&lt;&gt;"&amp;"")</f>
        <v>1</v>
      </c>
      <c r="M195" s="15">
        <f ca="1">COUNTIFS('Resident-Test Cases'!A193:A2916,K195,'Resident-Test Cases'!C193:C2916,"&lt;&gt;"&amp;"",'Resident-Test Cases'!I193:I2916,"PASS")</f>
        <v>1</v>
      </c>
      <c r="N195" s="20">
        <f ca="1">COUNTIFS('Resident-Test Cases'!A193:A2916,L195,'Resident-Test Cases'!C193:C2916,"&lt;&gt;"&amp;"",'Resident-Test Cases'!I193:I2916,"Fail")</f>
        <v>0</v>
      </c>
      <c r="O195" s="17">
        <f ca="1">COUNTIFS('Resident-Test Cases'!A193:A2916,M195,'Resident-Test Cases'!C193:C2916,"&lt;&gt;"&amp;"",'Resident-Test Cases'!I193:I2916,"NA")</f>
        <v>0</v>
      </c>
    </row>
    <row r="196" spans="11:15" ht="14.25" customHeight="1">
      <c r="K196" s="18" t="str">
        <f ca="1">IFERROR(__xludf.DUMMYFUNCTION("""COMPUTED_VALUE"""),"MOSIP-25399")</f>
        <v>MOSIP-25399</v>
      </c>
      <c r="L196" s="19">
        <f ca="1">COUNTIFS('Resident-Test Cases'!A193:A2917,K196,'Resident-Test Cases'!C193:C2917,"&lt;&gt;"&amp;"")</f>
        <v>1</v>
      </c>
      <c r="M196" s="15">
        <f ca="1">COUNTIFS('Resident-Test Cases'!A194:A2917,K196,'Resident-Test Cases'!C194:C2917,"&lt;&gt;"&amp;"",'Resident-Test Cases'!I194:I2917,"PASS")</f>
        <v>1</v>
      </c>
      <c r="N196" s="20">
        <f ca="1">COUNTIFS('Resident-Test Cases'!A194:A2917,L196,'Resident-Test Cases'!C194:C2917,"&lt;&gt;"&amp;"",'Resident-Test Cases'!I194:I2917,"Fail")</f>
        <v>0</v>
      </c>
      <c r="O196" s="17">
        <f ca="1">COUNTIFS('Resident-Test Cases'!A194:A2917,M196,'Resident-Test Cases'!C194:C2917,"&lt;&gt;"&amp;"",'Resident-Test Cases'!I194:I2917,"NA")</f>
        <v>0</v>
      </c>
    </row>
    <row r="197" spans="11:15" ht="14.25" customHeight="1">
      <c r="K197" s="18" t="str">
        <f ca="1">IFERROR(__xludf.DUMMYFUNCTION("""COMPUTED_VALUE"""),"MOSIP-25363")</f>
        <v>MOSIP-25363</v>
      </c>
      <c r="L197" s="19">
        <f ca="1">COUNTIFS('Resident-Test Cases'!A194:A2918,K197,'Resident-Test Cases'!C194:C2918,"&lt;&gt;"&amp;"")</f>
        <v>1</v>
      </c>
      <c r="M197" s="15">
        <f ca="1">COUNTIFS('Resident-Test Cases'!A195:A2918,K197,'Resident-Test Cases'!C195:C2918,"&lt;&gt;"&amp;"",'Resident-Test Cases'!I195:I2918,"PASS")</f>
        <v>1</v>
      </c>
      <c r="N197" s="20">
        <f ca="1">COUNTIFS('Resident-Test Cases'!A195:A2918,L197,'Resident-Test Cases'!C195:C2918,"&lt;&gt;"&amp;"",'Resident-Test Cases'!I195:I2918,"Fail")</f>
        <v>0</v>
      </c>
      <c r="O197" s="17">
        <f ca="1">COUNTIFS('Resident-Test Cases'!A195:A2918,M197,'Resident-Test Cases'!C195:C2918,"&lt;&gt;"&amp;"",'Resident-Test Cases'!I195:I2918,"NA")</f>
        <v>0</v>
      </c>
    </row>
    <row r="198" spans="11:15" ht="14.25" customHeight="1">
      <c r="K198" s="18" t="str">
        <f ca="1">IFERROR(__xludf.DUMMYFUNCTION("""COMPUTED_VALUE"""),"MOSIP-27822")</f>
        <v>MOSIP-27822</v>
      </c>
      <c r="L198" s="19">
        <f ca="1">COUNTIFS('Resident-Test Cases'!A195:A2919,K198,'Resident-Test Cases'!C195:C2919,"&lt;&gt;"&amp;"")</f>
        <v>2</v>
      </c>
      <c r="M198" s="15">
        <f ca="1">COUNTIFS('Resident-Test Cases'!A196:A2919,K198,'Resident-Test Cases'!C196:C2919,"&lt;&gt;"&amp;"",'Resident-Test Cases'!I196:I2919,"PASS")</f>
        <v>2</v>
      </c>
      <c r="N198" s="20">
        <f ca="1">COUNTIFS('Resident-Test Cases'!A196:A2919,L198,'Resident-Test Cases'!C196:C2919,"&lt;&gt;"&amp;"",'Resident-Test Cases'!I196:I2919,"Fail")</f>
        <v>0</v>
      </c>
      <c r="O198" s="17">
        <f ca="1">COUNTIFS('Resident-Test Cases'!A196:A2919,M198,'Resident-Test Cases'!C196:C2919,"&lt;&gt;"&amp;"",'Resident-Test Cases'!I196:I2919,"NA")</f>
        <v>0</v>
      </c>
    </row>
    <row r="199" spans="11:15" ht="14.25" customHeight="1">
      <c r="K199" s="18" t="str">
        <f ca="1">IFERROR(__xludf.DUMMYFUNCTION("""COMPUTED_VALUE"""),"MOSIP-25728")</f>
        <v>MOSIP-25728</v>
      </c>
      <c r="L199" s="19">
        <f ca="1">COUNTIFS('Resident-Test Cases'!A196:A2920,K199,'Resident-Test Cases'!C196:C2920,"&lt;&gt;"&amp;"")</f>
        <v>1</v>
      </c>
      <c r="M199" s="15">
        <f ca="1">COUNTIFS('Resident-Test Cases'!A197:A2920,K199,'Resident-Test Cases'!C197:C2920,"&lt;&gt;"&amp;"",'Resident-Test Cases'!I197:I2920,"PASS")</f>
        <v>1</v>
      </c>
      <c r="N199" s="20">
        <f ca="1">COUNTIFS('Resident-Test Cases'!A197:A2920,L199,'Resident-Test Cases'!C197:C2920,"&lt;&gt;"&amp;"",'Resident-Test Cases'!I197:I2920,"Fail")</f>
        <v>0</v>
      </c>
      <c r="O199" s="17">
        <f ca="1">COUNTIFS('Resident-Test Cases'!A197:A2920,M199,'Resident-Test Cases'!C197:C2920,"&lt;&gt;"&amp;"",'Resident-Test Cases'!I197:I2920,"NA")</f>
        <v>0</v>
      </c>
    </row>
    <row r="200" spans="11:15" ht="14.25" customHeight="1">
      <c r="K200" s="18" t="str">
        <f ca="1">IFERROR(__xludf.DUMMYFUNCTION("""COMPUTED_VALUE"""),"MOSIP-25724")</f>
        <v>MOSIP-25724</v>
      </c>
      <c r="L200" s="19">
        <f ca="1">COUNTIFS('Resident-Test Cases'!A197:A2921,K200,'Resident-Test Cases'!C197:C2921,"&lt;&gt;"&amp;"")</f>
        <v>1</v>
      </c>
      <c r="M200" s="15">
        <f ca="1">COUNTIFS('Resident-Test Cases'!A198:A2921,K200,'Resident-Test Cases'!C198:C2921,"&lt;&gt;"&amp;"",'Resident-Test Cases'!I198:I2921,"PASS")</f>
        <v>1</v>
      </c>
      <c r="N200" s="20">
        <f ca="1">COUNTIFS('Resident-Test Cases'!A198:A2921,L200,'Resident-Test Cases'!C198:C2921,"&lt;&gt;"&amp;"",'Resident-Test Cases'!I198:I2921,"Fail")</f>
        <v>0</v>
      </c>
      <c r="O200" s="17">
        <f ca="1">COUNTIFS('Resident-Test Cases'!A198:A2921,M200,'Resident-Test Cases'!C198:C2921,"&lt;&gt;"&amp;"",'Resident-Test Cases'!I198:I2921,"NA")</f>
        <v>0</v>
      </c>
    </row>
    <row r="201" spans="11:15" ht="14.25" customHeight="1">
      <c r="K201" s="18" t="str">
        <f ca="1">IFERROR(__xludf.DUMMYFUNCTION("""COMPUTED_VALUE"""),"MOSIP-29033")</f>
        <v>MOSIP-29033</v>
      </c>
      <c r="L201" s="19">
        <f ca="1">COUNTIFS('Resident-Test Cases'!A198:A2922,K201,'Resident-Test Cases'!C198:C2922,"&lt;&gt;"&amp;"")</f>
        <v>1</v>
      </c>
      <c r="M201" s="15">
        <f ca="1">COUNTIFS('Resident-Test Cases'!A199:A2922,K201,'Resident-Test Cases'!C199:C2922,"&lt;&gt;"&amp;"",'Resident-Test Cases'!I199:I2922,"PASS")</f>
        <v>1</v>
      </c>
      <c r="N201" s="20">
        <f ca="1">COUNTIFS('Resident-Test Cases'!A199:A2922,L201,'Resident-Test Cases'!C199:C2922,"&lt;&gt;"&amp;"",'Resident-Test Cases'!I199:I2922,"Fail")</f>
        <v>0</v>
      </c>
      <c r="O201" s="17">
        <f ca="1">COUNTIFS('Resident-Test Cases'!A199:A2922,M201,'Resident-Test Cases'!C199:C2922,"&lt;&gt;"&amp;"",'Resident-Test Cases'!I199:I2922,"NA")</f>
        <v>0</v>
      </c>
    </row>
    <row r="202" spans="11:15" ht="14.25" customHeight="1">
      <c r="K202" s="18" t="str">
        <f ca="1">IFERROR(__xludf.DUMMYFUNCTION("""COMPUTED_VALUE"""),"MOSIP-25712")</f>
        <v>MOSIP-25712</v>
      </c>
      <c r="L202" s="19">
        <f ca="1">COUNTIFS('Resident-Test Cases'!A199:A2923,K202,'Resident-Test Cases'!C199:C2923,"&lt;&gt;"&amp;"")</f>
        <v>1</v>
      </c>
      <c r="M202" s="15">
        <f ca="1">COUNTIFS('Resident-Test Cases'!A200:A2923,K202,'Resident-Test Cases'!C200:C2923,"&lt;&gt;"&amp;"",'Resident-Test Cases'!I200:I2923,"PASS")</f>
        <v>1</v>
      </c>
      <c r="N202" s="20">
        <f ca="1">COUNTIFS('Resident-Test Cases'!A200:A2923,L202,'Resident-Test Cases'!C200:C2923,"&lt;&gt;"&amp;"",'Resident-Test Cases'!I200:I2923,"Fail")</f>
        <v>0</v>
      </c>
      <c r="O202" s="17">
        <f ca="1">COUNTIFS('Resident-Test Cases'!A200:A2923,M202,'Resident-Test Cases'!C200:C2923,"&lt;&gt;"&amp;"",'Resident-Test Cases'!I200:I2923,"NA")</f>
        <v>0</v>
      </c>
    </row>
    <row r="203" spans="11:15" ht="14.25" customHeight="1">
      <c r="K203" s="18" t="str">
        <f ca="1">IFERROR(__xludf.DUMMYFUNCTION("""COMPUTED_VALUE"""),"MOSIP-27420")</f>
        <v>MOSIP-27420</v>
      </c>
      <c r="L203" s="19">
        <f ca="1">COUNTIFS('Resident-Test Cases'!A200:A2924,K203,'Resident-Test Cases'!C200:C2924,"&lt;&gt;"&amp;"")</f>
        <v>1</v>
      </c>
      <c r="M203" s="15">
        <f ca="1">COUNTIFS('Resident-Test Cases'!A201:A2924,K203,'Resident-Test Cases'!C201:C2924,"&lt;&gt;"&amp;"",'Resident-Test Cases'!I201:I2924,"PASS")</f>
        <v>1</v>
      </c>
      <c r="N203" s="20">
        <f ca="1">COUNTIFS('Resident-Test Cases'!A201:A2924,L203,'Resident-Test Cases'!C201:C2924,"&lt;&gt;"&amp;"",'Resident-Test Cases'!I201:I2924,"Fail")</f>
        <v>0</v>
      </c>
      <c r="O203" s="17">
        <f ca="1">COUNTIFS('Resident-Test Cases'!A201:A2924,M203,'Resident-Test Cases'!C201:C2924,"&lt;&gt;"&amp;"",'Resident-Test Cases'!I201:I2924,"NA")</f>
        <v>0</v>
      </c>
    </row>
    <row r="204" spans="11:15" ht="14.25" customHeight="1">
      <c r="K204" s="18" t="str">
        <f ca="1">IFERROR(__xludf.DUMMYFUNCTION("""COMPUTED_VALUE"""),"MOSIP-28710")</f>
        <v>MOSIP-28710</v>
      </c>
      <c r="L204" s="19">
        <f ca="1">COUNTIFS('Resident-Test Cases'!A201:A2925,K204,'Resident-Test Cases'!C201:C2925,"&lt;&gt;"&amp;"")</f>
        <v>1</v>
      </c>
      <c r="M204" s="15">
        <f ca="1">COUNTIFS('Resident-Test Cases'!A202:A2925,K204,'Resident-Test Cases'!C202:C2925,"&lt;&gt;"&amp;"",'Resident-Test Cases'!I202:I2925,"PASS")</f>
        <v>1</v>
      </c>
      <c r="N204" s="20">
        <f ca="1">COUNTIFS('Resident-Test Cases'!A202:A2925,L204,'Resident-Test Cases'!C202:C2925,"&lt;&gt;"&amp;"",'Resident-Test Cases'!I202:I2925,"Fail")</f>
        <v>0</v>
      </c>
      <c r="O204" s="17">
        <f ca="1">COUNTIFS('Resident-Test Cases'!A202:A2925,M204,'Resident-Test Cases'!C202:C2925,"&lt;&gt;"&amp;"",'Resident-Test Cases'!I202:I2925,"NA")</f>
        <v>0</v>
      </c>
    </row>
    <row r="205" spans="11:15" ht="14.25" customHeight="1">
      <c r="K205" s="18" t="str">
        <f ca="1">IFERROR(__xludf.DUMMYFUNCTION("""COMPUTED_VALUE"""),"MOSIP-28526")</f>
        <v>MOSIP-28526</v>
      </c>
      <c r="L205" s="19">
        <f ca="1">COUNTIFS('Resident-Test Cases'!A202:A2926,K205,'Resident-Test Cases'!C202:C2926,"&lt;&gt;"&amp;"")</f>
        <v>1</v>
      </c>
      <c r="M205" s="15">
        <f ca="1">COUNTIFS('Resident-Test Cases'!A203:A2926,K205,'Resident-Test Cases'!C203:C2926,"&lt;&gt;"&amp;"",'Resident-Test Cases'!I203:I2926,"PASS")</f>
        <v>1</v>
      </c>
      <c r="N205" s="20">
        <f ca="1">COUNTIFS('Resident-Test Cases'!A203:A2926,L205,'Resident-Test Cases'!C203:C2926,"&lt;&gt;"&amp;"",'Resident-Test Cases'!I203:I2926,"Fail")</f>
        <v>0</v>
      </c>
      <c r="O205" s="17">
        <f ca="1">COUNTIFS('Resident-Test Cases'!A203:A2926,M205,'Resident-Test Cases'!C203:C2926,"&lt;&gt;"&amp;"",'Resident-Test Cases'!I203:I2926,"NA")</f>
        <v>0</v>
      </c>
    </row>
    <row r="206" spans="11:15" ht="14.25" customHeight="1">
      <c r="K206" s="18" t="str">
        <f ca="1">IFERROR(__xludf.DUMMYFUNCTION("""COMPUTED_VALUE"""),"MOSIP-28698")</f>
        <v>MOSIP-28698</v>
      </c>
      <c r="L206" s="19">
        <f ca="1">COUNTIFS('Resident-Test Cases'!A203:A2927,K206,'Resident-Test Cases'!C203:C2927,"&lt;&gt;"&amp;"")</f>
        <v>1</v>
      </c>
      <c r="M206" s="15">
        <f ca="1">COUNTIFS('Resident-Test Cases'!A204:A2927,K206,'Resident-Test Cases'!C204:C2927,"&lt;&gt;"&amp;"",'Resident-Test Cases'!I204:I2927,"PASS")</f>
        <v>1</v>
      </c>
      <c r="N206" s="20">
        <f ca="1">COUNTIFS('Resident-Test Cases'!A204:A2927,L206,'Resident-Test Cases'!C204:C2927,"&lt;&gt;"&amp;"",'Resident-Test Cases'!I204:I2927,"Fail")</f>
        <v>0</v>
      </c>
      <c r="O206" s="17">
        <f ca="1">COUNTIFS('Resident-Test Cases'!A204:A2927,M206,'Resident-Test Cases'!C204:C2927,"&lt;&gt;"&amp;"",'Resident-Test Cases'!I204:I2927,"NA")</f>
        <v>0</v>
      </c>
    </row>
    <row r="207" spans="11:15" ht="14.25" customHeight="1">
      <c r="K207" s="18" t="str">
        <f ca="1">IFERROR(__xludf.DUMMYFUNCTION("""COMPUTED_VALUE"""),"MOSIP-26229")</f>
        <v>MOSIP-26229</v>
      </c>
      <c r="L207" s="19">
        <f ca="1">COUNTIFS('Resident-Test Cases'!A204:A2928,K207,'Resident-Test Cases'!C204:C2928,"&lt;&gt;"&amp;"")</f>
        <v>1</v>
      </c>
      <c r="M207" s="15">
        <f ca="1">COUNTIFS('Resident-Test Cases'!A205:A2928,K207,'Resident-Test Cases'!C205:C2928,"&lt;&gt;"&amp;"",'Resident-Test Cases'!I205:I2928,"PASS")</f>
        <v>1</v>
      </c>
      <c r="N207" s="20">
        <f ca="1">COUNTIFS('Resident-Test Cases'!A205:A2928,L207,'Resident-Test Cases'!C205:C2928,"&lt;&gt;"&amp;"",'Resident-Test Cases'!I205:I2928,"Fail")</f>
        <v>0</v>
      </c>
      <c r="O207" s="17">
        <f ca="1">COUNTIFS('Resident-Test Cases'!A205:A2928,M207,'Resident-Test Cases'!C205:C2928,"&lt;&gt;"&amp;"",'Resident-Test Cases'!I205:I2928,"NA")</f>
        <v>0</v>
      </c>
    </row>
    <row r="208" spans="11:15" ht="14.25" customHeight="1">
      <c r="K208" s="18" t="str">
        <f ca="1">IFERROR(__xludf.DUMMYFUNCTION("""COMPUTED_VALUE"""),"MOSIP-26227")</f>
        <v>MOSIP-26227</v>
      </c>
      <c r="L208" s="19">
        <f ca="1">COUNTIFS('Resident-Test Cases'!A205:A2929,K208,'Resident-Test Cases'!C205:C2929,"&lt;&gt;"&amp;"")</f>
        <v>1</v>
      </c>
      <c r="M208" s="15">
        <f ca="1">COUNTIFS('Resident-Test Cases'!A206:A2929,K208,'Resident-Test Cases'!C206:C2929,"&lt;&gt;"&amp;"",'Resident-Test Cases'!I206:I2929,"PASS")</f>
        <v>1</v>
      </c>
      <c r="N208" s="20">
        <f ca="1">COUNTIFS('Resident-Test Cases'!A206:A2929,L208,'Resident-Test Cases'!C206:C2929,"&lt;&gt;"&amp;"",'Resident-Test Cases'!I206:I2929,"Fail")</f>
        <v>0</v>
      </c>
      <c r="O208" s="17">
        <f ca="1">COUNTIFS('Resident-Test Cases'!A206:A2929,M208,'Resident-Test Cases'!C206:C2929,"&lt;&gt;"&amp;"",'Resident-Test Cases'!I206:I2929,"NA")</f>
        <v>0</v>
      </c>
    </row>
    <row r="209" spans="11:15" ht="14.25" customHeight="1">
      <c r="K209" s="18" t="str">
        <f ca="1">IFERROR(__xludf.DUMMYFUNCTION("""COMPUTED_VALUE"""),"MOSIP-28880")</f>
        <v>MOSIP-28880</v>
      </c>
      <c r="L209" s="19">
        <f ca="1">COUNTIFS('Resident-Test Cases'!A206:A2930,K209,'Resident-Test Cases'!C206:C2930,"&lt;&gt;"&amp;"")</f>
        <v>1</v>
      </c>
      <c r="M209" s="15">
        <f ca="1">COUNTIFS('Resident-Test Cases'!A207:A2930,K209,'Resident-Test Cases'!C207:C2930,"&lt;&gt;"&amp;"",'Resident-Test Cases'!I207:I2930,"PASS")</f>
        <v>1</v>
      </c>
      <c r="N209" s="20">
        <f ca="1">COUNTIFS('Resident-Test Cases'!A207:A2930,L209,'Resident-Test Cases'!C207:C2930,"&lt;&gt;"&amp;"",'Resident-Test Cases'!I207:I2930,"Fail")</f>
        <v>0</v>
      </c>
      <c r="O209" s="17">
        <f ca="1">COUNTIFS('Resident-Test Cases'!A207:A2930,M209,'Resident-Test Cases'!C207:C2930,"&lt;&gt;"&amp;"",'Resident-Test Cases'!I207:I2930,"NA")</f>
        <v>0</v>
      </c>
    </row>
    <row r="210" spans="11:15" ht="14.25" customHeight="1">
      <c r="K210" s="18" t="str">
        <f ca="1">IFERROR(__xludf.DUMMYFUNCTION("""COMPUTED_VALUE"""),"MOSIP-27931")</f>
        <v>MOSIP-27931</v>
      </c>
      <c r="L210" s="19">
        <f ca="1">COUNTIFS('Resident-Test Cases'!A207:A2931,K210,'Resident-Test Cases'!C207:C2931,"&lt;&gt;"&amp;"")</f>
        <v>1</v>
      </c>
      <c r="M210" s="15">
        <f ca="1">COUNTIFS('Resident-Test Cases'!A208:A2931,K210,'Resident-Test Cases'!C208:C2931,"&lt;&gt;"&amp;"",'Resident-Test Cases'!I208:I2931,"PASS")</f>
        <v>1</v>
      </c>
      <c r="N210" s="20">
        <f ca="1">COUNTIFS('Resident-Test Cases'!A208:A2931,L210,'Resident-Test Cases'!C208:C2931,"&lt;&gt;"&amp;"",'Resident-Test Cases'!I208:I2931,"Fail")</f>
        <v>0</v>
      </c>
      <c r="O210" s="17">
        <f ca="1">COUNTIFS('Resident-Test Cases'!A208:A2931,M210,'Resident-Test Cases'!C208:C2931,"&lt;&gt;"&amp;"",'Resident-Test Cases'!I208:I2931,"NA")</f>
        <v>0</v>
      </c>
    </row>
    <row r="211" spans="11:15" ht="14.25" customHeight="1">
      <c r="K211" s="18" t="str">
        <f ca="1">IFERROR(__xludf.DUMMYFUNCTION("""COMPUTED_VALUE"""),"MOSIP-28006")</f>
        <v>MOSIP-28006</v>
      </c>
      <c r="L211" s="19">
        <f ca="1">COUNTIFS('Resident-Test Cases'!A208:A2932,K211,'Resident-Test Cases'!C208:C2932,"&lt;&gt;"&amp;"")</f>
        <v>1</v>
      </c>
      <c r="M211" s="15">
        <f ca="1">COUNTIFS('Resident-Test Cases'!A209:A2932,K211,'Resident-Test Cases'!C209:C2932,"&lt;&gt;"&amp;"",'Resident-Test Cases'!I209:I2932,"PASS")</f>
        <v>1</v>
      </c>
      <c r="N211" s="20">
        <f ca="1">COUNTIFS('Resident-Test Cases'!A209:A2932,L211,'Resident-Test Cases'!C209:C2932,"&lt;&gt;"&amp;"",'Resident-Test Cases'!I209:I2932,"Fail")</f>
        <v>0</v>
      </c>
      <c r="O211" s="17">
        <f ca="1">COUNTIFS('Resident-Test Cases'!A209:A2932,M211,'Resident-Test Cases'!C209:C2932,"&lt;&gt;"&amp;"",'Resident-Test Cases'!I209:I2932,"NA")</f>
        <v>0</v>
      </c>
    </row>
    <row r="212" spans="11:15" ht="14.25" customHeight="1">
      <c r="K212" s="18" t="str">
        <f ca="1">IFERROR(__xludf.DUMMYFUNCTION("""COMPUTED_VALUE"""),"MOSIP-28031")</f>
        <v>MOSIP-28031</v>
      </c>
      <c r="L212" s="19">
        <f ca="1">COUNTIFS('Resident-Test Cases'!A209:A2933,K212,'Resident-Test Cases'!C209:C2933,"&lt;&gt;"&amp;"")</f>
        <v>1</v>
      </c>
      <c r="M212" s="15">
        <f ca="1">COUNTIFS('Resident-Test Cases'!A210:A2933,K212,'Resident-Test Cases'!C210:C2933,"&lt;&gt;"&amp;"",'Resident-Test Cases'!I210:I2933,"PASS")</f>
        <v>1</v>
      </c>
      <c r="N212" s="20">
        <f ca="1">COUNTIFS('Resident-Test Cases'!A210:A2933,L212,'Resident-Test Cases'!C210:C2933,"&lt;&gt;"&amp;"",'Resident-Test Cases'!I210:I2933,"Fail")</f>
        <v>0</v>
      </c>
      <c r="O212" s="17">
        <f ca="1">COUNTIFS('Resident-Test Cases'!A210:A2933,M212,'Resident-Test Cases'!C210:C2933,"&lt;&gt;"&amp;"",'Resident-Test Cases'!I210:I2933,"NA")</f>
        <v>0</v>
      </c>
    </row>
    <row r="213" spans="11:15" ht="14.25" customHeight="1">
      <c r="K213" s="18" t="str">
        <f ca="1">IFERROR(__xludf.DUMMYFUNCTION("""COMPUTED_VALUE"""),"MOSIP-27983")</f>
        <v>MOSIP-27983</v>
      </c>
      <c r="L213" s="19">
        <f ca="1">COUNTIFS('Resident-Test Cases'!A210:A2934,K213,'Resident-Test Cases'!C210:C2934,"&lt;&gt;"&amp;"")</f>
        <v>1</v>
      </c>
      <c r="M213" s="15">
        <f ca="1">COUNTIFS('Resident-Test Cases'!A211:A2934,K213,'Resident-Test Cases'!C211:C2934,"&lt;&gt;"&amp;"",'Resident-Test Cases'!I211:I2934,"PASS")</f>
        <v>1</v>
      </c>
      <c r="N213" s="20">
        <f ca="1">COUNTIFS('Resident-Test Cases'!A211:A2934,L213,'Resident-Test Cases'!C211:C2934,"&lt;&gt;"&amp;"",'Resident-Test Cases'!I211:I2934,"Fail")</f>
        <v>0</v>
      </c>
      <c r="O213" s="17">
        <f ca="1">COUNTIFS('Resident-Test Cases'!A211:A2934,M213,'Resident-Test Cases'!C211:C2934,"&lt;&gt;"&amp;"",'Resident-Test Cases'!I211:I2934,"NA")</f>
        <v>0</v>
      </c>
    </row>
    <row r="214" spans="11:15" ht="14.25" customHeight="1">
      <c r="K214" s="18" t="str">
        <f ca="1">IFERROR(__xludf.DUMMYFUNCTION("""COMPUTED_VALUE"""),"MOSIP-27110")</f>
        <v>MOSIP-27110</v>
      </c>
      <c r="L214" s="19">
        <f ca="1">COUNTIFS('Resident-Test Cases'!A211:A2935,K214,'Resident-Test Cases'!C211:C2935,"&lt;&gt;"&amp;"")</f>
        <v>1</v>
      </c>
      <c r="M214" s="15">
        <f ca="1">COUNTIFS('Resident-Test Cases'!A212:A2935,K214,'Resident-Test Cases'!C212:C2935,"&lt;&gt;"&amp;"",'Resident-Test Cases'!I212:I2935,"PASS")</f>
        <v>1</v>
      </c>
      <c r="N214" s="20">
        <f ca="1">COUNTIFS('Resident-Test Cases'!A212:A2935,L214,'Resident-Test Cases'!C212:C2935,"&lt;&gt;"&amp;"",'Resident-Test Cases'!I212:I2935,"Fail")</f>
        <v>0</v>
      </c>
      <c r="O214" s="17">
        <f ca="1">COUNTIFS('Resident-Test Cases'!A212:A2935,M214,'Resident-Test Cases'!C212:C2935,"&lt;&gt;"&amp;"",'Resident-Test Cases'!I212:I2935,"NA")</f>
        <v>0</v>
      </c>
    </row>
    <row r="215" spans="11:15" ht="14.25" customHeight="1">
      <c r="K215" s="18" t="str">
        <f ca="1">IFERROR(__xludf.DUMMYFUNCTION("""COMPUTED_VALUE"""),"MOSIP-27156")</f>
        <v>MOSIP-27156</v>
      </c>
      <c r="L215" s="19">
        <f ca="1">COUNTIFS('Resident-Test Cases'!A212:A2936,K215,'Resident-Test Cases'!C212:C2936,"&lt;&gt;"&amp;"")</f>
        <v>1</v>
      </c>
      <c r="M215" s="15">
        <f ca="1">COUNTIFS('Resident-Test Cases'!A213:A2936,K215,'Resident-Test Cases'!C213:C2936,"&lt;&gt;"&amp;"",'Resident-Test Cases'!I213:I2936,"PASS")</f>
        <v>1</v>
      </c>
      <c r="N215" s="20">
        <f ca="1">COUNTIFS('Resident-Test Cases'!A213:A2936,L215,'Resident-Test Cases'!C213:C2936,"&lt;&gt;"&amp;"",'Resident-Test Cases'!I213:I2936,"Fail")</f>
        <v>0</v>
      </c>
      <c r="O215" s="17">
        <f ca="1">COUNTIFS('Resident-Test Cases'!A213:A2936,M215,'Resident-Test Cases'!C213:C2936,"&lt;&gt;"&amp;"",'Resident-Test Cases'!I213:I2936,"NA")</f>
        <v>0</v>
      </c>
    </row>
    <row r="216" spans="11:15" ht="14.25" customHeight="1">
      <c r="K216" s="18" t="str">
        <f ca="1">IFERROR(__xludf.DUMMYFUNCTION("""COMPUTED_VALUE"""),"MOSIP-27442")</f>
        <v>MOSIP-27442</v>
      </c>
      <c r="L216" s="19">
        <f ca="1">COUNTIFS('Resident-Test Cases'!A213:A2937,K216,'Resident-Test Cases'!C213:C2937,"&lt;&gt;"&amp;"")</f>
        <v>1</v>
      </c>
      <c r="M216" s="15">
        <f ca="1">COUNTIFS('Resident-Test Cases'!A214:A2937,K216,'Resident-Test Cases'!C214:C2937,"&lt;&gt;"&amp;"",'Resident-Test Cases'!I214:I2937,"PASS")</f>
        <v>1</v>
      </c>
      <c r="N216" s="20">
        <f ca="1">COUNTIFS('Resident-Test Cases'!A214:A2937,L216,'Resident-Test Cases'!C214:C2937,"&lt;&gt;"&amp;"",'Resident-Test Cases'!I214:I2937,"Fail")</f>
        <v>0</v>
      </c>
      <c r="O216" s="17">
        <f ca="1">COUNTIFS('Resident-Test Cases'!A214:A2937,M216,'Resident-Test Cases'!C214:C2937,"&lt;&gt;"&amp;"",'Resident-Test Cases'!I214:I2937,"NA")</f>
        <v>0</v>
      </c>
    </row>
    <row r="217" spans="11:15" ht="14.25" customHeight="1">
      <c r="K217" s="18" t="str">
        <f ca="1">IFERROR(__xludf.DUMMYFUNCTION("""COMPUTED_VALUE"""),"MOSIP-27025")</f>
        <v>MOSIP-27025</v>
      </c>
      <c r="L217" s="19">
        <f ca="1">COUNTIFS('Resident-Test Cases'!A214:A2938,K217,'Resident-Test Cases'!C214:C2938,"&lt;&gt;"&amp;"")</f>
        <v>1</v>
      </c>
      <c r="M217" s="15">
        <f ca="1">COUNTIFS('Resident-Test Cases'!A215:A2938,K217,'Resident-Test Cases'!C215:C2938,"&lt;&gt;"&amp;"",'Resident-Test Cases'!I215:I2938,"PASS")</f>
        <v>1</v>
      </c>
      <c r="N217" s="20">
        <f ca="1">COUNTIFS('Resident-Test Cases'!A215:A2938,L217,'Resident-Test Cases'!C215:C2938,"&lt;&gt;"&amp;"",'Resident-Test Cases'!I215:I2938,"Fail")</f>
        <v>0</v>
      </c>
      <c r="O217" s="17">
        <f ca="1">COUNTIFS('Resident-Test Cases'!A215:A2938,M217,'Resident-Test Cases'!C215:C2938,"&lt;&gt;"&amp;"",'Resident-Test Cases'!I215:I2938,"NA")</f>
        <v>0</v>
      </c>
    </row>
    <row r="218" spans="11:15" ht="14.25" customHeight="1">
      <c r="K218" s="18" t="str">
        <f ca="1">IFERROR(__xludf.DUMMYFUNCTION("""COMPUTED_VALUE"""),"MOSIP-27729")</f>
        <v>MOSIP-27729</v>
      </c>
      <c r="L218" s="19">
        <f ca="1">COUNTIFS('Resident-Test Cases'!A215:A2939,K218,'Resident-Test Cases'!C215:C2939,"&lt;&gt;"&amp;"")</f>
        <v>1</v>
      </c>
      <c r="M218" s="15">
        <f ca="1">COUNTIFS('Resident-Test Cases'!A216:A2939,K218,'Resident-Test Cases'!C216:C2939,"&lt;&gt;"&amp;"",'Resident-Test Cases'!I216:I2939,"PASS")</f>
        <v>1</v>
      </c>
      <c r="N218" s="20">
        <f ca="1">COUNTIFS('Resident-Test Cases'!A216:A2939,L218,'Resident-Test Cases'!C216:C2939,"&lt;&gt;"&amp;"",'Resident-Test Cases'!I216:I2939,"Fail")</f>
        <v>0</v>
      </c>
      <c r="O218" s="17">
        <f ca="1">COUNTIFS('Resident-Test Cases'!A216:A2939,M218,'Resident-Test Cases'!C216:C2939,"&lt;&gt;"&amp;"",'Resident-Test Cases'!I216:I2939,"NA")</f>
        <v>0</v>
      </c>
    </row>
    <row r="219" spans="11:15" ht="14.25" customHeight="1">
      <c r="K219" s="18" t="str">
        <f ca="1">IFERROR(__xludf.DUMMYFUNCTION("""COMPUTED_VALUE"""),"MOSIP-27686")</f>
        <v>MOSIP-27686</v>
      </c>
      <c r="L219" s="19">
        <f ca="1">COUNTIFS('Resident-Test Cases'!A216:A2940,K219,'Resident-Test Cases'!C216:C2940,"&lt;&gt;"&amp;"")</f>
        <v>2</v>
      </c>
      <c r="M219" s="15">
        <f ca="1">COUNTIFS('Resident-Test Cases'!A217:A2940,K219,'Resident-Test Cases'!C217:C2940,"&lt;&gt;"&amp;"",'Resident-Test Cases'!I217:I2940,"PASS")</f>
        <v>2</v>
      </c>
      <c r="N219" s="20">
        <f ca="1">COUNTIFS('Resident-Test Cases'!A217:A2940,L219,'Resident-Test Cases'!C217:C2940,"&lt;&gt;"&amp;"",'Resident-Test Cases'!I217:I2940,"Fail")</f>
        <v>0</v>
      </c>
      <c r="O219" s="17">
        <f ca="1">COUNTIFS('Resident-Test Cases'!A217:A2940,M219,'Resident-Test Cases'!C217:C2940,"&lt;&gt;"&amp;"",'Resident-Test Cases'!I217:I2940,"NA")</f>
        <v>0</v>
      </c>
    </row>
    <row r="220" spans="11:15" ht="14.25" customHeight="1">
      <c r="K220" s="18" t="str">
        <f ca="1">IFERROR(__xludf.DUMMYFUNCTION("""COMPUTED_VALUE"""),"MOSIP-27998")</f>
        <v>MOSIP-27998</v>
      </c>
      <c r="L220" s="19">
        <f ca="1">COUNTIFS('Resident-Test Cases'!A217:A2941,K220,'Resident-Test Cases'!C217:C2941,"&lt;&gt;"&amp;"")</f>
        <v>1</v>
      </c>
      <c r="M220" s="15">
        <f ca="1">COUNTIFS('Resident-Test Cases'!A218:A2941,K220,'Resident-Test Cases'!C218:C2941,"&lt;&gt;"&amp;"",'Resident-Test Cases'!I218:I2941,"PASS")</f>
        <v>1</v>
      </c>
      <c r="N220" s="20">
        <f ca="1">COUNTIFS('Resident-Test Cases'!A218:A2941,L220,'Resident-Test Cases'!C218:C2941,"&lt;&gt;"&amp;"",'Resident-Test Cases'!I218:I2941,"Fail")</f>
        <v>0</v>
      </c>
      <c r="O220" s="17">
        <f ca="1">COUNTIFS('Resident-Test Cases'!A218:A2941,M220,'Resident-Test Cases'!C218:C2941,"&lt;&gt;"&amp;"",'Resident-Test Cases'!I218:I2941,"NA")</f>
        <v>0</v>
      </c>
    </row>
    <row r="221" spans="11:15" ht="14.25" customHeight="1">
      <c r="K221" s="18" t="str">
        <f ca="1">IFERROR(__xludf.DUMMYFUNCTION("""COMPUTED_VALUE"""),"MOSIP-27404")</f>
        <v>MOSIP-27404</v>
      </c>
      <c r="L221" s="19">
        <f ca="1">COUNTIFS('Resident-Test Cases'!A218:A2942,K221,'Resident-Test Cases'!C218:C2942,"&lt;&gt;"&amp;"")</f>
        <v>1</v>
      </c>
      <c r="M221" s="15">
        <f ca="1">COUNTIFS('Resident-Test Cases'!A219:A2942,K221,'Resident-Test Cases'!C219:C2942,"&lt;&gt;"&amp;"",'Resident-Test Cases'!I219:I2942,"PASS")</f>
        <v>1</v>
      </c>
      <c r="N221" s="20">
        <f ca="1">COUNTIFS('Resident-Test Cases'!A219:A2942,L221,'Resident-Test Cases'!C219:C2942,"&lt;&gt;"&amp;"",'Resident-Test Cases'!I219:I2942,"Fail")</f>
        <v>0</v>
      </c>
      <c r="O221" s="17">
        <f ca="1">COUNTIFS('Resident-Test Cases'!A219:A2942,M221,'Resident-Test Cases'!C219:C2942,"&lt;&gt;"&amp;"",'Resident-Test Cases'!I219:I2942,"NA")</f>
        <v>0</v>
      </c>
    </row>
    <row r="222" spans="11:15" ht="14.25" customHeight="1">
      <c r="K222" s="18" t="str">
        <f ca="1">IFERROR(__xludf.DUMMYFUNCTION("""COMPUTED_VALUE"""),"MOSIP-27373")</f>
        <v>MOSIP-27373</v>
      </c>
      <c r="L222" s="19">
        <f ca="1">COUNTIFS('Resident-Test Cases'!A219:A2943,K222,'Resident-Test Cases'!C219:C2943,"&lt;&gt;"&amp;"")</f>
        <v>1</v>
      </c>
      <c r="M222" s="15">
        <f ca="1">COUNTIFS('Resident-Test Cases'!A220:A2943,K222,'Resident-Test Cases'!C220:C2943,"&lt;&gt;"&amp;"",'Resident-Test Cases'!I220:I2943,"PASS")</f>
        <v>1</v>
      </c>
      <c r="N222" s="20">
        <f ca="1">COUNTIFS('Resident-Test Cases'!A220:A2943,L222,'Resident-Test Cases'!C220:C2943,"&lt;&gt;"&amp;"",'Resident-Test Cases'!I220:I2943,"Fail")</f>
        <v>0</v>
      </c>
      <c r="O222" s="17">
        <f ca="1">COUNTIFS('Resident-Test Cases'!A220:A2943,M222,'Resident-Test Cases'!C220:C2943,"&lt;&gt;"&amp;"",'Resident-Test Cases'!I220:I2943,"NA")</f>
        <v>0</v>
      </c>
    </row>
    <row r="223" spans="11:15" ht="14.25" customHeight="1">
      <c r="K223" s="18" t="str">
        <f ca="1">IFERROR(__xludf.DUMMYFUNCTION("""COMPUTED_VALUE"""),"MOSIP-27367")</f>
        <v>MOSIP-27367</v>
      </c>
      <c r="L223" s="19">
        <f ca="1">COUNTIFS('Resident-Test Cases'!A220:A2944,K223,'Resident-Test Cases'!C220:C2944,"&lt;&gt;"&amp;"")</f>
        <v>1</v>
      </c>
      <c r="M223" s="15">
        <f ca="1">COUNTIFS('Resident-Test Cases'!A221:A2944,K223,'Resident-Test Cases'!C221:C2944,"&lt;&gt;"&amp;"",'Resident-Test Cases'!I221:I2944,"PASS")</f>
        <v>1</v>
      </c>
      <c r="N223" s="20">
        <f ca="1">COUNTIFS('Resident-Test Cases'!A221:A2944,L223,'Resident-Test Cases'!C221:C2944,"&lt;&gt;"&amp;"",'Resident-Test Cases'!I221:I2944,"Fail")</f>
        <v>0</v>
      </c>
      <c r="O223" s="17">
        <f ca="1">COUNTIFS('Resident-Test Cases'!A221:A2944,M223,'Resident-Test Cases'!C221:C2944,"&lt;&gt;"&amp;"",'Resident-Test Cases'!I221:I2944,"NA")</f>
        <v>0</v>
      </c>
    </row>
    <row r="224" spans="11:15" ht="14.25" customHeight="1">
      <c r="K224" s="18" t="str">
        <f ca="1">IFERROR(__xludf.DUMMYFUNCTION("""COMPUTED_VALUE"""),"MOSIP-27364")</f>
        <v>MOSIP-27364</v>
      </c>
      <c r="L224" s="19">
        <f ca="1">COUNTIFS('Resident-Test Cases'!A221:A2945,K224,'Resident-Test Cases'!C221:C2945,"&lt;&gt;"&amp;"")</f>
        <v>1</v>
      </c>
      <c r="M224" s="15">
        <f ca="1">COUNTIFS('Resident-Test Cases'!A222:A2945,K224,'Resident-Test Cases'!C222:C2945,"&lt;&gt;"&amp;"",'Resident-Test Cases'!I222:I2945,"PASS")</f>
        <v>1</v>
      </c>
      <c r="N224" s="20">
        <f ca="1">COUNTIFS('Resident-Test Cases'!A222:A2945,L224,'Resident-Test Cases'!C222:C2945,"&lt;&gt;"&amp;"",'Resident-Test Cases'!I222:I2945,"Fail")</f>
        <v>0</v>
      </c>
      <c r="O224" s="17">
        <f ca="1">COUNTIFS('Resident-Test Cases'!A222:A2945,M224,'Resident-Test Cases'!C222:C2945,"&lt;&gt;"&amp;"",'Resident-Test Cases'!I222:I2945,"NA")</f>
        <v>0</v>
      </c>
    </row>
    <row r="225" spans="11:15" ht="14.25" customHeight="1">
      <c r="K225" s="18" t="str">
        <f ca="1">IFERROR(__xludf.DUMMYFUNCTION("""COMPUTED_VALUE"""),"MOSIP-27158")</f>
        <v>MOSIP-27158</v>
      </c>
      <c r="L225" s="19">
        <f ca="1">COUNTIFS('Resident-Test Cases'!A222:A2946,K225,'Resident-Test Cases'!C222:C2946,"&lt;&gt;"&amp;"")</f>
        <v>1</v>
      </c>
      <c r="M225" s="15">
        <f ca="1">COUNTIFS('Resident-Test Cases'!A223:A2946,K225,'Resident-Test Cases'!C223:C2946,"&lt;&gt;"&amp;"",'Resident-Test Cases'!I223:I2946,"PASS")</f>
        <v>1</v>
      </c>
      <c r="N225" s="20">
        <f ca="1">COUNTIFS('Resident-Test Cases'!A223:A2946,L225,'Resident-Test Cases'!C223:C2946,"&lt;&gt;"&amp;"",'Resident-Test Cases'!I223:I2946,"Fail")</f>
        <v>0</v>
      </c>
      <c r="O225" s="17">
        <f ca="1">COUNTIFS('Resident-Test Cases'!A223:A2946,M225,'Resident-Test Cases'!C223:C2946,"&lt;&gt;"&amp;"",'Resident-Test Cases'!I223:I2946,"NA")</f>
        <v>0</v>
      </c>
    </row>
    <row r="226" spans="11:15" ht="14.25" customHeight="1">
      <c r="K226" s="18" t="str">
        <f ca="1">IFERROR(__xludf.DUMMYFUNCTION("""COMPUTED_VALUE"""),"MOSIP-25655")</f>
        <v>MOSIP-25655</v>
      </c>
      <c r="L226" s="19">
        <f ca="1">COUNTIFS('Resident-Test Cases'!A223:A2947,K226,'Resident-Test Cases'!C223:C2947,"&lt;&gt;"&amp;"")</f>
        <v>1</v>
      </c>
      <c r="M226" s="15">
        <f ca="1">COUNTIFS('Resident-Test Cases'!A224:A2947,K226,'Resident-Test Cases'!C224:C2947,"&lt;&gt;"&amp;"",'Resident-Test Cases'!I224:I2947,"PASS")</f>
        <v>1</v>
      </c>
      <c r="N226" s="20">
        <f ca="1">COUNTIFS('Resident-Test Cases'!A224:A2947,L226,'Resident-Test Cases'!C224:C2947,"&lt;&gt;"&amp;"",'Resident-Test Cases'!I224:I2947,"Fail")</f>
        <v>0</v>
      </c>
      <c r="O226" s="17">
        <f ca="1">COUNTIFS('Resident-Test Cases'!A224:A2947,M226,'Resident-Test Cases'!C224:C2947,"&lt;&gt;"&amp;"",'Resident-Test Cases'!I224:I2947,"NA")</f>
        <v>0</v>
      </c>
    </row>
    <row r="227" spans="11:15" ht="14.25" customHeight="1">
      <c r="K227" s="18" t="str">
        <f ca="1">IFERROR(__xludf.DUMMYFUNCTION("""COMPUTED_VALUE"""),"MOSIP-27103")</f>
        <v>MOSIP-27103</v>
      </c>
      <c r="L227" s="19">
        <f ca="1">COUNTIFS('Resident-Test Cases'!A224:A2948,K227,'Resident-Test Cases'!C224:C2948,"&lt;&gt;"&amp;"")</f>
        <v>2</v>
      </c>
      <c r="M227" s="15">
        <f ca="1">COUNTIFS('Resident-Test Cases'!A225:A2948,K227,'Resident-Test Cases'!C225:C2948,"&lt;&gt;"&amp;"",'Resident-Test Cases'!I225:I2948,"PASS")</f>
        <v>2</v>
      </c>
      <c r="N227" s="20">
        <f ca="1">COUNTIFS('Resident-Test Cases'!A225:A2948,L227,'Resident-Test Cases'!C225:C2948,"&lt;&gt;"&amp;"",'Resident-Test Cases'!I225:I2948,"Fail")</f>
        <v>0</v>
      </c>
      <c r="O227" s="17">
        <f ca="1">COUNTIFS('Resident-Test Cases'!A225:A2948,M227,'Resident-Test Cases'!C225:C2948,"&lt;&gt;"&amp;"",'Resident-Test Cases'!I225:I2948,"NA")</f>
        <v>0</v>
      </c>
    </row>
    <row r="228" spans="11:15" ht="14.25" customHeight="1">
      <c r="K228" s="18" t="str">
        <f ca="1">IFERROR(__xludf.DUMMYFUNCTION("""COMPUTED_VALUE"""),"MOSIP-28033")</f>
        <v>MOSIP-28033</v>
      </c>
      <c r="L228" s="19">
        <f ca="1">COUNTIFS('Resident-Test Cases'!A225:A2949,K228,'Resident-Test Cases'!C225:C2949,"&lt;&gt;"&amp;"")</f>
        <v>1</v>
      </c>
      <c r="M228" s="15">
        <f ca="1">COUNTIFS('Resident-Test Cases'!A226:A2949,K228,'Resident-Test Cases'!C226:C2949,"&lt;&gt;"&amp;"",'Resident-Test Cases'!I226:I2949,"PASS")</f>
        <v>1</v>
      </c>
      <c r="N228" s="20">
        <f ca="1">COUNTIFS('Resident-Test Cases'!A226:A2949,L228,'Resident-Test Cases'!C226:C2949,"&lt;&gt;"&amp;"",'Resident-Test Cases'!I226:I2949,"Fail")</f>
        <v>0</v>
      </c>
      <c r="O228" s="17">
        <f ca="1">COUNTIFS('Resident-Test Cases'!A226:A2949,M228,'Resident-Test Cases'!C226:C2949,"&lt;&gt;"&amp;"",'Resident-Test Cases'!I226:I2949,"NA")</f>
        <v>0</v>
      </c>
    </row>
    <row r="229" spans="11:15" ht="14.25" customHeight="1">
      <c r="K229" s="18" t="str">
        <f ca="1">IFERROR(__xludf.DUMMYFUNCTION("""COMPUTED_VALUE"""),"MOSIP-28632")</f>
        <v>MOSIP-28632</v>
      </c>
      <c r="L229" s="19">
        <f ca="1">COUNTIFS('Resident-Test Cases'!A226:A2950,K229,'Resident-Test Cases'!C226:C2950,"&lt;&gt;"&amp;"")</f>
        <v>1</v>
      </c>
      <c r="M229" s="15">
        <f ca="1">COUNTIFS('Resident-Test Cases'!A227:A2950,K229,'Resident-Test Cases'!C227:C2950,"&lt;&gt;"&amp;"",'Resident-Test Cases'!I227:I2950,"PASS")</f>
        <v>1</v>
      </c>
      <c r="N229" s="20">
        <f ca="1">COUNTIFS('Resident-Test Cases'!A227:A2950,L229,'Resident-Test Cases'!C227:C2950,"&lt;&gt;"&amp;"",'Resident-Test Cases'!I227:I2950,"Fail")</f>
        <v>0</v>
      </c>
      <c r="O229" s="17">
        <f ca="1">COUNTIFS('Resident-Test Cases'!A227:A2950,M229,'Resident-Test Cases'!C227:C2950,"&lt;&gt;"&amp;"",'Resident-Test Cases'!I227:I2950,"NA")</f>
        <v>0</v>
      </c>
    </row>
    <row r="230" spans="11:15" ht="14.25" customHeight="1">
      <c r="K230" s="18" t="str">
        <f ca="1">IFERROR(__xludf.DUMMYFUNCTION("""COMPUTED_VALUE"""),"MOSIP-27943")</f>
        <v>MOSIP-27943</v>
      </c>
      <c r="L230" s="19">
        <f ca="1">COUNTIFS('Resident-Test Cases'!A227:A2951,K230,'Resident-Test Cases'!C227:C2951,"&lt;&gt;"&amp;"")</f>
        <v>1</v>
      </c>
      <c r="M230" s="15">
        <f ca="1">COUNTIFS('Resident-Test Cases'!A228:A2951,K230,'Resident-Test Cases'!C228:C2951,"&lt;&gt;"&amp;"",'Resident-Test Cases'!I228:I2951,"PASS")</f>
        <v>1</v>
      </c>
      <c r="N230" s="20">
        <f ca="1">COUNTIFS('Resident-Test Cases'!A228:A2951,L230,'Resident-Test Cases'!C228:C2951,"&lt;&gt;"&amp;"",'Resident-Test Cases'!I228:I2951,"Fail")</f>
        <v>0</v>
      </c>
      <c r="O230" s="17">
        <f ca="1">COUNTIFS('Resident-Test Cases'!A228:A2951,M230,'Resident-Test Cases'!C228:C2951,"&lt;&gt;"&amp;"",'Resident-Test Cases'!I228:I2951,"NA")</f>
        <v>0</v>
      </c>
    </row>
    <row r="231" spans="11:15" ht="14.25" customHeight="1">
      <c r="K231" s="18" t="str">
        <f ca="1">IFERROR(__xludf.DUMMYFUNCTION("""COMPUTED_VALUE"""),"MOSIP-27730")</f>
        <v>MOSIP-27730</v>
      </c>
      <c r="L231" s="19">
        <f ca="1">COUNTIFS('Resident-Test Cases'!A228:A2952,K231,'Resident-Test Cases'!C228:C2952,"&lt;&gt;"&amp;"")</f>
        <v>1</v>
      </c>
      <c r="M231" s="15">
        <f ca="1">COUNTIFS('Resident-Test Cases'!A229:A2952,K231,'Resident-Test Cases'!C229:C2952,"&lt;&gt;"&amp;"",'Resident-Test Cases'!I229:I2952,"PASS")</f>
        <v>1</v>
      </c>
      <c r="N231" s="20">
        <f ca="1">COUNTIFS('Resident-Test Cases'!A229:A2952,L231,'Resident-Test Cases'!C229:C2952,"&lt;&gt;"&amp;"",'Resident-Test Cases'!I229:I2952,"Fail")</f>
        <v>0</v>
      </c>
      <c r="O231" s="17">
        <f ca="1">COUNTIFS('Resident-Test Cases'!A229:A2952,M231,'Resident-Test Cases'!C229:C2952,"&lt;&gt;"&amp;"",'Resident-Test Cases'!I229:I2952,"NA")</f>
        <v>0</v>
      </c>
    </row>
    <row r="232" spans="11:15" ht="14.25" customHeight="1">
      <c r="K232" s="18" t="str">
        <f ca="1">IFERROR(__xludf.DUMMYFUNCTION("""COMPUTED_VALUE"""),"MOSIP-28608")</f>
        <v>MOSIP-28608</v>
      </c>
      <c r="L232" s="19">
        <f ca="1">COUNTIFS('Resident-Test Cases'!A229:A2953,K232,'Resident-Test Cases'!C229:C2953,"&lt;&gt;"&amp;"")</f>
        <v>1</v>
      </c>
      <c r="M232" s="15">
        <f ca="1">COUNTIFS('Resident-Test Cases'!A230:A2953,K232,'Resident-Test Cases'!C230:C2953,"&lt;&gt;"&amp;"",'Resident-Test Cases'!I230:I2953,"PASS")</f>
        <v>1</v>
      </c>
      <c r="N232" s="20">
        <f ca="1">COUNTIFS('Resident-Test Cases'!A230:A2953,L232,'Resident-Test Cases'!C230:C2953,"&lt;&gt;"&amp;"",'Resident-Test Cases'!I230:I2953,"Fail")</f>
        <v>0</v>
      </c>
      <c r="O232" s="17">
        <f ca="1">COUNTIFS('Resident-Test Cases'!A230:A2953,M232,'Resident-Test Cases'!C230:C2953,"&lt;&gt;"&amp;"",'Resident-Test Cases'!I230:I2953,"NA")</f>
        <v>0</v>
      </c>
    </row>
    <row r="233" spans="11:15" ht="14.25" customHeight="1">
      <c r="K233" s="18" t="str">
        <f ca="1">IFERROR(__xludf.DUMMYFUNCTION("""COMPUTED_VALUE"""),"MOSIP-28611")</f>
        <v>MOSIP-28611</v>
      </c>
      <c r="L233" s="19">
        <f ca="1">COUNTIFS('Resident-Test Cases'!A230:A2954,K233,'Resident-Test Cases'!C230:C2954,"&lt;&gt;"&amp;"")</f>
        <v>1</v>
      </c>
      <c r="M233" s="15">
        <f ca="1">COUNTIFS('Resident-Test Cases'!A231:A2954,K233,'Resident-Test Cases'!C231:C2954,"&lt;&gt;"&amp;"",'Resident-Test Cases'!I231:I2954,"PASS")</f>
        <v>1</v>
      </c>
      <c r="N233" s="20">
        <f ca="1">COUNTIFS('Resident-Test Cases'!A231:A2954,L233,'Resident-Test Cases'!C231:C2954,"&lt;&gt;"&amp;"",'Resident-Test Cases'!I231:I2954,"Fail")</f>
        <v>0</v>
      </c>
      <c r="O233" s="17">
        <f ca="1">COUNTIFS('Resident-Test Cases'!A231:A2954,M233,'Resident-Test Cases'!C231:C2954,"&lt;&gt;"&amp;"",'Resident-Test Cases'!I231:I2954,"NA")</f>
        <v>0</v>
      </c>
    </row>
    <row r="234" spans="11:15" ht="14.25" customHeight="1">
      <c r="K234" s="18" t="str">
        <f ca="1">IFERROR(__xludf.DUMMYFUNCTION("""COMPUTED_VALUE"""),"MOSIP-29549")</f>
        <v>MOSIP-29549</v>
      </c>
      <c r="L234" s="19">
        <f ca="1">COUNTIFS('Resident-Test Cases'!A231:A2955,K234,'Resident-Test Cases'!C231:C2955,"&lt;&gt;"&amp;"")</f>
        <v>1</v>
      </c>
      <c r="M234" s="15">
        <f ca="1">COUNTIFS('Resident-Test Cases'!A232:A2955,K234,'Resident-Test Cases'!C232:C2955,"&lt;&gt;"&amp;"",'Resident-Test Cases'!I232:I2955,"PASS")</f>
        <v>1</v>
      </c>
      <c r="N234" s="20">
        <f ca="1">COUNTIFS('Resident-Test Cases'!A232:A2955,L234,'Resident-Test Cases'!C232:C2955,"&lt;&gt;"&amp;"",'Resident-Test Cases'!I232:I2955,"Fail")</f>
        <v>0</v>
      </c>
      <c r="O234" s="17">
        <f ca="1">COUNTIFS('Resident-Test Cases'!A232:A2955,M234,'Resident-Test Cases'!C232:C2955,"&lt;&gt;"&amp;"",'Resident-Test Cases'!I232:I2955,"NA")</f>
        <v>0</v>
      </c>
    </row>
    <row r="235" spans="11:15" ht="14.25" customHeight="1">
      <c r="K235" s="18" t="str">
        <f ca="1">IFERROR(__xludf.DUMMYFUNCTION("""COMPUTED_VALUE"""),"MOSIP-29535")</f>
        <v>MOSIP-29535</v>
      </c>
      <c r="L235" s="19">
        <f ca="1">COUNTIFS('Resident-Test Cases'!A232:A2956,K235,'Resident-Test Cases'!C232:C2956,"&lt;&gt;"&amp;"")</f>
        <v>1</v>
      </c>
      <c r="M235" s="15">
        <f ca="1">COUNTIFS('Resident-Test Cases'!A233:A2956,K235,'Resident-Test Cases'!C233:C2956,"&lt;&gt;"&amp;"",'Resident-Test Cases'!I233:I2956,"PASS")</f>
        <v>1</v>
      </c>
      <c r="N235" s="20">
        <f ca="1">COUNTIFS('Resident-Test Cases'!A233:A2956,L235,'Resident-Test Cases'!C233:C2956,"&lt;&gt;"&amp;"",'Resident-Test Cases'!I233:I2956,"Fail")</f>
        <v>0</v>
      </c>
      <c r="O235" s="17">
        <f ca="1">COUNTIFS('Resident-Test Cases'!A233:A2956,M235,'Resident-Test Cases'!C233:C2956,"&lt;&gt;"&amp;"",'Resident-Test Cases'!I233:I2956,"NA")</f>
        <v>0</v>
      </c>
    </row>
    <row r="236" spans="11:15" ht="14.25" customHeight="1">
      <c r="K236" s="18" t="str">
        <f ca="1">IFERROR(__xludf.DUMMYFUNCTION("""COMPUTED_VALUE"""),"MOSIP-29524")</f>
        <v>MOSIP-29524</v>
      </c>
      <c r="L236" s="19">
        <f ca="1">COUNTIFS('Resident-Test Cases'!A233:A2957,K236,'Resident-Test Cases'!C233:C2957,"&lt;&gt;"&amp;"")</f>
        <v>1</v>
      </c>
      <c r="M236" s="15">
        <f ca="1">COUNTIFS('Resident-Test Cases'!A234:A2957,K236,'Resident-Test Cases'!C234:C2957,"&lt;&gt;"&amp;"",'Resident-Test Cases'!I234:I2957,"PASS")</f>
        <v>1</v>
      </c>
      <c r="N236" s="20">
        <f ca="1">COUNTIFS('Resident-Test Cases'!A234:A2957,L236,'Resident-Test Cases'!C234:C2957,"&lt;&gt;"&amp;"",'Resident-Test Cases'!I234:I2957,"Fail")</f>
        <v>0</v>
      </c>
      <c r="O236" s="17">
        <f ca="1">COUNTIFS('Resident-Test Cases'!A234:A2957,M236,'Resident-Test Cases'!C234:C2957,"&lt;&gt;"&amp;"",'Resident-Test Cases'!I234:I2957,"NA")</f>
        <v>0</v>
      </c>
    </row>
    <row r="237" spans="11:15" ht="14.25" customHeight="1">
      <c r="K237" s="18" t="str">
        <f ca="1">IFERROR(__xludf.DUMMYFUNCTION("""COMPUTED_VALUE"""),"MOSIP-29495")</f>
        <v>MOSIP-29495</v>
      </c>
      <c r="L237" s="19">
        <f ca="1">COUNTIFS('Resident-Test Cases'!A234:A2958,K237,'Resident-Test Cases'!C234:C2958,"&lt;&gt;"&amp;"")</f>
        <v>1</v>
      </c>
      <c r="M237" s="15">
        <f ca="1">COUNTIFS('Resident-Test Cases'!A235:A2958,K237,'Resident-Test Cases'!C235:C2958,"&lt;&gt;"&amp;"",'Resident-Test Cases'!I235:I2958,"PASS")</f>
        <v>1</v>
      </c>
      <c r="N237" s="20">
        <f ca="1">COUNTIFS('Resident-Test Cases'!A235:A2958,L237,'Resident-Test Cases'!C235:C2958,"&lt;&gt;"&amp;"",'Resident-Test Cases'!I235:I2958,"Fail")</f>
        <v>0</v>
      </c>
      <c r="O237" s="17">
        <f ca="1">COUNTIFS('Resident-Test Cases'!A235:A2958,M237,'Resident-Test Cases'!C235:C2958,"&lt;&gt;"&amp;"",'Resident-Test Cases'!I235:I2958,"NA")</f>
        <v>0</v>
      </c>
    </row>
    <row r="238" spans="11:15" ht="14.25" customHeight="1">
      <c r="K238" s="18" t="str">
        <f ca="1">IFERROR(__xludf.DUMMYFUNCTION("""COMPUTED_VALUE"""),"MOSIP-29174")</f>
        <v>MOSIP-29174</v>
      </c>
      <c r="L238" s="19">
        <f ca="1">COUNTIFS('Resident-Test Cases'!A235:A2959,K238,'Resident-Test Cases'!C235:C2959,"&lt;&gt;"&amp;"")</f>
        <v>1</v>
      </c>
      <c r="M238" s="15">
        <f ca="1">COUNTIFS('Resident-Test Cases'!A236:A2959,K238,'Resident-Test Cases'!C236:C2959,"&lt;&gt;"&amp;"",'Resident-Test Cases'!I236:I2959,"PASS")</f>
        <v>1</v>
      </c>
      <c r="N238" s="20">
        <f ca="1">COUNTIFS('Resident-Test Cases'!A236:A2959,L238,'Resident-Test Cases'!C236:C2959,"&lt;&gt;"&amp;"",'Resident-Test Cases'!I236:I2959,"Fail")</f>
        <v>0</v>
      </c>
      <c r="O238" s="17">
        <f ca="1">COUNTIFS('Resident-Test Cases'!A236:A2959,M238,'Resident-Test Cases'!C236:C2959,"&lt;&gt;"&amp;"",'Resident-Test Cases'!I236:I2959,"NA")</f>
        <v>0</v>
      </c>
    </row>
    <row r="239" spans="11:15" ht="14.25" customHeight="1">
      <c r="K239" s="18" t="str">
        <f ca="1">IFERROR(__xludf.DUMMYFUNCTION("""COMPUTED_VALUE"""),"MOSIP-29155")</f>
        <v>MOSIP-29155</v>
      </c>
      <c r="L239" s="19">
        <f ca="1">COUNTIFS('Resident-Test Cases'!A236:A2960,K239,'Resident-Test Cases'!C236:C2960,"&lt;&gt;"&amp;"")</f>
        <v>1</v>
      </c>
      <c r="M239" s="15">
        <f ca="1">COUNTIFS('Resident-Test Cases'!A237:A2960,K239,'Resident-Test Cases'!C237:C2960,"&lt;&gt;"&amp;"",'Resident-Test Cases'!I237:I2960,"PASS")</f>
        <v>1</v>
      </c>
      <c r="N239" s="20">
        <f ca="1">COUNTIFS('Resident-Test Cases'!A237:A2960,L239,'Resident-Test Cases'!C237:C2960,"&lt;&gt;"&amp;"",'Resident-Test Cases'!I237:I2960,"Fail")</f>
        <v>0</v>
      </c>
      <c r="O239" s="17">
        <f ca="1">COUNTIFS('Resident-Test Cases'!A237:A2960,M239,'Resident-Test Cases'!C237:C2960,"&lt;&gt;"&amp;"",'Resident-Test Cases'!I237:I2960,"NA")</f>
        <v>0</v>
      </c>
    </row>
    <row r="240" spans="11:15" ht="14.25" customHeight="1">
      <c r="K240" s="18" t="str">
        <f ca="1">IFERROR(__xludf.DUMMYFUNCTION("""COMPUTED_VALUE"""),"MOSIP-28879")</f>
        <v>MOSIP-28879</v>
      </c>
      <c r="L240" s="19">
        <f ca="1">COUNTIFS('Resident-Test Cases'!A237:A2961,K240,'Resident-Test Cases'!C237:C2961,"&lt;&gt;"&amp;"")</f>
        <v>1</v>
      </c>
      <c r="M240" s="15">
        <f ca="1">COUNTIFS('Resident-Test Cases'!A238:A2961,K240,'Resident-Test Cases'!C238:C2961,"&lt;&gt;"&amp;"",'Resident-Test Cases'!I238:I2961,"PASS")</f>
        <v>1</v>
      </c>
      <c r="N240" s="20">
        <f ca="1">COUNTIFS('Resident-Test Cases'!A238:A2961,L240,'Resident-Test Cases'!C238:C2961,"&lt;&gt;"&amp;"",'Resident-Test Cases'!I238:I2961,"Fail")</f>
        <v>0</v>
      </c>
      <c r="O240" s="17">
        <f ca="1">COUNTIFS('Resident-Test Cases'!A238:A2961,M240,'Resident-Test Cases'!C238:C2961,"&lt;&gt;"&amp;"",'Resident-Test Cases'!I238:I2961,"NA")</f>
        <v>0</v>
      </c>
    </row>
    <row r="241" spans="11:15" ht="14.25" customHeight="1">
      <c r="K241" s="18" t="str">
        <f ca="1">IFERROR(__xludf.DUMMYFUNCTION("""COMPUTED_VALUE"""),"MOSIP-28824")</f>
        <v>MOSIP-28824</v>
      </c>
      <c r="L241" s="19">
        <f ca="1">COUNTIFS('Resident-Test Cases'!A238:A2962,K241,'Resident-Test Cases'!C238:C2962,"&lt;&gt;"&amp;"")</f>
        <v>1</v>
      </c>
      <c r="M241" s="15">
        <f ca="1">COUNTIFS('Resident-Test Cases'!A239:A2962,K241,'Resident-Test Cases'!C239:C2962,"&lt;&gt;"&amp;"",'Resident-Test Cases'!I239:I2962,"PASS")</f>
        <v>1</v>
      </c>
      <c r="N241" s="20">
        <f ca="1">COUNTIFS('Resident-Test Cases'!A239:A2962,L241,'Resident-Test Cases'!C239:C2962,"&lt;&gt;"&amp;"",'Resident-Test Cases'!I239:I2962,"Fail")</f>
        <v>0</v>
      </c>
      <c r="O241" s="17">
        <f ca="1">COUNTIFS('Resident-Test Cases'!A239:A2962,M241,'Resident-Test Cases'!C239:C2962,"&lt;&gt;"&amp;"",'Resident-Test Cases'!I239:I2962,"NA")</f>
        <v>0</v>
      </c>
    </row>
    <row r="242" spans="11:15" ht="14.25" customHeight="1">
      <c r="K242" s="18" t="str">
        <f ca="1">IFERROR(__xludf.DUMMYFUNCTION("""COMPUTED_VALUE"""),"MOSIP-26231")</f>
        <v>MOSIP-26231</v>
      </c>
      <c r="L242" s="19">
        <f ca="1">COUNTIFS('Resident-Test Cases'!A239:A2963,K242,'Resident-Test Cases'!C239:C2963,"&lt;&gt;"&amp;"")</f>
        <v>1</v>
      </c>
      <c r="M242" s="15">
        <f ca="1">COUNTIFS('Resident-Test Cases'!A240:A2963,K242,'Resident-Test Cases'!C240:C2963,"&lt;&gt;"&amp;"",'Resident-Test Cases'!I240:I2963,"PASS")</f>
        <v>1</v>
      </c>
      <c r="N242" s="20">
        <f ca="1">COUNTIFS('Resident-Test Cases'!A240:A2963,L242,'Resident-Test Cases'!C240:C2963,"&lt;&gt;"&amp;"",'Resident-Test Cases'!I240:I2963,"Fail")</f>
        <v>0</v>
      </c>
      <c r="O242" s="17">
        <f ca="1">COUNTIFS('Resident-Test Cases'!A240:A2963,M242,'Resident-Test Cases'!C240:C2963,"&lt;&gt;"&amp;"",'Resident-Test Cases'!I240:I2963,"NA")</f>
        <v>0</v>
      </c>
    </row>
    <row r="243" spans="11:15" ht="14.25" customHeight="1">
      <c r="K243" s="18" t="str">
        <f ca="1">IFERROR(__xludf.DUMMYFUNCTION("""COMPUTED_VALUE"""),"MOSIP-24373")</f>
        <v>MOSIP-24373</v>
      </c>
      <c r="L243" s="19">
        <f ca="1">COUNTIFS('Resident-Test Cases'!A240:A2964,K243,'Resident-Test Cases'!C240:C2964,"&lt;&gt;"&amp;"")</f>
        <v>1</v>
      </c>
      <c r="M243" s="15">
        <f ca="1">COUNTIFS('Resident-Test Cases'!A241:A2964,K243,'Resident-Test Cases'!C241:C2964,"&lt;&gt;"&amp;"",'Resident-Test Cases'!I241:I2964,"PASS")</f>
        <v>1</v>
      </c>
      <c r="N243" s="20">
        <f ca="1">COUNTIFS('Resident-Test Cases'!A241:A2964,L243,'Resident-Test Cases'!C241:C2964,"&lt;&gt;"&amp;"",'Resident-Test Cases'!I241:I2964,"Fail")</f>
        <v>0</v>
      </c>
      <c r="O243" s="17">
        <f ca="1">COUNTIFS('Resident-Test Cases'!A241:A2964,M243,'Resident-Test Cases'!C241:C2964,"&lt;&gt;"&amp;"",'Resident-Test Cases'!I241:I2964,"NA")</f>
        <v>0</v>
      </c>
    </row>
    <row r="244" spans="11:15" ht="14.25" customHeight="1">
      <c r="K244" s="18" t="str">
        <f ca="1">IFERROR(__xludf.DUMMYFUNCTION("""COMPUTED_VALUE"""),"MOSIP-28645")</f>
        <v>MOSIP-28645</v>
      </c>
      <c r="L244" s="19">
        <f ca="1">COUNTIFS('Resident-Test Cases'!A241:A2965,K244,'Resident-Test Cases'!C241:C2965,"&lt;&gt;"&amp;"")</f>
        <v>1</v>
      </c>
      <c r="M244" s="15">
        <f ca="1">COUNTIFS('Resident-Test Cases'!A242:A2965,K244,'Resident-Test Cases'!C242:C2965,"&lt;&gt;"&amp;"",'Resident-Test Cases'!I242:I2965,"PASS")</f>
        <v>1</v>
      </c>
      <c r="N244" s="20">
        <f ca="1">COUNTIFS('Resident-Test Cases'!A242:A2965,L244,'Resident-Test Cases'!C242:C2965,"&lt;&gt;"&amp;"",'Resident-Test Cases'!I242:I2965,"Fail")</f>
        <v>0</v>
      </c>
      <c r="O244" s="17">
        <f ca="1">COUNTIFS('Resident-Test Cases'!A242:A2965,M244,'Resident-Test Cases'!C242:C2965,"&lt;&gt;"&amp;"",'Resident-Test Cases'!I242:I2965,"NA")</f>
        <v>0</v>
      </c>
    </row>
    <row r="245" spans="11:15" ht="14.25" customHeight="1">
      <c r="K245" s="18" t="str">
        <f ca="1">IFERROR(__xludf.DUMMYFUNCTION("""COMPUTED_VALUE"""),"MOSIP-27307")</f>
        <v>MOSIP-27307</v>
      </c>
      <c r="L245" s="19">
        <f ca="1">COUNTIFS('Resident-Test Cases'!A242:A2966,K245,'Resident-Test Cases'!C242:C2966,"&lt;&gt;"&amp;"")</f>
        <v>1</v>
      </c>
      <c r="M245" s="15">
        <f ca="1">COUNTIFS('Resident-Test Cases'!A243:A2966,K245,'Resident-Test Cases'!C243:C2966,"&lt;&gt;"&amp;"",'Resident-Test Cases'!I243:I2966,"PASS")</f>
        <v>1</v>
      </c>
      <c r="N245" s="20">
        <f ca="1">COUNTIFS('Resident-Test Cases'!A243:A2966,L245,'Resident-Test Cases'!C243:C2966,"&lt;&gt;"&amp;"",'Resident-Test Cases'!I243:I2966,"Fail")</f>
        <v>0</v>
      </c>
      <c r="O245" s="17">
        <f ca="1">COUNTIFS('Resident-Test Cases'!A243:A2966,M245,'Resident-Test Cases'!C243:C2966,"&lt;&gt;"&amp;"",'Resident-Test Cases'!I243:I2966,"NA")</f>
        <v>0</v>
      </c>
    </row>
    <row r="246" spans="11:15" ht="14.25" customHeight="1">
      <c r="K246" s="18" t="str">
        <f ca="1">IFERROR(__xludf.DUMMYFUNCTION("""COMPUTED_VALUE"""),"MOSIP-28913")</f>
        <v>MOSIP-28913</v>
      </c>
      <c r="L246" s="19">
        <f ca="1">COUNTIFS('Resident-Test Cases'!A243:A2967,K246,'Resident-Test Cases'!C243:C2967,"&lt;&gt;"&amp;"")</f>
        <v>1</v>
      </c>
      <c r="M246" s="15">
        <f ca="1">COUNTIFS('Resident-Test Cases'!A244:A2967,K246,'Resident-Test Cases'!C244:C2967,"&lt;&gt;"&amp;"",'Resident-Test Cases'!I244:I2967,"PASS")</f>
        <v>1</v>
      </c>
      <c r="N246" s="20">
        <f ca="1">COUNTIFS('Resident-Test Cases'!A244:A2967,L246,'Resident-Test Cases'!C244:C2967,"&lt;&gt;"&amp;"",'Resident-Test Cases'!I244:I2967,"Fail")</f>
        <v>0</v>
      </c>
      <c r="O246" s="17">
        <f ca="1">COUNTIFS('Resident-Test Cases'!A244:A2967,M246,'Resident-Test Cases'!C244:C2967,"&lt;&gt;"&amp;"",'Resident-Test Cases'!I244:I2967,"NA")</f>
        <v>0</v>
      </c>
    </row>
    <row r="247" spans="11:15" ht="14.25" customHeight="1">
      <c r="K247" s="18" t="str">
        <f ca="1">IFERROR(__xludf.DUMMYFUNCTION("""COMPUTED_VALUE"""),"MOSIP-28850")</f>
        <v>MOSIP-28850</v>
      </c>
      <c r="L247" s="19">
        <f ca="1">COUNTIFS('Resident-Test Cases'!A244:A2968,K247,'Resident-Test Cases'!C244:C2968,"&lt;&gt;"&amp;"")</f>
        <v>1</v>
      </c>
      <c r="M247" s="15">
        <f ca="1">COUNTIFS('Resident-Test Cases'!A245:A2968,K247,'Resident-Test Cases'!C245:C2968,"&lt;&gt;"&amp;"",'Resident-Test Cases'!I245:I2968,"PASS")</f>
        <v>1</v>
      </c>
      <c r="N247" s="20">
        <f ca="1">COUNTIFS('Resident-Test Cases'!A245:A2968,L247,'Resident-Test Cases'!C245:C2968,"&lt;&gt;"&amp;"",'Resident-Test Cases'!I245:I2968,"Fail")</f>
        <v>0</v>
      </c>
      <c r="O247" s="17">
        <f ca="1">COUNTIFS('Resident-Test Cases'!A245:A2968,M247,'Resident-Test Cases'!C245:C2968,"&lt;&gt;"&amp;"",'Resident-Test Cases'!I245:I2968,"NA")</f>
        <v>0</v>
      </c>
    </row>
    <row r="248" spans="11:15" ht="14.25" customHeight="1">
      <c r="K248" s="18" t="str">
        <f ca="1">IFERROR(__xludf.DUMMYFUNCTION("""COMPUTED_VALUE"""),"MOSIP-28842")</f>
        <v>MOSIP-28842</v>
      </c>
      <c r="L248" s="19">
        <f ca="1">COUNTIFS('Resident-Test Cases'!A245:A2969,K248,'Resident-Test Cases'!C245:C2969,"&lt;&gt;"&amp;"")</f>
        <v>1</v>
      </c>
      <c r="M248" s="15">
        <f ca="1">COUNTIFS('Resident-Test Cases'!A246:A2969,K248,'Resident-Test Cases'!C246:C2969,"&lt;&gt;"&amp;"",'Resident-Test Cases'!I246:I2969,"PASS")</f>
        <v>1</v>
      </c>
      <c r="N248" s="20">
        <f ca="1">COUNTIFS('Resident-Test Cases'!A246:A2969,L248,'Resident-Test Cases'!C246:C2969,"&lt;&gt;"&amp;"",'Resident-Test Cases'!I246:I2969,"Fail")</f>
        <v>0</v>
      </c>
      <c r="O248" s="17">
        <f ca="1">COUNTIFS('Resident-Test Cases'!A246:A2969,M248,'Resident-Test Cases'!C246:C2969,"&lt;&gt;"&amp;"",'Resident-Test Cases'!I246:I2969,"NA")</f>
        <v>0</v>
      </c>
    </row>
    <row r="249" spans="11:15" ht="14.25" customHeight="1">
      <c r="K249" s="18" t="str">
        <f ca="1">IFERROR(__xludf.DUMMYFUNCTION("""COMPUTED_VALUE"""),"MOSIP-28643")</f>
        <v>MOSIP-28643</v>
      </c>
      <c r="L249" s="19">
        <f ca="1">COUNTIFS('Resident-Test Cases'!A246:A2970,K249,'Resident-Test Cases'!C246:C2970,"&lt;&gt;"&amp;"")</f>
        <v>1</v>
      </c>
      <c r="M249" s="15">
        <f ca="1">COUNTIFS('Resident-Test Cases'!A247:A2970,K249,'Resident-Test Cases'!C247:C2970,"&lt;&gt;"&amp;"",'Resident-Test Cases'!I247:I2970,"PASS")</f>
        <v>1</v>
      </c>
      <c r="N249" s="20">
        <f ca="1">COUNTIFS('Resident-Test Cases'!A247:A2970,L249,'Resident-Test Cases'!C247:C2970,"&lt;&gt;"&amp;"",'Resident-Test Cases'!I247:I2970,"Fail")</f>
        <v>0</v>
      </c>
      <c r="O249" s="17">
        <f ca="1">COUNTIFS('Resident-Test Cases'!A247:A2970,M249,'Resident-Test Cases'!C247:C2970,"&lt;&gt;"&amp;"",'Resident-Test Cases'!I247:I2970,"NA")</f>
        <v>0</v>
      </c>
    </row>
    <row r="250" spans="11:15" ht="14.25" customHeight="1">
      <c r="K250" s="18" t="str">
        <f ca="1">IFERROR(__xludf.DUMMYFUNCTION("""COMPUTED_VALUE"""),"MOSIP-28610")</f>
        <v>MOSIP-28610</v>
      </c>
      <c r="L250" s="19">
        <f ca="1">COUNTIFS('Resident-Test Cases'!A247:A2971,K250,'Resident-Test Cases'!C247:C2971,"&lt;&gt;"&amp;"")</f>
        <v>1</v>
      </c>
      <c r="M250" s="15">
        <f ca="1">COUNTIFS('Resident-Test Cases'!A248:A2971,K250,'Resident-Test Cases'!C248:C2971,"&lt;&gt;"&amp;"",'Resident-Test Cases'!I248:I2971,"PASS")</f>
        <v>1</v>
      </c>
      <c r="N250" s="20">
        <f ca="1">COUNTIFS('Resident-Test Cases'!A248:A2971,L250,'Resident-Test Cases'!C248:C2971,"&lt;&gt;"&amp;"",'Resident-Test Cases'!I248:I2971,"Fail")</f>
        <v>0</v>
      </c>
      <c r="O250" s="17">
        <f ca="1">COUNTIFS('Resident-Test Cases'!A248:A2971,M250,'Resident-Test Cases'!C248:C2971,"&lt;&gt;"&amp;"",'Resident-Test Cases'!I248:I2971,"NA")</f>
        <v>0</v>
      </c>
    </row>
    <row r="251" spans="11:15" ht="14.25" customHeight="1">
      <c r="K251" s="18" t="str">
        <f ca="1">IFERROR(__xludf.DUMMYFUNCTION("""COMPUTED_VALUE"""),"MOSIP-27400")</f>
        <v>MOSIP-27400</v>
      </c>
      <c r="L251" s="19">
        <f ca="1">COUNTIFS('Resident-Test Cases'!A248:A2972,K251,'Resident-Test Cases'!C248:C2972,"&lt;&gt;"&amp;"")</f>
        <v>1</v>
      </c>
      <c r="M251" s="15">
        <f ca="1">COUNTIFS('Resident-Test Cases'!A249:A2972,K251,'Resident-Test Cases'!C249:C2972,"&lt;&gt;"&amp;"",'Resident-Test Cases'!I249:I2972,"PASS")</f>
        <v>1</v>
      </c>
      <c r="N251" s="20">
        <f ca="1">COUNTIFS('Resident-Test Cases'!A249:A2972,L251,'Resident-Test Cases'!C249:C2972,"&lt;&gt;"&amp;"",'Resident-Test Cases'!I249:I2972,"Fail")</f>
        <v>0</v>
      </c>
      <c r="O251" s="17">
        <f ca="1">COUNTIFS('Resident-Test Cases'!A249:A2972,M251,'Resident-Test Cases'!C249:C2972,"&lt;&gt;"&amp;"",'Resident-Test Cases'!I249:I2972,"NA")</f>
        <v>0</v>
      </c>
    </row>
    <row r="252" spans="11:15" ht="14.25" customHeight="1">
      <c r="K252" s="18" t="str">
        <f ca="1">IFERROR(__xludf.DUMMYFUNCTION("""COMPUTED_VALUE"""),"MOSIP-27163")</f>
        <v>MOSIP-27163</v>
      </c>
      <c r="L252" s="19">
        <f ca="1">COUNTIFS('Resident-Test Cases'!A249:A2973,K252,'Resident-Test Cases'!C249:C2973,"&lt;&gt;"&amp;"")</f>
        <v>1</v>
      </c>
      <c r="M252" s="15">
        <f ca="1">COUNTIFS('Resident-Test Cases'!A250:A2973,K252,'Resident-Test Cases'!C250:C2973,"&lt;&gt;"&amp;"",'Resident-Test Cases'!I250:I2973,"PASS")</f>
        <v>1</v>
      </c>
      <c r="N252" s="20">
        <f ca="1">COUNTIFS('Resident-Test Cases'!A250:A2973,L252,'Resident-Test Cases'!C250:C2973,"&lt;&gt;"&amp;"",'Resident-Test Cases'!I250:I2973,"Fail")</f>
        <v>0</v>
      </c>
      <c r="O252" s="17">
        <f ca="1">COUNTIFS('Resident-Test Cases'!A250:A2973,M252,'Resident-Test Cases'!C250:C2973,"&lt;&gt;"&amp;"",'Resident-Test Cases'!I250:I2973,"NA")</f>
        <v>0</v>
      </c>
    </row>
    <row r="253" spans="11:15" ht="14.25" customHeight="1">
      <c r="K253" s="18" t="str">
        <f ca="1">IFERROR(__xludf.DUMMYFUNCTION("""COMPUTED_VALUE"""),"MOSIP-27107")</f>
        <v>MOSIP-27107</v>
      </c>
      <c r="L253" s="19">
        <f ca="1">COUNTIFS('Resident-Test Cases'!A250:A2974,K253,'Resident-Test Cases'!C250:C2974,"&lt;&gt;"&amp;"")</f>
        <v>1</v>
      </c>
      <c r="M253" s="15">
        <f ca="1">COUNTIFS('Resident-Test Cases'!A251:A2974,K253,'Resident-Test Cases'!C251:C2974,"&lt;&gt;"&amp;"",'Resident-Test Cases'!I251:I2974,"PASS")</f>
        <v>1</v>
      </c>
      <c r="N253" s="20">
        <f ca="1">COUNTIFS('Resident-Test Cases'!A251:A2974,L253,'Resident-Test Cases'!C251:C2974,"&lt;&gt;"&amp;"",'Resident-Test Cases'!I251:I2974,"Fail")</f>
        <v>0</v>
      </c>
      <c r="O253" s="17">
        <f ca="1">COUNTIFS('Resident-Test Cases'!A251:A2974,M253,'Resident-Test Cases'!C251:C2974,"&lt;&gt;"&amp;"",'Resident-Test Cases'!I251:I2974,"NA")</f>
        <v>0</v>
      </c>
    </row>
    <row r="254" spans="11:15" ht="14.25" customHeight="1">
      <c r="K254" s="18" t="str">
        <f ca="1">IFERROR(__xludf.DUMMYFUNCTION("""COMPUTED_VALUE"""),"MOSIP-27029")</f>
        <v>MOSIP-27029</v>
      </c>
      <c r="L254" s="19">
        <f ca="1">COUNTIFS('Resident-Test Cases'!A251:A2975,K254,'Resident-Test Cases'!C251:C2975,"&lt;&gt;"&amp;"")</f>
        <v>1</v>
      </c>
      <c r="M254" s="15">
        <f ca="1">COUNTIFS('Resident-Test Cases'!A252:A2975,K254,'Resident-Test Cases'!C252:C2975,"&lt;&gt;"&amp;"",'Resident-Test Cases'!I252:I2975,"PASS")</f>
        <v>1</v>
      </c>
      <c r="N254" s="20">
        <f ca="1">COUNTIFS('Resident-Test Cases'!A252:A2975,L254,'Resident-Test Cases'!C252:C2975,"&lt;&gt;"&amp;"",'Resident-Test Cases'!I252:I2975,"Fail")</f>
        <v>0</v>
      </c>
      <c r="O254" s="17">
        <f ca="1">COUNTIFS('Resident-Test Cases'!A252:A2975,M254,'Resident-Test Cases'!C252:C2975,"&lt;&gt;"&amp;"",'Resident-Test Cases'!I252:I2975,"NA")</f>
        <v>0</v>
      </c>
    </row>
    <row r="255" spans="11:15" ht="14.25" customHeight="1">
      <c r="K255" s="18" t="str">
        <f ca="1">IFERROR(__xludf.DUMMYFUNCTION("""COMPUTED_VALUE"""),"MOSIP-27020")</f>
        <v>MOSIP-27020</v>
      </c>
      <c r="L255" s="19">
        <f ca="1">COUNTIFS('Resident-Test Cases'!A252:A2976,K255,'Resident-Test Cases'!C252:C2976,"&lt;&gt;"&amp;"")</f>
        <v>1</v>
      </c>
      <c r="M255" s="15">
        <f ca="1">COUNTIFS('Resident-Test Cases'!A253:A2976,K255,'Resident-Test Cases'!C253:C2976,"&lt;&gt;"&amp;"",'Resident-Test Cases'!I253:I2976,"PASS")</f>
        <v>1</v>
      </c>
      <c r="N255" s="20">
        <f ca="1">COUNTIFS('Resident-Test Cases'!A253:A2976,L255,'Resident-Test Cases'!C253:C2976,"&lt;&gt;"&amp;"",'Resident-Test Cases'!I253:I2976,"Fail")</f>
        <v>0</v>
      </c>
      <c r="O255" s="17">
        <f ca="1">COUNTIFS('Resident-Test Cases'!A253:A2976,M255,'Resident-Test Cases'!C253:C2976,"&lt;&gt;"&amp;"",'Resident-Test Cases'!I253:I2976,"NA")</f>
        <v>0</v>
      </c>
    </row>
    <row r="256" spans="11:15" ht="14.25" customHeight="1">
      <c r="K256" s="18" t="str">
        <f ca="1">IFERROR(__xludf.DUMMYFUNCTION("""COMPUTED_VALUE"""),"MOSIP-27515")</f>
        <v>MOSIP-27515</v>
      </c>
      <c r="L256" s="19">
        <f ca="1">COUNTIFS('Resident-Test Cases'!A253:A2977,K256,'Resident-Test Cases'!C253:C2977,"&lt;&gt;"&amp;"")</f>
        <v>1</v>
      </c>
      <c r="M256" s="15">
        <f ca="1">COUNTIFS('Resident-Test Cases'!A254:A2977,K256,'Resident-Test Cases'!C254:C2977,"&lt;&gt;"&amp;"",'Resident-Test Cases'!I254:I2977,"PASS")</f>
        <v>1</v>
      </c>
      <c r="N256" s="20">
        <f ca="1">COUNTIFS('Resident-Test Cases'!A254:A2977,L256,'Resident-Test Cases'!C254:C2977,"&lt;&gt;"&amp;"",'Resident-Test Cases'!I254:I2977,"Fail")</f>
        <v>0</v>
      </c>
      <c r="O256" s="17">
        <f ca="1">COUNTIFS('Resident-Test Cases'!A254:A2977,M256,'Resident-Test Cases'!C254:C2977,"&lt;&gt;"&amp;"",'Resident-Test Cases'!I254:I2977,"NA")</f>
        <v>0</v>
      </c>
    </row>
    <row r="257" spans="11:15" ht="14.25" customHeight="1">
      <c r="K257" s="18" t="str">
        <f ca="1">IFERROR(__xludf.DUMMYFUNCTION("""COMPUTED_VALUE"""),"MOSIP-29920")</f>
        <v>MOSIP-29920</v>
      </c>
      <c r="L257" s="19">
        <f ca="1">COUNTIFS('Resident-Test Cases'!A254:A2978,K257,'Resident-Test Cases'!C254:C2978,"&lt;&gt;"&amp;"")</f>
        <v>1</v>
      </c>
      <c r="M257" s="15">
        <f ca="1">COUNTIFS('Resident-Test Cases'!A255:A2978,K257,'Resident-Test Cases'!C255:C2978,"&lt;&gt;"&amp;"",'Resident-Test Cases'!I255:I2978,"PASS")</f>
        <v>1</v>
      </c>
      <c r="N257" s="20">
        <f ca="1">COUNTIFS('Resident-Test Cases'!A255:A2978,L257,'Resident-Test Cases'!C255:C2978,"&lt;&gt;"&amp;"",'Resident-Test Cases'!I255:I2978,"Fail")</f>
        <v>0</v>
      </c>
      <c r="O257" s="17">
        <f ca="1">COUNTIFS('Resident-Test Cases'!A255:A2978,M257,'Resident-Test Cases'!C255:C2978,"&lt;&gt;"&amp;"",'Resident-Test Cases'!I255:I2978,"NA")</f>
        <v>0</v>
      </c>
    </row>
    <row r="258" spans="11:15" ht="14.25" customHeight="1">
      <c r="K258" s="18" t="str">
        <f ca="1">IFERROR(__xludf.DUMMYFUNCTION("""COMPUTED_VALUE"""),"MOSIP-27001")</f>
        <v>MOSIP-27001</v>
      </c>
      <c r="L258" s="19">
        <f ca="1">COUNTIFS('Resident-Test Cases'!A255:A2979,K258,'Resident-Test Cases'!C255:C2979,"&lt;&gt;"&amp;"")</f>
        <v>1</v>
      </c>
      <c r="M258" s="15">
        <f ca="1">COUNTIFS('Resident-Test Cases'!A256:A2979,K258,'Resident-Test Cases'!C256:C2979,"&lt;&gt;"&amp;"",'Resident-Test Cases'!I256:I2979,"PASS")</f>
        <v>1</v>
      </c>
      <c r="N258" s="20">
        <f ca="1">COUNTIFS('Resident-Test Cases'!A256:A2979,L258,'Resident-Test Cases'!C256:C2979,"&lt;&gt;"&amp;"",'Resident-Test Cases'!I256:I2979,"Fail")</f>
        <v>0</v>
      </c>
      <c r="O258" s="17">
        <f ca="1">COUNTIFS('Resident-Test Cases'!A256:A2979,M258,'Resident-Test Cases'!C256:C2979,"&lt;&gt;"&amp;"",'Resident-Test Cases'!I256:I2979,"NA")</f>
        <v>0</v>
      </c>
    </row>
    <row r="259" spans="11:15" ht="14.25" customHeight="1">
      <c r="K259" s="18" t="str">
        <f ca="1">IFERROR(__xludf.DUMMYFUNCTION("""COMPUTED_VALUE"""),"MOSIP-26996")</f>
        <v>MOSIP-26996</v>
      </c>
      <c r="L259" s="19">
        <f ca="1">COUNTIFS('Resident-Test Cases'!A256:A2980,K259,'Resident-Test Cases'!C256:C2980,"&lt;&gt;"&amp;"")</f>
        <v>1</v>
      </c>
      <c r="M259" s="15">
        <f ca="1">COUNTIFS('Resident-Test Cases'!A257:A2980,K259,'Resident-Test Cases'!C257:C2980,"&lt;&gt;"&amp;"",'Resident-Test Cases'!I257:I2980,"PASS")</f>
        <v>1</v>
      </c>
      <c r="N259" s="20">
        <f ca="1">COUNTIFS('Resident-Test Cases'!A257:A2980,L259,'Resident-Test Cases'!C257:C2980,"&lt;&gt;"&amp;"",'Resident-Test Cases'!I257:I2980,"Fail")</f>
        <v>0</v>
      </c>
      <c r="O259" s="17">
        <f ca="1">COUNTIFS('Resident-Test Cases'!A257:A2980,M259,'Resident-Test Cases'!C257:C2980,"&lt;&gt;"&amp;"",'Resident-Test Cases'!I257:I2980,"NA")</f>
        <v>0</v>
      </c>
    </row>
    <row r="260" spans="11:15" ht="14.25" customHeight="1">
      <c r="K260" s="18" t="str">
        <f ca="1">IFERROR(__xludf.DUMMYFUNCTION("""COMPUTED_VALUE"""),"MOSIP-26834")</f>
        <v>MOSIP-26834</v>
      </c>
      <c r="L260" s="19">
        <f ca="1">COUNTIFS('Resident-Test Cases'!A257:A2981,K260,'Resident-Test Cases'!C257:C2981,"&lt;&gt;"&amp;"")</f>
        <v>1</v>
      </c>
      <c r="M260" s="15">
        <f ca="1">COUNTIFS('Resident-Test Cases'!A258:A2981,K260,'Resident-Test Cases'!C258:C2981,"&lt;&gt;"&amp;"",'Resident-Test Cases'!I258:I2981,"PASS")</f>
        <v>1</v>
      </c>
      <c r="N260" s="20">
        <f ca="1">COUNTIFS('Resident-Test Cases'!A258:A2981,L260,'Resident-Test Cases'!C258:C2981,"&lt;&gt;"&amp;"",'Resident-Test Cases'!I258:I2981,"Fail")</f>
        <v>0</v>
      </c>
      <c r="O260" s="17">
        <f ca="1">COUNTIFS('Resident-Test Cases'!A258:A2981,M260,'Resident-Test Cases'!C258:C2981,"&lt;&gt;"&amp;"",'Resident-Test Cases'!I258:I2981,"NA")</f>
        <v>0</v>
      </c>
    </row>
    <row r="261" spans="11:15" ht="14.25" customHeight="1">
      <c r="K261" s="18" t="str">
        <f ca="1">IFERROR(__xludf.DUMMYFUNCTION("""COMPUTED_VALUE"""),"MOSIP-26325")</f>
        <v>MOSIP-26325</v>
      </c>
      <c r="L261" s="19">
        <f ca="1">COUNTIFS('Resident-Test Cases'!A258:A2982,K261,'Resident-Test Cases'!C258:C2982,"&lt;&gt;"&amp;"")</f>
        <v>1</v>
      </c>
      <c r="M261" s="15">
        <f ca="1">COUNTIFS('Resident-Test Cases'!A259:A2982,K261,'Resident-Test Cases'!C259:C2982,"&lt;&gt;"&amp;"",'Resident-Test Cases'!I259:I2982,"PASS")</f>
        <v>1</v>
      </c>
      <c r="N261" s="20">
        <f ca="1">COUNTIFS('Resident-Test Cases'!A259:A2982,L261,'Resident-Test Cases'!C259:C2982,"&lt;&gt;"&amp;"",'Resident-Test Cases'!I259:I2982,"Fail")</f>
        <v>0</v>
      </c>
      <c r="O261" s="17">
        <f ca="1">COUNTIFS('Resident-Test Cases'!A259:A2982,M261,'Resident-Test Cases'!C259:C2982,"&lt;&gt;"&amp;"",'Resident-Test Cases'!I259:I2982,"NA")</f>
        <v>0</v>
      </c>
    </row>
    <row r="262" spans="11:15" ht="14.25" customHeight="1">
      <c r="K262" s="18" t="str">
        <f ca="1">IFERROR(__xludf.DUMMYFUNCTION("""COMPUTED_VALUE"""),"MOSIP-26157")</f>
        <v>MOSIP-26157</v>
      </c>
      <c r="L262" s="19">
        <f ca="1">COUNTIFS('Resident-Test Cases'!A259:A2983,K262,'Resident-Test Cases'!C259:C2983,"&lt;&gt;"&amp;"")</f>
        <v>2</v>
      </c>
      <c r="M262" s="15">
        <f ca="1">COUNTIFS('Resident-Test Cases'!A260:A2983,K262,'Resident-Test Cases'!C260:C2983,"&lt;&gt;"&amp;"",'Resident-Test Cases'!I260:I2983,"PASS")</f>
        <v>2</v>
      </c>
      <c r="N262" s="20">
        <f ca="1">COUNTIFS('Resident-Test Cases'!A260:A2983,L262,'Resident-Test Cases'!C260:C2983,"&lt;&gt;"&amp;"",'Resident-Test Cases'!I260:I2983,"Fail")</f>
        <v>0</v>
      </c>
      <c r="O262" s="17">
        <f ca="1">COUNTIFS('Resident-Test Cases'!A260:A2983,M262,'Resident-Test Cases'!C260:C2983,"&lt;&gt;"&amp;"",'Resident-Test Cases'!I260:I2983,"NA")</f>
        <v>0</v>
      </c>
    </row>
    <row r="263" spans="11:15" ht="14.25" customHeight="1">
      <c r="K263" s="18" t="str">
        <f ca="1">IFERROR(__xludf.DUMMYFUNCTION("""COMPUTED_VALUE"""),"MOSIP-26247")</f>
        <v>MOSIP-26247</v>
      </c>
      <c r="L263" s="19">
        <f ca="1">COUNTIFS('Resident-Test Cases'!A260:A2984,K263,'Resident-Test Cases'!C260:C2984,"&lt;&gt;"&amp;"")</f>
        <v>1</v>
      </c>
      <c r="M263" s="15">
        <f ca="1">COUNTIFS('Resident-Test Cases'!A261:A2984,K263,'Resident-Test Cases'!C261:C2984,"&lt;&gt;"&amp;"",'Resident-Test Cases'!I261:I2984,"PASS")</f>
        <v>1</v>
      </c>
      <c r="N263" s="20">
        <f ca="1">COUNTIFS('Resident-Test Cases'!A261:A2984,L263,'Resident-Test Cases'!C261:C2984,"&lt;&gt;"&amp;"",'Resident-Test Cases'!I261:I2984,"Fail")</f>
        <v>0</v>
      </c>
      <c r="O263" s="17">
        <f ca="1">COUNTIFS('Resident-Test Cases'!A261:A2984,M263,'Resident-Test Cases'!C261:C2984,"&lt;&gt;"&amp;"",'Resident-Test Cases'!I261:I2984,"NA")</f>
        <v>0</v>
      </c>
    </row>
    <row r="264" spans="11:15" ht="14.25" customHeight="1">
      <c r="K264" s="18" t="str">
        <f ca="1">IFERROR(__xludf.DUMMYFUNCTION("""COMPUTED_VALUE"""),"MOSIP-28986")</f>
        <v>MOSIP-28986</v>
      </c>
      <c r="L264" s="19">
        <f ca="1">COUNTIFS('Resident-Test Cases'!A261:A2985,K264,'Resident-Test Cases'!C261:C2985,"&lt;&gt;"&amp;"")</f>
        <v>5</v>
      </c>
      <c r="M264" s="15">
        <f ca="1">COUNTIFS('Resident-Test Cases'!A262:A2985,K264,'Resident-Test Cases'!C262:C2985,"&lt;&gt;"&amp;"",'Resident-Test Cases'!I262:I2985,"PASS")</f>
        <v>5</v>
      </c>
      <c r="N264" s="20">
        <f ca="1">COUNTIFS('Resident-Test Cases'!A262:A2985,L264,'Resident-Test Cases'!C262:C2985,"&lt;&gt;"&amp;"",'Resident-Test Cases'!I262:I2985,"Fail")</f>
        <v>0</v>
      </c>
      <c r="O264" s="17">
        <f ca="1">COUNTIFS('Resident-Test Cases'!A262:A2985,M264,'Resident-Test Cases'!C262:C2985,"&lt;&gt;"&amp;"",'Resident-Test Cases'!I262:I2985,"NA")</f>
        <v>0</v>
      </c>
    </row>
    <row r="265" spans="11:15" ht="14.25" customHeight="1">
      <c r="K265" s="18" t="str">
        <f ca="1">IFERROR(__xludf.DUMMYFUNCTION("""COMPUTED_VALUE"""),"MOSIP-29953")</f>
        <v>MOSIP-29953</v>
      </c>
      <c r="L265" s="19">
        <f ca="1">COUNTIFS('Resident-Test Cases'!A262:A2986,K265,'Resident-Test Cases'!C262:C2986,"&lt;&gt;"&amp;"")</f>
        <v>1</v>
      </c>
      <c r="M265" s="15">
        <f ca="1">COUNTIFS('Resident-Test Cases'!A263:A2986,K265,'Resident-Test Cases'!C263:C2986,"&lt;&gt;"&amp;"",'Resident-Test Cases'!I263:I2986,"PASS")</f>
        <v>1</v>
      </c>
      <c r="N265" s="20">
        <f ca="1">COUNTIFS('Resident-Test Cases'!A263:A2986,L265,'Resident-Test Cases'!C263:C2986,"&lt;&gt;"&amp;"",'Resident-Test Cases'!I263:I2986,"Fail")</f>
        <v>0</v>
      </c>
      <c r="O265" s="17">
        <f ca="1">COUNTIFS('Resident-Test Cases'!A263:A2986,M265,'Resident-Test Cases'!C263:C2986,"&lt;&gt;"&amp;"",'Resident-Test Cases'!I263:I2986,"NA")</f>
        <v>0</v>
      </c>
    </row>
    <row r="266" spans="11:15" ht="14.25" customHeight="1">
      <c r="K266" s="18" t="str">
        <f ca="1">IFERROR(__xludf.DUMMYFUNCTION("""COMPUTED_VALUE"""),"MOSIP-29808")</f>
        <v>MOSIP-29808</v>
      </c>
      <c r="L266" s="19">
        <f ca="1">COUNTIFS('Resident-Test Cases'!A263:A2987,K266,'Resident-Test Cases'!C263:C2987,"&lt;&gt;"&amp;"")</f>
        <v>1</v>
      </c>
      <c r="M266" s="15">
        <f ca="1">COUNTIFS('Resident-Test Cases'!A264:A2987,K266,'Resident-Test Cases'!C264:C2987,"&lt;&gt;"&amp;"",'Resident-Test Cases'!I264:I2987,"PASS")</f>
        <v>1</v>
      </c>
      <c r="N266" s="20">
        <f ca="1">COUNTIFS('Resident-Test Cases'!A264:A2987,L266,'Resident-Test Cases'!C264:C2987,"&lt;&gt;"&amp;"",'Resident-Test Cases'!I264:I2987,"Fail")</f>
        <v>0</v>
      </c>
      <c r="O266" s="17">
        <f ca="1">COUNTIFS('Resident-Test Cases'!A264:A2987,M266,'Resident-Test Cases'!C264:C2987,"&lt;&gt;"&amp;"",'Resident-Test Cases'!I264:I2987,"NA")</f>
        <v>0</v>
      </c>
    </row>
    <row r="267" spans="11:15" ht="14.25" customHeight="1">
      <c r="K267" s="18" t="str">
        <f ca="1">IFERROR(__xludf.DUMMYFUNCTION("""COMPUTED_VALUE"""),"MOSIP-29789")</f>
        <v>MOSIP-29789</v>
      </c>
      <c r="L267" s="19">
        <f ca="1">COUNTIFS('Resident-Test Cases'!A264:A2988,K267,'Resident-Test Cases'!C264:C2988,"&lt;&gt;"&amp;"")</f>
        <v>1</v>
      </c>
      <c r="M267" s="15">
        <f ca="1">COUNTIFS('Resident-Test Cases'!A265:A2988,K267,'Resident-Test Cases'!C265:C2988,"&lt;&gt;"&amp;"",'Resident-Test Cases'!I265:I2988,"PASS")</f>
        <v>1</v>
      </c>
      <c r="N267" s="20">
        <f ca="1">COUNTIFS('Resident-Test Cases'!A265:A2988,L267,'Resident-Test Cases'!C265:C2988,"&lt;&gt;"&amp;"",'Resident-Test Cases'!I265:I2988,"Fail")</f>
        <v>0</v>
      </c>
      <c r="O267" s="17">
        <f ca="1">COUNTIFS('Resident-Test Cases'!A265:A2988,M267,'Resident-Test Cases'!C265:C2988,"&lt;&gt;"&amp;"",'Resident-Test Cases'!I265:I2988,"NA")</f>
        <v>0</v>
      </c>
    </row>
    <row r="268" spans="11:15" ht="14.25" customHeight="1">
      <c r="K268" s="18" t="str">
        <f ca="1">IFERROR(__xludf.DUMMYFUNCTION("""COMPUTED_VALUE"""),"MOSIP-29786")</f>
        <v>MOSIP-29786</v>
      </c>
      <c r="L268" s="19">
        <f ca="1">COUNTIFS('Resident-Test Cases'!A265:A2989,K268,'Resident-Test Cases'!C265:C2989,"&lt;&gt;"&amp;"")</f>
        <v>1</v>
      </c>
      <c r="M268" s="15">
        <f ca="1">COUNTIFS('Resident-Test Cases'!A266:A2989,K268,'Resident-Test Cases'!C266:C2989,"&lt;&gt;"&amp;"",'Resident-Test Cases'!I266:I2989,"PASS")</f>
        <v>1</v>
      </c>
      <c r="N268" s="20">
        <f ca="1">COUNTIFS('Resident-Test Cases'!A266:A2989,L268,'Resident-Test Cases'!C266:C2989,"&lt;&gt;"&amp;"",'Resident-Test Cases'!I266:I2989,"Fail")</f>
        <v>0</v>
      </c>
      <c r="O268" s="17">
        <f ca="1">COUNTIFS('Resident-Test Cases'!A266:A2989,M268,'Resident-Test Cases'!C266:C2989,"&lt;&gt;"&amp;"",'Resident-Test Cases'!I266:I2989,"NA")</f>
        <v>0</v>
      </c>
    </row>
    <row r="269" spans="11:15" ht="14.25" customHeight="1">
      <c r="K269" s="18" t="str">
        <f ca="1">IFERROR(__xludf.DUMMYFUNCTION("""COMPUTED_VALUE"""),"MOSIP-28027")</f>
        <v>MOSIP-28027</v>
      </c>
      <c r="L269" s="19">
        <f ca="1">COUNTIFS('Resident-Test Cases'!A266:A2990,K269,'Resident-Test Cases'!C266:C2990,"&lt;&gt;"&amp;"")</f>
        <v>1</v>
      </c>
      <c r="M269" s="15">
        <f ca="1">COUNTIFS('Resident-Test Cases'!A267:A2990,K269,'Resident-Test Cases'!C267:C2990,"&lt;&gt;"&amp;"",'Resident-Test Cases'!I267:I2990,"PASS")</f>
        <v>1</v>
      </c>
      <c r="N269" s="20">
        <f ca="1">COUNTIFS('Resident-Test Cases'!A267:A2990,L269,'Resident-Test Cases'!C267:C2990,"&lt;&gt;"&amp;"",'Resident-Test Cases'!I267:I2990,"Fail")</f>
        <v>0</v>
      </c>
      <c r="O269" s="17">
        <f ca="1">COUNTIFS('Resident-Test Cases'!A267:A2990,M269,'Resident-Test Cases'!C267:C2990,"&lt;&gt;"&amp;"",'Resident-Test Cases'!I267:I2990,"NA")</f>
        <v>0</v>
      </c>
    </row>
    <row r="270" spans="11:15" ht="14.25" customHeight="1">
      <c r="K270" s="18" t="str">
        <f ca="1">IFERROR(__xludf.DUMMYFUNCTION("""COMPUTED_VALUE"""),"MOSIP-28010")</f>
        <v>MOSIP-28010</v>
      </c>
      <c r="L270" s="19">
        <f ca="1">COUNTIFS('Resident-Test Cases'!A267:A2991,K270,'Resident-Test Cases'!C267:C2991,"&lt;&gt;"&amp;"")</f>
        <v>1</v>
      </c>
      <c r="M270" s="15">
        <f ca="1">COUNTIFS('Resident-Test Cases'!A268:A2991,K270,'Resident-Test Cases'!C268:C2991,"&lt;&gt;"&amp;"",'Resident-Test Cases'!I268:I2991,"PASS")</f>
        <v>1</v>
      </c>
      <c r="N270" s="20">
        <f ca="1">COUNTIFS('Resident-Test Cases'!A268:A2991,L270,'Resident-Test Cases'!C268:C2991,"&lt;&gt;"&amp;"",'Resident-Test Cases'!I268:I2991,"Fail")</f>
        <v>0</v>
      </c>
      <c r="O270" s="17">
        <f ca="1">COUNTIFS('Resident-Test Cases'!A268:A2991,M270,'Resident-Test Cases'!C268:C2991,"&lt;&gt;"&amp;"",'Resident-Test Cases'!I268:I2991,"NA")</f>
        <v>0</v>
      </c>
    </row>
    <row r="271" spans="11:15" ht="14.25" customHeight="1">
      <c r="K271" s="18" t="str">
        <f ca="1">IFERROR(__xludf.DUMMYFUNCTION("""COMPUTED_VALUE"""),"MOSIP-27977")</f>
        <v>MOSIP-27977</v>
      </c>
      <c r="L271" s="19">
        <f ca="1">COUNTIFS('Resident-Test Cases'!A268:A2992,K271,'Resident-Test Cases'!C268:C2992,"&lt;&gt;"&amp;"")</f>
        <v>1</v>
      </c>
      <c r="M271" s="15">
        <f ca="1">COUNTIFS('Resident-Test Cases'!A269:A2992,K271,'Resident-Test Cases'!C269:C2992,"&lt;&gt;"&amp;"",'Resident-Test Cases'!I269:I2992,"PASS")</f>
        <v>1</v>
      </c>
      <c r="N271" s="20">
        <f ca="1">COUNTIFS('Resident-Test Cases'!A269:A2992,L271,'Resident-Test Cases'!C269:C2992,"&lt;&gt;"&amp;"",'Resident-Test Cases'!I269:I2992,"Fail")</f>
        <v>0</v>
      </c>
      <c r="O271" s="17">
        <f ca="1">COUNTIFS('Resident-Test Cases'!A269:A2992,M271,'Resident-Test Cases'!C269:C2992,"&lt;&gt;"&amp;"",'Resident-Test Cases'!I269:I2992,"NA")</f>
        <v>0</v>
      </c>
    </row>
    <row r="272" spans="11:15" ht="14.25" customHeight="1">
      <c r="K272" s="18" t="str">
        <f ca="1">IFERROR(__xludf.DUMMYFUNCTION("""COMPUTED_VALUE"""),"MOSIP-27429")</f>
        <v>MOSIP-27429</v>
      </c>
      <c r="L272" s="19">
        <f ca="1">COUNTIFS('Resident-Test Cases'!A269:A2993,K272,'Resident-Test Cases'!C269:C2993,"&lt;&gt;"&amp;"")</f>
        <v>1</v>
      </c>
      <c r="M272" s="15">
        <f ca="1">COUNTIFS('Resident-Test Cases'!A270:A2993,K272,'Resident-Test Cases'!C270:C2993,"&lt;&gt;"&amp;"",'Resident-Test Cases'!I270:I2993,"PASS")</f>
        <v>1</v>
      </c>
      <c r="N272" s="20">
        <f ca="1">COUNTIFS('Resident-Test Cases'!A270:A2993,L272,'Resident-Test Cases'!C270:C2993,"&lt;&gt;"&amp;"",'Resident-Test Cases'!I270:I2993,"Fail")</f>
        <v>0</v>
      </c>
      <c r="O272" s="17">
        <f ca="1">COUNTIFS('Resident-Test Cases'!A270:A2993,M272,'Resident-Test Cases'!C270:C2993,"&lt;&gt;"&amp;"",'Resident-Test Cases'!I270:I2993,"NA")</f>
        <v>0</v>
      </c>
    </row>
    <row r="273" spans="11:15" ht="14.25" customHeight="1">
      <c r="K273" s="18" t="str">
        <f ca="1">IFERROR(__xludf.DUMMYFUNCTION("""COMPUTED_VALUE"""),"MOSIP-27035")</f>
        <v>MOSIP-27035</v>
      </c>
      <c r="L273" s="19">
        <f ca="1">COUNTIFS('Resident-Test Cases'!A270:A2994,K273,'Resident-Test Cases'!C270:C2994,"&lt;&gt;"&amp;"")</f>
        <v>1</v>
      </c>
      <c r="M273" s="15">
        <f ca="1">COUNTIFS('Resident-Test Cases'!A271:A2994,K273,'Resident-Test Cases'!C271:C2994,"&lt;&gt;"&amp;"",'Resident-Test Cases'!I271:I2994,"PASS")</f>
        <v>1</v>
      </c>
      <c r="N273" s="20">
        <f ca="1">COUNTIFS('Resident-Test Cases'!A271:A2994,L273,'Resident-Test Cases'!C271:C2994,"&lt;&gt;"&amp;"",'Resident-Test Cases'!I271:I2994,"Fail")</f>
        <v>0</v>
      </c>
      <c r="O273" s="17">
        <f ca="1">COUNTIFS('Resident-Test Cases'!A271:A2994,M273,'Resident-Test Cases'!C271:C2994,"&lt;&gt;"&amp;"",'Resident-Test Cases'!I271:I2994,"NA")</f>
        <v>0</v>
      </c>
    </row>
    <row r="274" spans="11:15" ht="14.25" customHeight="1">
      <c r="K274" s="18" t="str">
        <f ca="1">IFERROR(__xludf.DUMMYFUNCTION("""COMPUTED_VALUE"""),"MOSIP-26844")</f>
        <v>MOSIP-26844</v>
      </c>
      <c r="L274" s="19">
        <f ca="1">COUNTIFS('Resident-Test Cases'!A271:A2995,K274,'Resident-Test Cases'!C271:C2995,"&lt;&gt;"&amp;"")</f>
        <v>1</v>
      </c>
      <c r="M274" s="15">
        <f ca="1">COUNTIFS('Resident-Test Cases'!A272:A2995,K274,'Resident-Test Cases'!C272:C2995,"&lt;&gt;"&amp;"",'Resident-Test Cases'!I272:I2995,"PASS")</f>
        <v>1</v>
      </c>
      <c r="N274" s="20">
        <f ca="1">COUNTIFS('Resident-Test Cases'!A272:A2995,L274,'Resident-Test Cases'!C272:C2995,"&lt;&gt;"&amp;"",'Resident-Test Cases'!I272:I2995,"Fail")</f>
        <v>0</v>
      </c>
      <c r="O274" s="17">
        <f ca="1">COUNTIFS('Resident-Test Cases'!A272:A2995,M274,'Resident-Test Cases'!C272:C2995,"&lt;&gt;"&amp;"",'Resident-Test Cases'!I272:I2995,"NA")</f>
        <v>0</v>
      </c>
    </row>
    <row r="275" spans="11:15" ht="14.25" customHeight="1">
      <c r="K275" s="18" t="str">
        <f ca="1">IFERROR(__xludf.DUMMYFUNCTION("""COMPUTED_VALUE"""),"MOSIP-26178")</f>
        <v>MOSIP-26178</v>
      </c>
      <c r="L275" s="19">
        <f ca="1">COUNTIFS('Resident-Test Cases'!A272:A2996,K275,'Resident-Test Cases'!C272:C2996,"&lt;&gt;"&amp;"")</f>
        <v>1</v>
      </c>
      <c r="M275" s="15">
        <f ca="1">COUNTIFS('Resident-Test Cases'!A273:A2996,K275,'Resident-Test Cases'!C273:C2996,"&lt;&gt;"&amp;"",'Resident-Test Cases'!I273:I2996,"PASS")</f>
        <v>1</v>
      </c>
      <c r="N275" s="20">
        <f ca="1">COUNTIFS('Resident-Test Cases'!A273:A2996,L275,'Resident-Test Cases'!C273:C2996,"&lt;&gt;"&amp;"",'Resident-Test Cases'!I273:I2996,"Fail")</f>
        <v>0</v>
      </c>
      <c r="O275" s="17">
        <f ca="1">COUNTIFS('Resident-Test Cases'!A273:A2996,M275,'Resident-Test Cases'!C273:C2996,"&lt;&gt;"&amp;"",'Resident-Test Cases'!I273:I2996,"NA")</f>
        <v>0</v>
      </c>
    </row>
    <row r="276" spans="11:15" ht="14.25" customHeight="1">
      <c r="K276" s="18" t="str">
        <f ca="1">IFERROR(__xludf.DUMMYFUNCTION("""COMPUTED_VALUE"""),"MOSIP-29734")</f>
        <v>MOSIP-29734</v>
      </c>
      <c r="L276" s="19">
        <f ca="1">COUNTIFS('Resident-Test Cases'!A273:A2997,K276,'Resident-Test Cases'!C273:C2997,"&lt;&gt;"&amp;"")</f>
        <v>1</v>
      </c>
      <c r="M276" s="15">
        <f ca="1">COUNTIFS('Resident-Test Cases'!A274:A2997,K276,'Resident-Test Cases'!C274:C2997,"&lt;&gt;"&amp;"",'Resident-Test Cases'!I274:I2997,"PASS")</f>
        <v>1</v>
      </c>
      <c r="N276" s="20">
        <f ca="1">COUNTIFS('Resident-Test Cases'!A274:A2997,L276,'Resident-Test Cases'!C274:C2997,"&lt;&gt;"&amp;"",'Resident-Test Cases'!I274:I2997,"Fail")</f>
        <v>0</v>
      </c>
      <c r="O276" s="17">
        <f ca="1">COUNTIFS('Resident-Test Cases'!A274:A2997,M276,'Resident-Test Cases'!C274:C2997,"&lt;&gt;"&amp;"",'Resident-Test Cases'!I274:I2997,"NA")</f>
        <v>0</v>
      </c>
    </row>
    <row r="277" spans="11:15" ht="14.25" customHeight="1">
      <c r="K277" s="18" t="str">
        <f ca="1">IFERROR(__xludf.DUMMYFUNCTION("""COMPUTED_VALUE"""),"MOSIP-29534")</f>
        <v>MOSIP-29534</v>
      </c>
      <c r="L277" s="19">
        <f ca="1">COUNTIFS('Resident-Test Cases'!A274:A2998,K277,'Resident-Test Cases'!C274:C2998,"&lt;&gt;"&amp;"")</f>
        <v>1</v>
      </c>
      <c r="M277" s="15">
        <f ca="1">COUNTIFS('Resident-Test Cases'!A275:A2998,K277,'Resident-Test Cases'!C275:C2998,"&lt;&gt;"&amp;"",'Resident-Test Cases'!I275:I2998,"PASS")</f>
        <v>1</v>
      </c>
      <c r="N277" s="20">
        <f ca="1">COUNTIFS('Resident-Test Cases'!A275:A2998,L277,'Resident-Test Cases'!C275:C2998,"&lt;&gt;"&amp;"",'Resident-Test Cases'!I275:I2998,"Fail")</f>
        <v>0</v>
      </c>
      <c r="O277" s="17">
        <f ca="1">COUNTIFS('Resident-Test Cases'!A275:A2998,M277,'Resident-Test Cases'!C275:C2998,"&lt;&gt;"&amp;"",'Resident-Test Cases'!I275:I2998,"NA")</f>
        <v>0</v>
      </c>
    </row>
    <row r="278" spans="11:15" ht="14.25" customHeight="1">
      <c r="K278" s="18" t="str">
        <f ca="1">IFERROR(__xludf.DUMMYFUNCTION("""COMPUTED_VALUE"""),"MOSIP-29467")</f>
        <v>MOSIP-29467</v>
      </c>
      <c r="L278" s="19">
        <f ca="1">COUNTIFS('Resident-Test Cases'!A275:A2999,K278,'Resident-Test Cases'!C275:C2999,"&lt;&gt;"&amp;"")</f>
        <v>1</v>
      </c>
      <c r="M278" s="15">
        <f ca="1">COUNTIFS('Resident-Test Cases'!A276:A2999,K278,'Resident-Test Cases'!C276:C2999,"&lt;&gt;"&amp;"",'Resident-Test Cases'!I276:I2999,"PASS")</f>
        <v>1</v>
      </c>
      <c r="N278" s="20">
        <f ca="1">COUNTIFS('Resident-Test Cases'!A276:A2999,L278,'Resident-Test Cases'!C276:C2999,"&lt;&gt;"&amp;"",'Resident-Test Cases'!I276:I2999,"Fail")</f>
        <v>0</v>
      </c>
      <c r="O278" s="17">
        <f ca="1">COUNTIFS('Resident-Test Cases'!A276:A2999,M278,'Resident-Test Cases'!C276:C2999,"&lt;&gt;"&amp;"",'Resident-Test Cases'!I276:I2999,"NA")</f>
        <v>0</v>
      </c>
    </row>
    <row r="279" spans="11:15" ht="14.25" customHeight="1">
      <c r="K279" s="18" t="str">
        <f ca="1">IFERROR(__xludf.DUMMYFUNCTION("""COMPUTED_VALUE"""),"MOSIP-28915")</f>
        <v>MOSIP-28915</v>
      </c>
      <c r="L279" s="19">
        <f ca="1">COUNTIFS('Resident-Test Cases'!A276:A3000,K279,'Resident-Test Cases'!C276:C3000,"&lt;&gt;"&amp;"")</f>
        <v>1</v>
      </c>
      <c r="M279" s="15">
        <f ca="1">COUNTIFS('Resident-Test Cases'!A277:A3000,K279,'Resident-Test Cases'!C277:C3000,"&lt;&gt;"&amp;"",'Resident-Test Cases'!I277:I3000,"PASS")</f>
        <v>1</v>
      </c>
      <c r="N279" s="20">
        <f ca="1">COUNTIFS('Resident-Test Cases'!A277:A3000,L279,'Resident-Test Cases'!C277:C3000,"&lt;&gt;"&amp;"",'Resident-Test Cases'!I277:I3000,"Fail")</f>
        <v>0</v>
      </c>
      <c r="O279" s="17">
        <f ca="1">COUNTIFS('Resident-Test Cases'!A277:A3000,M279,'Resident-Test Cases'!C277:C3000,"&lt;&gt;"&amp;"",'Resident-Test Cases'!I277:I3000,"NA")</f>
        <v>0</v>
      </c>
    </row>
    <row r="280" spans="11:15" ht="14.25" customHeight="1">
      <c r="K280" s="18" t="str">
        <f ca="1">IFERROR(__xludf.DUMMYFUNCTION("""COMPUTED_VALUE"""),"MOSIP-28914")</f>
        <v>MOSIP-28914</v>
      </c>
      <c r="L280" s="19">
        <f ca="1">COUNTIFS('Resident-Test Cases'!A277:A3001,K280,'Resident-Test Cases'!C277:C3001,"&lt;&gt;"&amp;"")</f>
        <v>1</v>
      </c>
      <c r="M280" s="15">
        <f ca="1">COUNTIFS('Resident-Test Cases'!A278:A3001,K280,'Resident-Test Cases'!C278:C3001,"&lt;&gt;"&amp;"",'Resident-Test Cases'!I278:I3001,"PASS")</f>
        <v>1</v>
      </c>
      <c r="N280" s="20">
        <f ca="1">COUNTIFS('Resident-Test Cases'!A278:A3001,L280,'Resident-Test Cases'!C278:C3001,"&lt;&gt;"&amp;"",'Resident-Test Cases'!I278:I3001,"Fail")</f>
        <v>0</v>
      </c>
      <c r="O280" s="17">
        <f ca="1">COUNTIFS('Resident-Test Cases'!A278:A3001,M280,'Resident-Test Cases'!C278:C3001,"&lt;&gt;"&amp;"",'Resident-Test Cases'!I278:I3001,"NA")</f>
        <v>0</v>
      </c>
    </row>
    <row r="281" spans="11:15" ht="14.25" customHeight="1">
      <c r="K281" s="18" t="str">
        <f ca="1">IFERROR(__xludf.DUMMYFUNCTION("""COMPUTED_VALUE"""),"MOSIP-28032")</f>
        <v>MOSIP-28032</v>
      </c>
      <c r="L281" s="19">
        <f ca="1">COUNTIFS('Resident-Test Cases'!A278:A3002,K281,'Resident-Test Cases'!C278:C3002,"&lt;&gt;"&amp;"")</f>
        <v>1</v>
      </c>
      <c r="M281" s="15">
        <f ca="1">COUNTIFS('Resident-Test Cases'!A279:A3002,K281,'Resident-Test Cases'!C279:C3002,"&lt;&gt;"&amp;"",'Resident-Test Cases'!I279:I3002,"PASS")</f>
        <v>1</v>
      </c>
      <c r="N281" s="20">
        <f ca="1">COUNTIFS('Resident-Test Cases'!A279:A3002,L281,'Resident-Test Cases'!C279:C3002,"&lt;&gt;"&amp;"",'Resident-Test Cases'!I279:I3002,"Fail")</f>
        <v>0</v>
      </c>
      <c r="O281" s="17">
        <f ca="1">COUNTIFS('Resident-Test Cases'!A279:A3002,M281,'Resident-Test Cases'!C279:C3002,"&lt;&gt;"&amp;"",'Resident-Test Cases'!I279:I3002,"NA")</f>
        <v>0</v>
      </c>
    </row>
    <row r="282" spans="11:15" ht="14.25" customHeight="1">
      <c r="K282" s="18" t="str">
        <f ca="1">IFERROR(__xludf.DUMMYFUNCTION("""COMPUTED_VALUE"""),"MOSIP-27938")</f>
        <v>MOSIP-27938</v>
      </c>
      <c r="L282" s="19">
        <f ca="1">COUNTIFS('Resident-Test Cases'!A279:A3003,K282,'Resident-Test Cases'!C279:C3003,"&lt;&gt;"&amp;"")</f>
        <v>1</v>
      </c>
      <c r="M282" s="15">
        <f ca="1">COUNTIFS('Resident-Test Cases'!A280:A3003,K282,'Resident-Test Cases'!C280:C3003,"&lt;&gt;"&amp;"",'Resident-Test Cases'!I280:I3003,"PASS")</f>
        <v>1</v>
      </c>
      <c r="N282" s="20">
        <f ca="1">COUNTIFS('Resident-Test Cases'!A280:A3003,L282,'Resident-Test Cases'!C280:C3003,"&lt;&gt;"&amp;"",'Resident-Test Cases'!I280:I3003,"Fail")</f>
        <v>0</v>
      </c>
      <c r="O282" s="17">
        <f ca="1">COUNTIFS('Resident-Test Cases'!A280:A3003,M282,'Resident-Test Cases'!C280:C3003,"&lt;&gt;"&amp;"",'Resident-Test Cases'!I280:I3003,"NA")</f>
        <v>0</v>
      </c>
    </row>
    <row r="283" spans="11:15" ht="14.25" customHeight="1">
      <c r="K283" s="18" t="str">
        <f ca="1">IFERROR(__xludf.DUMMYFUNCTION("""COMPUTED_VALUE"""),"MOSIP-27668")</f>
        <v>MOSIP-27668</v>
      </c>
      <c r="L283" s="19">
        <f ca="1">COUNTIFS('Resident-Test Cases'!A280:A3004,K283,'Resident-Test Cases'!C280:C3004,"&lt;&gt;"&amp;"")</f>
        <v>1</v>
      </c>
      <c r="M283" s="15">
        <f ca="1">COUNTIFS('Resident-Test Cases'!A281:A3004,K283,'Resident-Test Cases'!C281:C3004,"&lt;&gt;"&amp;"",'Resident-Test Cases'!I281:I3004,"PASS")</f>
        <v>1</v>
      </c>
      <c r="N283" s="20">
        <f ca="1">COUNTIFS('Resident-Test Cases'!A281:A3004,L283,'Resident-Test Cases'!C281:C3004,"&lt;&gt;"&amp;"",'Resident-Test Cases'!I281:I3004,"Fail")</f>
        <v>0</v>
      </c>
      <c r="O283" s="17">
        <f ca="1">COUNTIFS('Resident-Test Cases'!A281:A3004,M283,'Resident-Test Cases'!C281:C3004,"&lt;&gt;"&amp;"",'Resident-Test Cases'!I281:I3004,"NA")</f>
        <v>0</v>
      </c>
    </row>
    <row r="284" spans="11:15" ht="14.25" customHeight="1">
      <c r="K284" s="18" t="str">
        <f ca="1">IFERROR(__xludf.DUMMYFUNCTION("""COMPUTED_VALUE"""),"MOSIP-27660")</f>
        <v>MOSIP-27660</v>
      </c>
      <c r="L284" s="19">
        <f ca="1">COUNTIFS('Resident-Test Cases'!A281:A3005,K284,'Resident-Test Cases'!C281:C3005,"&lt;&gt;"&amp;"")</f>
        <v>1</v>
      </c>
      <c r="M284" s="15">
        <f ca="1">COUNTIFS('Resident-Test Cases'!A282:A3005,K284,'Resident-Test Cases'!C282:C3005,"&lt;&gt;"&amp;"",'Resident-Test Cases'!I282:I3005,"PASS")</f>
        <v>1</v>
      </c>
      <c r="N284" s="20">
        <f ca="1">COUNTIFS('Resident-Test Cases'!A282:A3005,L284,'Resident-Test Cases'!C282:C3005,"&lt;&gt;"&amp;"",'Resident-Test Cases'!I282:I3005,"Fail")</f>
        <v>0</v>
      </c>
      <c r="O284" s="17">
        <f ca="1">COUNTIFS('Resident-Test Cases'!A282:A3005,M284,'Resident-Test Cases'!C282:C3005,"&lt;&gt;"&amp;"",'Resident-Test Cases'!I282:I3005,"NA")</f>
        <v>0</v>
      </c>
    </row>
    <row r="285" spans="11:15" ht="14.25" customHeight="1">
      <c r="K285" s="18" t="str">
        <f ca="1">IFERROR(__xludf.DUMMYFUNCTION("""COMPUTED_VALUE"""),"MOSIP-25460")</f>
        <v>MOSIP-25460</v>
      </c>
      <c r="L285" s="19">
        <f ca="1">COUNTIFS('Resident-Test Cases'!A282:A3006,K285,'Resident-Test Cases'!C282:C3006,"&lt;&gt;"&amp;"")</f>
        <v>1</v>
      </c>
      <c r="M285" s="15">
        <f ca="1">COUNTIFS('Resident-Test Cases'!A283:A3006,K285,'Resident-Test Cases'!C283:C3006,"&lt;&gt;"&amp;"",'Resident-Test Cases'!I283:I3006,"PASS")</f>
        <v>1</v>
      </c>
      <c r="N285" s="20">
        <f ca="1">COUNTIFS('Resident-Test Cases'!A283:A3006,L285,'Resident-Test Cases'!C283:C3006,"&lt;&gt;"&amp;"",'Resident-Test Cases'!I283:I3006,"Fail")</f>
        <v>0</v>
      </c>
      <c r="O285" s="17">
        <f ca="1">COUNTIFS('Resident-Test Cases'!A283:A3006,M285,'Resident-Test Cases'!C283:C3006,"&lt;&gt;"&amp;"",'Resident-Test Cases'!I283:I3006,"NA")</f>
        <v>0</v>
      </c>
    </row>
    <row r="286" spans="11:15" ht="14.25" customHeight="1">
      <c r="K286" s="18" t="str">
        <f ca="1">IFERROR(__xludf.DUMMYFUNCTION("""COMPUTED_VALUE"""),"MOSIP-25432")</f>
        <v>MOSIP-25432</v>
      </c>
      <c r="L286" s="19">
        <f ca="1">COUNTIFS('Resident-Test Cases'!A283:A3007,K286,'Resident-Test Cases'!C283:C3007,"&lt;&gt;"&amp;"")</f>
        <v>1</v>
      </c>
      <c r="M286" s="15">
        <f ca="1">COUNTIFS('Resident-Test Cases'!A284:A3007,K286,'Resident-Test Cases'!C284:C3007,"&lt;&gt;"&amp;"",'Resident-Test Cases'!I284:I3007,"PASS")</f>
        <v>1</v>
      </c>
      <c r="N286" s="20">
        <f ca="1">COUNTIFS('Resident-Test Cases'!A284:A3007,L286,'Resident-Test Cases'!C284:C3007,"&lt;&gt;"&amp;"",'Resident-Test Cases'!I284:I3007,"Fail")</f>
        <v>0</v>
      </c>
      <c r="O286" s="17">
        <f ca="1">COUNTIFS('Resident-Test Cases'!A284:A3007,M286,'Resident-Test Cases'!C284:C3007,"&lt;&gt;"&amp;"",'Resident-Test Cases'!I284:I3007,"NA")</f>
        <v>0</v>
      </c>
    </row>
    <row r="287" spans="11:15" ht="14.25" customHeight="1">
      <c r="K287" s="18" t="str">
        <f ca="1">IFERROR(__xludf.DUMMYFUNCTION("""COMPUTED_VALUE"""),"MOSIP-24740")</f>
        <v>MOSIP-24740</v>
      </c>
      <c r="L287" s="19">
        <f ca="1">COUNTIFS('Resident-Test Cases'!A284:A3008,K287,'Resident-Test Cases'!C284:C3008,"&lt;&gt;"&amp;"")</f>
        <v>1</v>
      </c>
      <c r="M287" s="15">
        <f ca="1">COUNTIFS('Resident-Test Cases'!A285:A3008,K287,'Resident-Test Cases'!C285:C3008,"&lt;&gt;"&amp;"",'Resident-Test Cases'!I285:I3008,"PASS")</f>
        <v>1</v>
      </c>
      <c r="N287" s="20">
        <f ca="1">COUNTIFS('Resident-Test Cases'!A285:A3008,L287,'Resident-Test Cases'!C285:C3008,"&lt;&gt;"&amp;"",'Resident-Test Cases'!I285:I3008,"Fail")</f>
        <v>0</v>
      </c>
      <c r="O287" s="17">
        <f ca="1">COUNTIFS('Resident-Test Cases'!A285:A3008,M287,'Resident-Test Cases'!C285:C3008,"&lt;&gt;"&amp;"",'Resident-Test Cases'!I285:I3008,"NA")</f>
        <v>0</v>
      </c>
    </row>
    <row r="288" spans="11:15" ht="14.25" customHeight="1">
      <c r="K288" s="18" t="str">
        <f ca="1">IFERROR(__xludf.DUMMYFUNCTION("""COMPUTED_VALUE"""),"MOSIP-23229")</f>
        <v>MOSIP-23229</v>
      </c>
      <c r="L288" s="19">
        <f ca="1">COUNTIFS('Resident-Test Cases'!A285:A3009,K288,'Resident-Test Cases'!C285:C3009,"&lt;&gt;"&amp;"")</f>
        <v>1</v>
      </c>
      <c r="M288" s="15">
        <f ca="1">COUNTIFS('Resident-Test Cases'!A286:A3009,K288,'Resident-Test Cases'!C286:C3009,"&lt;&gt;"&amp;"",'Resident-Test Cases'!I286:I3009,"PASS")</f>
        <v>1</v>
      </c>
      <c r="N288" s="20">
        <f ca="1">COUNTIFS('Resident-Test Cases'!A286:A3009,L288,'Resident-Test Cases'!C286:C3009,"&lt;&gt;"&amp;"",'Resident-Test Cases'!I286:I3009,"Fail")</f>
        <v>0</v>
      </c>
      <c r="O288" s="17">
        <f ca="1">COUNTIFS('Resident-Test Cases'!A286:A3009,M288,'Resident-Test Cases'!C286:C3009,"&lt;&gt;"&amp;"",'Resident-Test Cases'!I286:I3009,"NA")</f>
        <v>0</v>
      </c>
    </row>
    <row r="289" spans="11:17" ht="15.75" customHeight="1">
      <c r="K289" s="18" t="str">
        <f ca="1">IFERROR(__xludf.DUMMYFUNCTION("""COMPUTED_VALUE"""),"MOSIP-26001")</f>
        <v>MOSIP-26001</v>
      </c>
      <c r="L289" s="19">
        <f ca="1">COUNTIFS('Resident-Test Cases'!A286:A3010,K289,'Resident-Test Cases'!C286:C3010,"&lt;&gt;"&amp;"")</f>
        <v>1</v>
      </c>
      <c r="M289" s="15">
        <f ca="1">COUNTIFS('Resident-Test Cases'!A287:A3010,K289,'Resident-Test Cases'!C287:C3010,"&lt;&gt;"&amp;"",'Resident-Test Cases'!I287:I3010,"PASS")</f>
        <v>1</v>
      </c>
      <c r="N289" s="20">
        <f ca="1">COUNTIFS('Resident-Test Cases'!A287:A3010,L289,'Resident-Test Cases'!C287:C3010,"&lt;&gt;"&amp;"",'Resident-Test Cases'!I287:I3010,"Fail")</f>
        <v>0</v>
      </c>
      <c r="O289" s="17">
        <f ca="1">COUNTIFS('Resident-Test Cases'!A287:A3010,M289,'Resident-Test Cases'!C287:C3010,"&lt;&gt;"&amp;"",'Resident-Test Cases'!I287:I3010,"NA")</f>
        <v>0</v>
      </c>
    </row>
    <row r="290" spans="11:17" ht="15.75" customHeight="1">
      <c r="K290" s="18" t="str">
        <f ca="1">IFERROR(__xludf.DUMMYFUNCTION("""COMPUTED_VALUE"""),"Mosip-26272")</f>
        <v>Mosip-26272</v>
      </c>
      <c r="L290" s="19">
        <f ca="1">COUNTIFS('Resident-Test Cases'!A287:A3011,K290,'Resident-Test Cases'!C287:C3011,"&lt;&gt;"&amp;"")</f>
        <v>8</v>
      </c>
      <c r="M290" s="15">
        <f ca="1">COUNTIFS('Resident-Test Cases'!A288:A3011,K290,'Resident-Test Cases'!C288:C3011,"&lt;&gt;"&amp;"",'Resident-Test Cases'!I288:I3011,"PASS")</f>
        <v>8</v>
      </c>
      <c r="N290" s="20">
        <f ca="1">COUNTIFS('Resident-Test Cases'!A288:A3011,L290,'Resident-Test Cases'!C288:C3011,"&lt;&gt;"&amp;"",'Resident-Test Cases'!I288:I3011,"Fail")</f>
        <v>0</v>
      </c>
      <c r="O290" s="17">
        <f ca="1">COUNTIFS('Resident-Test Cases'!A288:A3011,M290,'Resident-Test Cases'!C288:C3011,"&lt;&gt;"&amp;"",'Resident-Test Cases'!I288:I3011,"NA")</f>
        <v>0</v>
      </c>
    </row>
    <row r="291" spans="11:17" ht="15.75" customHeight="1">
      <c r="K291" s="18" t="str">
        <f ca="1">IFERROR(__xludf.DUMMYFUNCTION("""COMPUTED_VALUE"""),"MOSIP-29605")</f>
        <v>MOSIP-29605</v>
      </c>
      <c r="L291" s="19">
        <f ca="1">COUNTIFS('Resident-Test Cases'!A288:A3012,K291,'Resident-Test Cases'!C288:C3012,"&lt;&gt;"&amp;"")</f>
        <v>0</v>
      </c>
      <c r="M291" s="15">
        <f ca="1">COUNTIFS('Resident-Test Cases'!A289:A3012,K291,'Resident-Test Cases'!C289:C3012,"&lt;&gt;"&amp;"",'Resident-Test Cases'!I289:I3012,"PASS")</f>
        <v>0</v>
      </c>
      <c r="N291" s="20">
        <f ca="1">COUNTIFS('Resident-Test Cases'!A289:A3012,L291,'Resident-Test Cases'!C289:C3012,"&lt;&gt;"&amp;"",'Resident-Test Cases'!I289:I3012,"Fail")</f>
        <v>0</v>
      </c>
      <c r="O291" s="17">
        <f ca="1">COUNTIFS('Resident-Test Cases'!A289:A3012,M291,'Resident-Test Cases'!C289:C3012,"&lt;&gt;"&amp;"",'Resident-Test Cases'!I289:I3012,"NA")</f>
        <v>0</v>
      </c>
    </row>
    <row r="292" spans="11:17" ht="15.75" customHeight="1">
      <c r="K292" s="18" t="str">
        <f ca="1">IFERROR(__xludf.DUMMYFUNCTION("""COMPUTED_VALUE"""),"Mosip-29415")</f>
        <v>Mosip-29415</v>
      </c>
      <c r="L292" s="19">
        <f ca="1">COUNTIFS('Resident-Test Cases'!A289:A3013,K292,'Resident-Test Cases'!C289:C3013,"&lt;&gt;"&amp;"")</f>
        <v>7</v>
      </c>
      <c r="M292" s="15">
        <f ca="1">COUNTIFS('Resident-Test Cases'!A290:A3013,K292,'Resident-Test Cases'!C290:C3013,"&lt;&gt;"&amp;"",'Resident-Test Cases'!I290:I3013,"PASS")</f>
        <v>7</v>
      </c>
      <c r="N292" s="20">
        <f ca="1">COUNTIFS('Resident-Test Cases'!A290:A3013,L292,'Resident-Test Cases'!C290:C3013,"&lt;&gt;"&amp;"",'Resident-Test Cases'!I290:I3013,"Fail")</f>
        <v>0</v>
      </c>
      <c r="O292" s="17">
        <f ca="1">COUNTIFS('Resident-Test Cases'!A290:A3013,M292,'Resident-Test Cases'!C290:C3013,"&lt;&gt;"&amp;"",'Resident-Test Cases'!I290:I3013,"NA")</f>
        <v>0</v>
      </c>
    </row>
    <row r="293" spans="11:17" ht="15.75" customHeight="1">
      <c r="K293" s="18" t="str">
        <f ca="1">IFERROR(__xludf.DUMMYFUNCTION("""COMPUTED_VALUE"""),"MOSIP-28978")</f>
        <v>MOSIP-28978</v>
      </c>
      <c r="L293" s="19">
        <f ca="1">COUNTIFS('Resident-Test Cases'!A290:A3014,K293,'Resident-Test Cases'!C290:C3014,"&lt;&gt;"&amp;"")</f>
        <v>13</v>
      </c>
      <c r="M293" s="15">
        <f ca="1">COUNTIFS('Resident-Test Cases'!A291:A3014,K293,'Resident-Test Cases'!C291:C3014,"&lt;&gt;"&amp;"",'Resident-Test Cases'!I291:I3014,"PASS")</f>
        <v>13</v>
      </c>
      <c r="N293" s="20">
        <f ca="1">COUNTIFS('Resident-Test Cases'!A291:A3014,L293,'Resident-Test Cases'!C291:C3014,"&lt;&gt;"&amp;"",'Resident-Test Cases'!I291:I3014,"Fail")</f>
        <v>0</v>
      </c>
      <c r="O293" s="17">
        <f ca="1">COUNTIFS('Resident-Test Cases'!A291:A3014,M293,'Resident-Test Cases'!C291:C3014,"&lt;&gt;"&amp;"",'Resident-Test Cases'!I291:I3014,"NA")</f>
        <v>0</v>
      </c>
      <c r="Q293" s="129"/>
    </row>
    <row r="294" spans="11:17" ht="15.75" customHeight="1">
      <c r="K294" s="18" t="str">
        <f ca="1">IFERROR(__xludf.DUMMYFUNCTION("""COMPUTED_VALUE"""),"MOSIP-20407")</f>
        <v>MOSIP-20407</v>
      </c>
      <c r="L294" s="19">
        <f ca="1">COUNTIFS('Resident-Test Cases'!A291:A3015,K294,'Resident-Test Cases'!C291:C3015,"&lt;&gt;"&amp;"")</f>
        <v>21</v>
      </c>
      <c r="M294" s="15">
        <f ca="1">COUNTIFS('Resident-Test Cases'!A292:A3015,K294,'Resident-Test Cases'!C292:C3015,"&lt;&gt;"&amp;"",'Resident-Test Cases'!I292:I3015,"PASS")</f>
        <v>21</v>
      </c>
      <c r="N294" s="20">
        <v>2</v>
      </c>
      <c r="O294" s="17">
        <f ca="1">COUNTIFS('Resident-Test Cases'!A292:A3015,M294,'Resident-Test Cases'!C292:C3015,"&lt;&gt;"&amp;"",'Resident-Test Cases'!I292:I3015,"NA")</f>
        <v>0</v>
      </c>
      <c r="Q294" s="129"/>
    </row>
    <row r="295" spans="11:17" ht="15.75" customHeight="1">
      <c r="K295" s="18" t="str">
        <f ca="1">IFERROR(__xludf.DUMMYFUNCTION("""COMPUTED_VALUE"""),"MOSIP-21278")</f>
        <v>MOSIP-21278</v>
      </c>
      <c r="L295" s="19">
        <f ca="1">COUNTIFS('Resident-Test Cases'!A292:A3016,K295,'Resident-Test Cases'!C292:C3016,"&lt;&gt;"&amp;"")</f>
        <v>1</v>
      </c>
      <c r="M295" s="15">
        <f ca="1">COUNTIFS('Resident-Test Cases'!A293:A3016,K295,'Resident-Test Cases'!C293:C3016,"&lt;&gt;"&amp;"",'Resident-Test Cases'!I293:I3016,"PASS")</f>
        <v>1</v>
      </c>
      <c r="N295" s="20">
        <v>3</v>
      </c>
      <c r="O295" s="17">
        <f ca="1">COUNTIFS('Resident-Test Cases'!A293:A3016,M295,'Resident-Test Cases'!C293:C3016,"&lt;&gt;"&amp;"",'Resident-Test Cases'!I293:I3016,"NA")</f>
        <v>0</v>
      </c>
      <c r="Q295" s="129"/>
    </row>
    <row r="296" spans="11:17" ht="15.75" customHeight="1">
      <c r="K296" s="18" t="str">
        <f ca="1">IFERROR(__xludf.DUMMYFUNCTION("""COMPUTED_VALUE"""),"MOSIP-31362")</f>
        <v>MOSIP-31362</v>
      </c>
      <c r="L296" s="19">
        <f ca="1">COUNTIFS('Resident-Test Cases'!A293:A3017,K296,'Resident-Test Cases'!C293:C3017,"&lt;&gt;"&amp;"")</f>
        <v>30</v>
      </c>
      <c r="M296" s="15">
        <f ca="1">COUNTIFS('Resident-Test Cases'!A294:A3017,K296,'Resident-Test Cases'!C294:C3017,"&lt;&gt;"&amp;"",'Resident-Test Cases'!I294:I3017,"PASS")</f>
        <v>30</v>
      </c>
      <c r="N296" s="20">
        <f ca="1">COUNTIFS('Resident-Test Cases'!A294:A3017,L296,'Resident-Test Cases'!C294:C3017,"&lt;&gt;"&amp;"",'Resident-Test Cases'!I294:I3017,"Fail")</f>
        <v>0</v>
      </c>
      <c r="O296" s="17">
        <f ca="1">COUNTIFS('Resident-Test Cases'!A294:A3017,M296,'Resident-Test Cases'!C294:C3017,"&lt;&gt;"&amp;"",'Resident-Test Cases'!I294:I3017,"NA")</f>
        <v>0</v>
      </c>
      <c r="Q296" s="129"/>
    </row>
    <row r="297" spans="11:17" ht="15.75" customHeight="1">
      <c r="K297" s="18"/>
      <c r="L297" s="19"/>
      <c r="M297" s="18"/>
      <c r="N297" s="20"/>
      <c r="O297" s="18"/>
      <c r="Q297" s="129"/>
    </row>
    <row r="298" spans="11:17" ht="15.75" customHeight="1">
      <c r="K298" s="18"/>
      <c r="L298" s="19"/>
      <c r="M298" s="18"/>
      <c r="N298" s="20"/>
      <c r="O298" s="18"/>
      <c r="Q298" s="129"/>
    </row>
    <row r="299" spans="11:17" ht="15.75" customHeight="1">
      <c r="K299" s="18"/>
      <c r="L299" s="19"/>
      <c r="M299" s="18"/>
      <c r="N299" s="20"/>
      <c r="O299" s="18"/>
      <c r="Q299" s="129"/>
    </row>
    <row r="300" spans="11:17" ht="15.75" customHeight="1">
      <c r="K300" s="18"/>
      <c r="L300" s="19"/>
      <c r="M300" s="18"/>
      <c r="N300" s="20"/>
      <c r="O300" s="18"/>
      <c r="Q300" s="129"/>
    </row>
    <row r="301" spans="11:17" ht="15.75" customHeight="1">
      <c r="K301" s="18"/>
      <c r="L301" s="19"/>
      <c r="M301" s="18"/>
      <c r="N301" s="20"/>
      <c r="O301" s="18"/>
    </row>
    <row r="302" spans="11:17" ht="15.75" customHeight="1">
      <c r="K302" s="18"/>
      <c r="L302" s="18"/>
      <c r="M302" s="18"/>
      <c r="N302" s="18"/>
      <c r="O302" s="18"/>
    </row>
    <row r="303" spans="11:17" ht="15.75" customHeight="1">
      <c r="K303" s="18"/>
      <c r="L303" s="18"/>
      <c r="M303" s="18"/>
      <c r="N303" s="18"/>
      <c r="O303" s="18"/>
    </row>
    <row r="304" spans="11:17" ht="15.75" customHeight="1">
      <c r="K304" s="18"/>
      <c r="L304" s="18"/>
      <c r="M304" s="18"/>
      <c r="N304" s="18"/>
      <c r="O304" s="18"/>
    </row>
    <row r="305" spans="11:15" ht="15.75" customHeight="1">
      <c r="K305" s="18"/>
      <c r="L305" s="18"/>
      <c r="M305" s="18"/>
      <c r="N305" s="18"/>
      <c r="O305" s="18"/>
    </row>
    <row r="306" spans="11:15" ht="15.75" customHeight="1">
      <c r="K306" s="18"/>
      <c r="L306" s="18"/>
      <c r="M306" s="18"/>
      <c r="N306" s="18"/>
      <c r="O306" s="18"/>
    </row>
    <row r="307" spans="11:15" ht="15.75" customHeight="1">
      <c r="K307" s="18"/>
      <c r="L307" s="18"/>
      <c r="M307" s="18"/>
      <c r="N307" s="18"/>
      <c r="O307" s="18"/>
    </row>
    <row r="308" spans="11:15" ht="15.75" customHeight="1">
      <c r="K308" s="18"/>
      <c r="L308" s="18"/>
      <c r="M308" s="18"/>
      <c r="N308" s="18"/>
      <c r="O308" s="18"/>
    </row>
    <row r="309" spans="11:15" ht="15.75" customHeight="1">
      <c r="K309" s="18"/>
      <c r="L309" s="18"/>
      <c r="M309" s="18"/>
      <c r="N309" s="18"/>
      <c r="O309" s="18"/>
    </row>
    <row r="310" spans="11:15" ht="15.75" customHeight="1">
      <c r="K310" s="18"/>
      <c r="L310" s="18"/>
      <c r="M310" s="18"/>
      <c r="N310" s="18"/>
      <c r="O310" s="18"/>
    </row>
    <row r="311" spans="11:15" ht="15.75" customHeight="1">
      <c r="K311" s="18"/>
      <c r="L311" s="18"/>
      <c r="M311" s="18"/>
      <c r="N311" s="18"/>
      <c r="O311" s="18"/>
    </row>
    <row r="312" spans="11:15" ht="15.75" customHeight="1">
      <c r="K312" s="18"/>
      <c r="L312" s="18"/>
      <c r="M312" s="18"/>
      <c r="N312" s="18"/>
      <c r="O312" s="18"/>
    </row>
    <row r="313" spans="11:15" ht="15.75" customHeight="1">
      <c r="K313" s="18"/>
      <c r="L313" s="18"/>
      <c r="M313" s="18"/>
      <c r="N313" s="18"/>
      <c r="O313" s="18"/>
    </row>
    <row r="314" spans="11:15" ht="15.75" customHeight="1">
      <c r="K314" s="18"/>
      <c r="L314" s="18"/>
      <c r="M314" s="18"/>
      <c r="N314" s="18"/>
      <c r="O314" s="18"/>
    </row>
    <row r="315" spans="11:15" ht="15.75" customHeight="1">
      <c r="K315" s="18"/>
      <c r="L315" s="18"/>
      <c r="M315" s="18"/>
      <c r="N315" s="18"/>
      <c r="O315" s="18"/>
    </row>
    <row r="316" spans="11:15" ht="15.75" customHeight="1">
      <c r="K316" s="18"/>
      <c r="L316" s="18"/>
      <c r="M316" s="18"/>
      <c r="N316" s="18"/>
      <c r="O316" s="18"/>
    </row>
    <row r="317" spans="11:15" ht="15.75" customHeight="1">
      <c r="K317" s="18"/>
      <c r="L317" s="18"/>
      <c r="M317" s="18"/>
      <c r="N317" s="18"/>
      <c r="O317" s="18"/>
    </row>
    <row r="318" spans="11:15" ht="15.75" customHeight="1">
      <c r="K318" s="18"/>
      <c r="L318" s="18"/>
      <c r="M318" s="18"/>
      <c r="N318" s="18"/>
      <c r="O318" s="18"/>
    </row>
    <row r="319" spans="11:15" ht="15.75" customHeight="1">
      <c r="K319" s="18"/>
      <c r="L319" s="18"/>
      <c r="M319" s="18"/>
      <c r="N319" s="18"/>
      <c r="O319" s="18"/>
    </row>
    <row r="320" spans="11:15" ht="15.75" customHeight="1">
      <c r="K320" s="18"/>
      <c r="L320" s="18"/>
      <c r="M320" s="18"/>
      <c r="N320" s="18"/>
      <c r="O320" s="18"/>
    </row>
    <row r="321" spans="11:15" ht="15.75" customHeight="1">
      <c r="K321" s="18"/>
      <c r="L321" s="18"/>
      <c r="M321" s="18"/>
      <c r="N321" s="18"/>
      <c r="O321" s="18"/>
    </row>
    <row r="322" spans="11:15" ht="15.75" customHeight="1">
      <c r="K322" s="18"/>
      <c r="L322" s="18"/>
      <c r="M322" s="18"/>
      <c r="N322" s="18"/>
      <c r="O322" s="18"/>
    </row>
    <row r="323" spans="11:15" ht="15.75" customHeight="1">
      <c r="K323" s="18"/>
      <c r="L323" s="18"/>
      <c r="M323" s="18"/>
      <c r="N323" s="18"/>
      <c r="O323" s="18"/>
    </row>
    <row r="324" spans="11:15" ht="15.75" customHeight="1">
      <c r="K324" s="18"/>
      <c r="L324" s="18"/>
      <c r="M324" s="18"/>
      <c r="N324" s="18"/>
      <c r="O324" s="18"/>
    </row>
    <row r="325" spans="11:15" ht="15.75" customHeight="1">
      <c r="K325" s="18"/>
      <c r="L325" s="18"/>
      <c r="M325" s="18"/>
      <c r="N325" s="18"/>
      <c r="O325" s="18"/>
    </row>
    <row r="326" spans="11:15" ht="15.75" customHeight="1">
      <c r="K326" s="18"/>
      <c r="L326" s="18"/>
      <c r="M326" s="18"/>
      <c r="N326" s="18"/>
      <c r="O326" s="18"/>
    </row>
    <row r="327" spans="11:15" ht="15.75" customHeight="1"/>
    <row r="328" spans="11:15" ht="15.75" customHeight="1"/>
    <row r="329" spans="11:15" ht="15.75" customHeight="1"/>
    <row r="330" spans="11:15" ht="15.75" customHeight="1"/>
    <row r="331" spans="11:15" ht="15.75" customHeight="1"/>
    <row r="332" spans="11:15" ht="15.75" customHeight="1"/>
    <row r="333" spans="11:15" ht="15.75" customHeight="1"/>
    <row r="334" spans="11:15" ht="15.75" customHeight="1"/>
    <row r="335" spans="11:15" ht="15.75" customHeight="1"/>
    <row r="336" spans="11:15"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2">
    <mergeCell ref="B16:I16"/>
    <mergeCell ref="B17:I17"/>
    <mergeCell ref="B21:I21"/>
    <mergeCell ref="B22:I22"/>
    <mergeCell ref="B13:I13"/>
    <mergeCell ref="B11:I11"/>
    <mergeCell ref="B12:I12"/>
    <mergeCell ref="B2:B3"/>
    <mergeCell ref="D2:F2"/>
    <mergeCell ref="K2:O2"/>
    <mergeCell ref="L3:O3"/>
    <mergeCell ref="B10:I10"/>
  </mergeCells>
  <conditionalFormatting sqref="Q29">
    <cfRule type="notContainsBlanks" dxfId="1" priority="1">
      <formula>LEN(TRIM(Q29))&gt;0</formula>
    </cfRule>
  </conditionalFormatting>
  <conditionalFormatting sqref="Q29">
    <cfRule type="notContainsBlanks" dxfId="0" priority="2">
      <formula>LEN(TRIM(Q29))&gt;0</formula>
    </cfRule>
  </conditionalFormatting>
  <pageMargins left="0.7" right="0.7" top="0.75" bottom="0.75" header="0" footer="0"/>
  <pageSetup paperSize="9" orientation="portrait"/>
  <ignoredErrors>
    <ignoredError sqref="K291"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pane ySplit="1" topLeftCell="A2" activePane="bottomLeft" state="frozen"/>
      <selection pane="bottomLeft" activeCell="B3" sqref="B3"/>
    </sheetView>
  </sheetViews>
  <sheetFormatPr defaultColWidth="14.44140625" defaultRowHeight="15" customHeight="1"/>
  <cols>
    <col min="1" max="1" width="14.44140625" customWidth="1"/>
    <col min="2" max="2" width="48.44140625" customWidth="1"/>
    <col min="3" max="4" width="14.44140625" customWidth="1"/>
    <col min="5" max="5" width="17.5546875" customWidth="1"/>
    <col min="6" max="6" width="26.6640625" customWidth="1"/>
    <col min="7" max="7" width="16.44140625" customWidth="1"/>
  </cols>
  <sheetData>
    <row r="1" spans="1:26" ht="14.4">
      <c r="A1" s="72" t="s">
        <v>6601</v>
      </c>
      <c r="B1" s="73" t="s">
        <v>6602</v>
      </c>
      <c r="C1" s="74" t="s">
        <v>6603</v>
      </c>
      <c r="D1" s="74" t="s">
        <v>6604</v>
      </c>
      <c r="E1" s="74" t="s">
        <v>6605</v>
      </c>
      <c r="F1" s="74" t="s">
        <v>6606</v>
      </c>
      <c r="G1" s="74" t="s">
        <v>6607</v>
      </c>
      <c r="H1" s="6"/>
      <c r="I1" s="6"/>
      <c r="J1" s="6"/>
      <c r="K1" s="6"/>
      <c r="L1" s="6"/>
      <c r="M1" s="6"/>
      <c r="N1" s="6"/>
      <c r="O1" s="6"/>
      <c r="P1" s="6"/>
      <c r="Q1" s="6"/>
      <c r="R1" s="6"/>
      <c r="S1" s="6"/>
      <c r="T1" s="6"/>
      <c r="U1" s="6"/>
      <c r="V1" s="6"/>
      <c r="W1" s="6"/>
      <c r="X1" s="6"/>
      <c r="Y1" s="6"/>
      <c r="Z1" s="6"/>
    </row>
    <row r="2" spans="1:26" ht="28.8">
      <c r="A2" s="75">
        <v>293</v>
      </c>
      <c r="B2" s="76" t="s">
        <v>6608</v>
      </c>
      <c r="C2" s="77" t="s">
        <v>5900</v>
      </c>
      <c r="D2" s="77" t="s">
        <v>5900</v>
      </c>
      <c r="E2" s="77" t="s">
        <v>6609</v>
      </c>
      <c r="F2" s="77" t="s">
        <v>6517</v>
      </c>
      <c r="G2" s="77"/>
      <c r="H2" s="6"/>
      <c r="I2" s="6"/>
      <c r="J2" s="6"/>
      <c r="K2" s="6"/>
      <c r="L2" s="6"/>
      <c r="M2" s="6"/>
      <c r="N2" s="6"/>
      <c r="O2" s="6"/>
      <c r="P2" s="6"/>
      <c r="Q2" s="6"/>
      <c r="R2" s="6"/>
      <c r="S2" s="6"/>
      <c r="T2" s="6"/>
      <c r="U2" s="6"/>
      <c r="V2" s="6"/>
      <c r="W2" s="6"/>
      <c r="X2" s="6"/>
      <c r="Y2" s="6"/>
      <c r="Z2" s="6"/>
    </row>
    <row r="3" spans="1:26" ht="28.8">
      <c r="A3" s="75">
        <v>291</v>
      </c>
      <c r="B3" s="76" t="s">
        <v>6610</v>
      </c>
      <c r="C3" s="77" t="s">
        <v>5900</v>
      </c>
      <c r="D3" s="77" t="s">
        <v>5900</v>
      </c>
      <c r="E3" s="77" t="s">
        <v>6611</v>
      </c>
      <c r="F3" s="77" t="s">
        <v>6517</v>
      </c>
      <c r="G3" s="77"/>
      <c r="H3" s="6"/>
      <c r="I3" s="6"/>
      <c r="J3" s="6"/>
      <c r="K3" s="6"/>
      <c r="L3" s="6"/>
      <c r="M3" s="6"/>
      <c r="N3" s="6"/>
      <c r="O3" s="6"/>
      <c r="P3" s="6"/>
      <c r="Q3" s="6"/>
      <c r="R3" s="6"/>
      <c r="S3" s="6"/>
      <c r="T3" s="6"/>
      <c r="U3" s="6"/>
      <c r="V3" s="6"/>
      <c r="W3" s="6"/>
      <c r="X3" s="6"/>
      <c r="Y3" s="6"/>
      <c r="Z3" s="6"/>
    </row>
    <row r="4" spans="1:26" ht="14.4">
      <c r="A4" s="78">
        <v>276</v>
      </c>
      <c r="B4" s="79" t="s">
        <v>6612</v>
      </c>
      <c r="C4" s="80" t="s">
        <v>2688</v>
      </c>
      <c r="D4" s="80" t="s">
        <v>5900</v>
      </c>
      <c r="E4" s="80" t="s">
        <v>6613</v>
      </c>
      <c r="F4" s="81" t="s">
        <v>6517</v>
      </c>
      <c r="G4" s="80"/>
      <c r="H4" s="81" t="s">
        <v>6517</v>
      </c>
    </row>
    <row r="5" spans="1:26" ht="57.6">
      <c r="A5" s="75">
        <v>252</v>
      </c>
      <c r="B5" s="76" t="s">
        <v>6614</v>
      </c>
      <c r="C5" s="77" t="s">
        <v>5900</v>
      </c>
      <c r="D5" s="77" t="s">
        <v>5900</v>
      </c>
      <c r="E5" s="77" t="s">
        <v>6611</v>
      </c>
      <c r="F5" s="77" t="s">
        <v>6615</v>
      </c>
      <c r="G5" s="77"/>
      <c r="H5" s="82" t="s">
        <v>6616</v>
      </c>
      <c r="I5" s="83" t="s">
        <v>6617</v>
      </c>
      <c r="J5" s="6"/>
      <c r="K5" s="6"/>
      <c r="L5" s="6"/>
      <c r="M5" s="6"/>
      <c r="N5" s="6"/>
      <c r="O5" s="6"/>
      <c r="P5" s="6"/>
      <c r="Q5" s="6"/>
      <c r="R5" s="6"/>
      <c r="S5" s="6"/>
      <c r="T5" s="6"/>
      <c r="U5" s="6"/>
      <c r="V5" s="6"/>
      <c r="W5" s="6"/>
      <c r="X5" s="6"/>
      <c r="Y5" s="6"/>
      <c r="Z5" s="6"/>
    </row>
    <row r="6" spans="1:26" ht="14.4">
      <c r="A6" s="75">
        <v>231</v>
      </c>
      <c r="B6" s="76" t="s">
        <v>6593</v>
      </c>
      <c r="C6" s="77" t="s">
        <v>5900</v>
      </c>
      <c r="D6" s="77" t="s">
        <v>2688</v>
      </c>
      <c r="E6" s="77" t="s">
        <v>6609</v>
      </c>
      <c r="F6" s="77" t="s">
        <v>6517</v>
      </c>
      <c r="G6" s="77"/>
      <c r="H6" s="84"/>
      <c r="I6" s="6"/>
      <c r="J6" s="6"/>
      <c r="K6" s="6"/>
      <c r="L6" s="6"/>
      <c r="M6" s="6"/>
      <c r="N6" s="6"/>
      <c r="O6" s="6"/>
      <c r="P6" s="6"/>
      <c r="Q6" s="6"/>
      <c r="R6" s="6"/>
      <c r="S6" s="6"/>
      <c r="T6" s="6"/>
      <c r="U6" s="6"/>
      <c r="V6" s="6"/>
      <c r="W6" s="6"/>
      <c r="X6" s="6"/>
      <c r="Y6" s="6"/>
      <c r="Z6" s="6"/>
    </row>
    <row r="7" spans="1:26" ht="28.8">
      <c r="A7" s="78">
        <v>226</v>
      </c>
      <c r="B7" s="79" t="s">
        <v>6618</v>
      </c>
      <c r="C7" s="80" t="s">
        <v>2688</v>
      </c>
      <c r="D7" s="80" t="s">
        <v>5900</v>
      </c>
      <c r="E7" s="80" t="s">
        <v>6613</v>
      </c>
      <c r="F7" s="81" t="s">
        <v>6517</v>
      </c>
      <c r="G7" s="80"/>
      <c r="H7" s="81" t="s">
        <v>6517</v>
      </c>
    </row>
    <row r="8" spans="1:26" ht="28.8">
      <c r="A8" s="75">
        <v>225</v>
      </c>
      <c r="B8" s="76" t="s">
        <v>6618</v>
      </c>
      <c r="C8" s="77" t="s">
        <v>5900</v>
      </c>
      <c r="D8" s="77" t="s">
        <v>2688</v>
      </c>
      <c r="E8" s="77" t="s">
        <v>6609</v>
      </c>
      <c r="F8" s="77" t="s">
        <v>6619</v>
      </c>
      <c r="G8" s="77"/>
      <c r="H8" s="85" t="s">
        <v>6620</v>
      </c>
      <c r="I8" s="6"/>
      <c r="J8" s="6"/>
      <c r="K8" s="6"/>
      <c r="L8" s="6"/>
      <c r="M8" s="6"/>
      <c r="N8" s="6"/>
      <c r="O8" s="6"/>
      <c r="P8" s="6"/>
      <c r="Q8" s="6"/>
      <c r="R8" s="6"/>
      <c r="S8" s="6"/>
      <c r="T8" s="6"/>
      <c r="U8" s="6"/>
      <c r="V8" s="6"/>
      <c r="W8" s="6"/>
      <c r="X8" s="6"/>
      <c r="Y8" s="6"/>
      <c r="Z8" s="6"/>
    </row>
    <row r="9" spans="1:26" ht="28.8">
      <c r="A9" s="86">
        <v>223</v>
      </c>
      <c r="B9" s="87" t="s">
        <v>6589</v>
      </c>
      <c r="C9" s="88" t="s">
        <v>5900</v>
      </c>
      <c r="D9" s="88" t="s">
        <v>2688</v>
      </c>
      <c r="E9" s="88" t="s">
        <v>6609</v>
      </c>
      <c r="F9" s="88" t="s">
        <v>6619</v>
      </c>
      <c r="G9" s="88"/>
      <c r="H9" s="89" t="s">
        <v>6621</v>
      </c>
      <c r="I9" s="90"/>
      <c r="J9" s="90"/>
      <c r="K9" s="90"/>
      <c r="L9" s="90"/>
      <c r="M9" s="90"/>
      <c r="N9" s="90"/>
      <c r="O9" s="90"/>
      <c r="P9" s="90"/>
      <c r="Q9" s="90"/>
      <c r="R9" s="90"/>
      <c r="S9" s="90"/>
      <c r="T9" s="90"/>
      <c r="U9" s="90"/>
      <c r="V9" s="90"/>
      <c r="W9" s="90"/>
      <c r="X9" s="90"/>
      <c r="Y9" s="90"/>
      <c r="Z9" s="90"/>
    </row>
    <row r="10" spans="1:26" ht="28.8">
      <c r="A10" s="91">
        <v>220</v>
      </c>
      <c r="B10" s="92" t="s">
        <v>6583</v>
      </c>
      <c r="C10" s="93" t="s">
        <v>2688</v>
      </c>
      <c r="D10" s="93" t="s">
        <v>5900</v>
      </c>
      <c r="E10" s="93" t="s">
        <v>6613</v>
      </c>
      <c r="F10" s="93" t="s">
        <v>6622</v>
      </c>
      <c r="G10" s="93" t="s">
        <v>6623</v>
      </c>
    </row>
    <row r="11" spans="1:26" ht="28.8">
      <c r="A11" s="75">
        <v>219</v>
      </c>
      <c r="B11" s="76" t="s">
        <v>6583</v>
      </c>
      <c r="C11" s="77" t="s">
        <v>5900</v>
      </c>
      <c r="D11" s="77" t="s">
        <v>2688</v>
      </c>
      <c r="E11" s="77" t="s">
        <v>6609</v>
      </c>
      <c r="F11" s="77" t="s">
        <v>6624</v>
      </c>
      <c r="G11" s="77"/>
      <c r="H11" s="6"/>
      <c r="I11" s="6"/>
      <c r="J11" s="6"/>
      <c r="K11" s="6"/>
      <c r="L11" s="6"/>
      <c r="M11" s="6"/>
      <c r="N11" s="6"/>
      <c r="O11" s="6"/>
      <c r="P11" s="6"/>
      <c r="Q11" s="6"/>
      <c r="R11" s="6"/>
      <c r="S11" s="6"/>
      <c r="T11" s="6"/>
      <c r="U11" s="6"/>
      <c r="V11" s="6"/>
      <c r="W11" s="6"/>
      <c r="X11" s="6"/>
      <c r="Y11" s="6"/>
      <c r="Z11" s="6"/>
    </row>
    <row r="12" spans="1:26" ht="28.8">
      <c r="A12" s="75">
        <v>217</v>
      </c>
      <c r="B12" s="76" t="s">
        <v>6579</v>
      </c>
      <c r="C12" s="77" t="s">
        <v>5900</v>
      </c>
      <c r="D12" s="77" t="s">
        <v>2688</v>
      </c>
      <c r="E12" s="77" t="s">
        <v>6609</v>
      </c>
      <c r="F12" s="77" t="s">
        <v>6517</v>
      </c>
      <c r="G12" s="77"/>
      <c r="H12" s="84" t="s">
        <v>6517</v>
      </c>
      <c r="I12" s="6"/>
      <c r="J12" s="6"/>
      <c r="K12" s="6"/>
      <c r="L12" s="6"/>
      <c r="M12" s="6"/>
      <c r="N12" s="6"/>
      <c r="O12" s="6"/>
      <c r="P12" s="6"/>
      <c r="Q12" s="6"/>
      <c r="R12" s="6"/>
      <c r="S12" s="6"/>
      <c r="T12" s="6"/>
      <c r="U12" s="6"/>
      <c r="V12" s="6"/>
      <c r="W12" s="6"/>
      <c r="X12" s="6"/>
      <c r="Y12" s="6"/>
      <c r="Z12" s="6"/>
    </row>
    <row r="13" spans="1:26" ht="14.4">
      <c r="A13" s="78">
        <v>216</v>
      </c>
      <c r="B13" s="79" t="s">
        <v>6625</v>
      </c>
      <c r="C13" s="80" t="s">
        <v>2688</v>
      </c>
      <c r="D13" s="80" t="s">
        <v>5900</v>
      </c>
      <c r="E13" s="80" t="s">
        <v>6613</v>
      </c>
      <c r="F13" s="94" t="s">
        <v>6517</v>
      </c>
      <c r="G13" s="80"/>
      <c r="H13" s="95"/>
    </row>
    <row r="14" spans="1:26" ht="14.4">
      <c r="A14" s="91">
        <v>215</v>
      </c>
      <c r="B14" s="92" t="s">
        <v>6626</v>
      </c>
      <c r="C14" s="93"/>
      <c r="D14" s="93"/>
      <c r="E14" s="93" t="s">
        <v>6613</v>
      </c>
      <c r="F14" s="93" t="s">
        <v>6517</v>
      </c>
      <c r="G14" s="93"/>
    </row>
    <row r="15" spans="1:26" ht="28.8">
      <c r="A15" s="75">
        <v>213</v>
      </c>
      <c r="B15" s="76" t="s">
        <v>6575</v>
      </c>
      <c r="C15" s="77" t="s">
        <v>5900</v>
      </c>
      <c r="D15" s="77" t="s">
        <v>2688</v>
      </c>
      <c r="E15" s="77" t="s">
        <v>6609</v>
      </c>
      <c r="F15" s="77" t="s">
        <v>6517</v>
      </c>
      <c r="G15" s="77"/>
      <c r="H15" s="6"/>
      <c r="I15" s="6"/>
      <c r="J15" s="6"/>
      <c r="K15" s="6"/>
      <c r="L15" s="6"/>
      <c r="M15" s="6"/>
      <c r="N15" s="6"/>
      <c r="O15" s="6"/>
      <c r="P15" s="6"/>
      <c r="Q15" s="6"/>
      <c r="R15" s="6"/>
      <c r="S15" s="6"/>
      <c r="T15" s="6"/>
      <c r="U15" s="6"/>
      <c r="V15" s="6"/>
      <c r="W15" s="6"/>
      <c r="X15" s="6"/>
      <c r="Y15" s="6"/>
      <c r="Z15" s="6"/>
    </row>
    <row r="16" spans="1:26" ht="28.8">
      <c r="A16" s="75">
        <v>212</v>
      </c>
      <c r="B16" s="76" t="s">
        <v>6573</v>
      </c>
      <c r="C16" s="77" t="s">
        <v>5900</v>
      </c>
      <c r="D16" s="77" t="s">
        <v>2688</v>
      </c>
      <c r="E16" s="77" t="s">
        <v>6609</v>
      </c>
      <c r="F16" s="77" t="s">
        <v>6517</v>
      </c>
      <c r="G16" s="77"/>
      <c r="H16" s="6"/>
      <c r="I16" s="6"/>
      <c r="J16" s="6"/>
      <c r="K16" s="6"/>
      <c r="L16" s="6"/>
      <c r="M16" s="6"/>
      <c r="N16" s="6"/>
      <c r="O16" s="6"/>
      <c r="P16" s="6"/>
      <c r="Q16" s="6"/>
      <c r="R16" s="6"/>
      <c r="S16" s="6"/>
      <c r="T16" s="6"/>
      <c r="U16" s="6"/>
      <c r="V16" s="6"/>
      <c r="W16" s="6"/>
      <c r="X16" s="6"/>
      <c r="Y16" s="6"/>
      <c r="Z16" s="6"/>
    </row>
    <row r="17" spans="1:26" ht="14.4">
      <c r="A17" s="75">
        <v>209</v>
      </c>
      <c r="B17" s="76" t="s">
        <v>6627</v>
      </c>
      <c r="C17" s="77" t="s">
        <v>5900</v>
      </c>
      <c r="D17" s="77" t="s">
        <v>2688</v>
      </c>
      <c r="E17" s="77" t="s">
        <v>6609</v>
      </c>
      <c r="F17" s="77" t="s">
        <v>6622</v>
      </c>
      <c r="G17" s="77"/>
      <c r="H17" s="6"/>
      <c r="I17" s="6"/>
      <c r="J17" s="6"/>
      <c r="K17" s="6"/>
      <c r="L17" s="6"/>
      <c r="M17" s="6"/>
      <c r="N17" s="6"/>
      <c r="O17" s="6"/>
      <c r="P17" s="6"/>
      <c r="Q17" s="6"/>
      <c r="R17" s="6"/>
      <c r="S17" s="6"/>
      <c r="T17" s="6"/>
      <c r="U17" s="6"/>
      <c r="V17" s="6"/>
      <c r="W17" s="6"/>
      <c r="X17" s="6"/>
      <c r="Y17" s="6"/>
      <c r="Z17" s="6"/>
    </row>
    <row r="18" spans="1:26" ht="14.4">
      <c r="A18" s="75">
        <v>205</v>
      </c>
      <c r="B18" s="76" t="s">
        <v>6628</v>
      </c>
      <c r="C18" s="77" t="s">
        <v>5900</v>
      </c>
      <c r="D18" s="77" t="s">
        <v>2688</v>
      </c>
      <c r="E18" s="77" t="s">
        <v>6609</v>
      </c>
      <c r="F18" s="77" t="s">
        <v>6517</v>
      </c>
      <c r="G18" s="77"/>
      <c r="H18" s="6"/>
      <c r="I18" s="6"/>
      <c r="J18" s="6"/>
      <c r="K18" s="6"/>
      <c r="L18" s="6"/>
      <c r="M18" s="6"/>
      <c r="N18" s="6"/>
      <c r="O18" s="6"/>
      <c r="P18" s="6"/>
      <c r="Q18" s="6"/>
      <c r="R18" s="6"/>
      <c r="S18" s="6"/>
      <c r="T18" s="6"/>
      <c r="U18" s="6"/>
      <c r="V18" s="6"/>
      <c r="W18" s="6"/>
      <c r="X18" s="6"/>
      <c r="Y18" s="6"/>
      <c r="Z18" s="6"/>
    </row>
    <row r="19" spans="1:26" ht="14.4">
      <c r="A19" s="75">
        <v>203</v>
      </c>
      <c r="B19" s="76" t="s">
        <v>6543</v>
      </c>
      <c r="C19" s="77" t="s">
        <v>5900</v>
      </c>
      <c r="D19" s="77" t="s">
        <v>2688</v>
      </c>
      <c r="E19" s="77" t="s">
        <v>6609</v>
      </c>
      <c r="F19" s="77" t="s">
        <v>6619</v>
      </c>
      <c r="G19" s="77"/>
      <c r="H19" s="96" t="s">
        <v>6621</v>
      </c>
      <c r="I19" s="6"/>
      <c r="J19" s="6"/>
      <c r="K19" s="6"/>
      <c r="L19" s="6"/>
      <c r="M19" s="6"/>
      <c r="N19" s="6"/>
      <c r="O19" s="6"/>
      <c r="P19" s="6"/>
      <c r="Q19" s="6"/>
      <c r="R19" s="6"/>
      <c r="S19" s="6"/>
      <c r="T19" s="6"/>
      <c r="U19" s="6"/>
      <c r="V19" s="6"/>
      <c r="W19" s="6"/>
      <c r="X19" s="6"/>
      <c r="Y19" s="6"/>
      <c r="Z19" s="6"/>
    </row>
    <row r="20" spans="1:26" ht="14.4">
      <c r="A20" s="91">
        <v>199</v>
      </c>
      <c r="B20" s="92" t="s">
        <v>6545</v>
      </c>
      <c r="C20" s="93" t="s">
        <v>2688</v>
      </c>
      <c r="D20" s="93" t="s">
        <v>5900</v>
      </c>
      <c r="E20" s="93" t="s">
        <v>6613</v>
      </c>
      <c r="F20" s="93" t="s">
        <v>6517</v>
      </c>
      <c r="G20" s="93"/>
      <c r="H20" s="63"/>
    </row>
    <row r="21" spans="1:26" ht="15.75" customHeight="1">
      <c r="A21" s="78">
        <v>197</v>
      </c>
      <c r="B21" s="79" t="s">
        <v>6543</v>
      </c>
      <c r="C21" s="80" t="s">
        <v>2688</v>
      </c>
      <c r="D21" s="80" t="s">
        <v>5900</v>
      </c>
      <c r="E21" s="80" t="s">
        <v>6613</v>
      </c>
      <c r="F21" s="80" t="s">
        <v>6619</v>
      </c>
      <c r="G21" s="80" t="s">
        <v>6629</v>
      </c>
      <c r="H21" s="97"/>
    </row>
    <row r="22" spans="1:26" ht="15.75" customHeight="1">
      <c r="A22" s="91">
        <v>196</v>
      </c>
      <c r="B22" s="92" t="s">
        <v>6541</v>
      </c>
      <c r="C22" s="93" t="s">
        <v>2688</v>
      </c>
      <c r="D22" s="93" t="s">
        <v>5900</v>
      </c>
      <c r="E22" s="93" t="s">
        <v>6613</v>
      </c>
      <c r="F22" s="80" t="s">
        <v>6619</v>
      </c>
      <c r="G22" s="93"/>
      <c r="H22" s="97"/>
    </row>
    <row r="23" spans="1:26" ht="15.75" customHeight="1">
      <c r="A23" s="75">
        <v>195</v>
      </c>
      <c r="B23" s="76" t="s">
        <v>6561</v>
      </c>
      <c r="C23" s="77" t="s">
        <v>5900</v>
      </c>
      <c r="D23" s="77" t="s">
        <v>2688</v>
      </c>
      <c r="E23" s="77" t="s">
        <v>6609</v>
      </c>
      <c r="F23" s="77" t="s">
        <v>6517</v>
      </c>
      <c r="G23" s="77"/>
      <c r="H23" s="84"/>
      <c r="I23" s="6"/>
      <c r="J23" s="6"/>
      <c r="K23" s="6"/>
      <c r="L23" s="6"/>
      <c r="M23" s="6"/>
      <c r="N23" s="6"/>
      <c r="O23" s="6"/>
      <c r="P23" s="6"/>
      <c r="Q23" s="6"/>
      <c r="R23" s="6"/>
      <c r="S23" s="6"/>
      <c r="T23" s="6"/>
      <c r="U23" s="6"/>
      <c r="V23" s="6"/>
      <c r="W23" s="6"/>
      <c r="X23" s="6"/>
      <c r="Y23" s="6"/>
      <c r="Z23" s="6"/>
    </row>
    <row r="24" spans="1:26" ht="15.75" customHeight="1">
      <c r="A24" s="75">
        <v>191</v>
      </c>
      <c r="B24" s="76" t="s">
        <v>6558</v>
      </c>
      <c r="C24" s="77" t="s">
        <v>5900</v>
      </c>
      <c r="D24" s="77" t="s">
        <v>2688</v>
      </c>
      <c r="E24" s="77" t="s">
        <v>6609</v>
      </c>
      <c r="F24" s="77" t="s">
        <v>6619</v>
      </c>
      <c r="G24" s="77"/>
      <c r="H24" s="6"/>
      <c r="I24" s="6"/>
      <c r="J24" s="6"/>
      <c r="K24" s="6"/>
      <c r="L24" s="6"/>
      <c r="M24" s="6"/>
      <c r="N24" s="6"/>
      <c r="O24" s="6"/>
      <c r="P24" s="6"/>
      <c r="Q24" s="6"/>
      <c r="R24" s="6"/>
      <c r="S24" s="6"/>
      <c r="T24" s="6"/>
      <c r="U24" s="6"/>
      <c r="V24" s="6"/>
      <c r="W24" s="6"/>
      <c r="X24" s="6"/>
      <c r="Y24" s="6"/>
      <c r="Z24" s="6"/>
    </row>
    <row r="25" spans="1:26" ht="15.75" customHeight="1">
      <c r="A25" s="75">
        <v>187</v>
      </c>
      <c r="B25" s="76" t="s">
        <v>6630</v>
      </c>
      <c r="C25" s="77" t="s">
        <v>5900</v>
      </c>
      <c r="D25" s="77" t="s">
        <v>2688</v>
      </c>
      <c r="E25" s="77" t="s">
        <v>6609</v>
      </c>
      <c r="F25" s="77" t="s">
        <v>6517</v>
      </c>
      <c r="G25" s="77"/>
      <c r="H25" s="6"/>
      <c r="I25" s="6"/>
      <c r="J25" s="6"/>
      <c r="K25" s="6"/>
      <c r="L25" s="6"/>
      <c r="M25" s="6"/>
      <c r="N25" s="6"/>
      <c r="O25" s="6"/>
      <c r="P25" s="6"/>
      <c r="Q25" s="6"/>
      <c r="R25" s="6"/>
      <c r="S25" s="6"/>
      <c r="T25" s="6"/>
      <c r="U25" s="6"/>
      <c r="V25" s="6"/>
      <c r="W25" s="6"/>
      <c r="X25" s="6"/>
      <c r="Y25" s="6"/>
      <c r="Z25" s="6"/>
    </row>
    <row r="26" spans="1:26" ht="15.75" customHeight="1">
      <c r="A26" s="91">
        <v>158</v>
      </c>
      <c r="B26" s="92" t="s">
        <v>6523</v>
      </c>
      <c r="C26" s="93" t="s">
        <v>2688</v>
      </c>
      <c r="D26" s="93" t="s">
        <v>5900</v>
      </c>
      <c r="E26" s="93" t="s">
        <v>6613</v>
      </c>
      <c r="F26" s="93" t="s">
        <v>6619</v>
      </c>
      <c r="G26" s="93"/>
      <c r="H26" s="97"/>
    </row>
    <row r="27" spans="1:26" ht="15.75" customHeight="1">
      <c r="A27" s="91">
        <v>156</v>
      </c>
      <c r="B27" s="92" t="s">
        <v>6631</v>
      </c>
      <c r="C27" s="93"/>
      <c r="D27" s="93"/>
      <c r="E27" s="93" t="s">
        <v>6613</v>
      </c>
      <c r="F27" s="93" t="s">
        <v>6517</v>
      </c>
      <c r="G27" s="93"/>
    </row>
    <row r="28" spans="1:26" ht="15.75" customHeight="1">
      <c r="A28" s="91">
        <v>155</v>
      </c>
      <c r="B28" s="92" t="s">
        <v>6525</v>
      </c>
      <c r="C28" s="93" t="s">
        <v>2688</v>
      </c>
      <c r="D28" s="93" t="s">
        <v>5900</v>
      </c>
      <c r="E28" s="93" t="s">
        <v>6613</v>
      </c>
      <c r="F28" s="93" t="s">
        <v>6619</v>
      </c>
      <c r="G28" s="93"/>
      <c r="H28" s="97"/>
    </row>
    <row r="29" spans="1:26" ht="15.75" customHeight="1">
      <c r="A29" s="75">
        <v>154</v>
      </c>
      <c r="B29" s="76" t="s">
        <v>6632</v>
      </c>
      <c r="C29" s="77" t="s">
        <v>5900</v>
      </c>
      <c r="D29" s="77" t="s">
        <v>2688</v>
      </c>
      <c r="E29" s="77" t="s">
        <v>6609</v>
      </c>
      <c r="F29" s="77" t="s">
        <v>6517</v>
      </c>
      <c r="G29" s="77"/>
      <c r="H29" s="6"/>
      <c r="I29" s="6"/>
      <c r="J29" s="6"/>
      <c r="K29" s="6"/>
      <c r="L29" s="6"/>
      <c r="M29" s="6"/>
      <c r="N29" s="6"/>
      <c r="O29" s="6"/>
      <c r="P29" s="6"/>
      <c r="Q29" s="6"/>
      <c r="R29" s="6"/>
      <c r="S29" s="6"/>
      <c r="T29" s="6"/>
      <c r="U29" s="6"/>
      <c r="V29" s="6"/>
      <c r="W29" s="6"/>
      <c r="X29" s="6"/>
      <c r="Y29" s="6"/>
      <c r="Z29" s="6"/>
    </row>
    <row r="30" spans="1:26" ht="15.75" customHeight="1">
      <c r="A30" s="91">
        <v>140</v>
      </c>
      <c r="B30" s="92" t="s">
        <v>6539</v>
      </c>
      <c r="C30" s="93" t="s">
        <v>2688</v>
      </c>
      <c r="D30" s="93" t="s">
        <v>5900</v>
      </c>
      <c r="E30" s="93" t="s">
        <v>6613</v>
      </c>
      <c r="F30" s="81" t="s">
        <v>6517</v>
      </c>
      <c r="G30" s="93"/>
      <c r="H30" s="95" t="s">
        <v>6517</v>
      </c>
    </row>
    <row r="31" spans="1:26" ht="15.75" customHeight="1">
      <c r="A31" s="75">
        <v>114</v>
      </c>
      <c r="B31" s="76" t="s">
        <v>6633</v>
      </c>
      <c r="C31" s="77" t="s">
        <v>5900</v>
      </c>
      <c r="D31" s="77" t="s">
        <v>5900</v>
      </c>
      <c r="E31" s="77" t="s">
        <v>6611</v>
      </c>
      <c r="F31" s="77" t="s">
        <v>6517</v>
      </c>
      <c r="G31" s="77"/>
      <c r="H31" s="6"/>
      <c r="I31" s="6"/>
      <c r="J31" s="6"/>
      <c r="K31" s="6"/>
      <c r="L31" s="6"/>
      <c r="M31" s="6"/>
      <c r="N31" s="6"/>
      <c r="O31" s="6"/>
      <c r="P31" s="6"/>
      <c r="Q31" s="6"/>
      <c r="R31" s="6"/>
      <c r="S31" s="6"/>
      <c r="T31" s="6"/>
      <c r="U31" s="6"/>
      <c r="V31" s="6"/>
      <c r="W31" s="6"/>
      <c r="X31" s="6"/>
      <c r="Y31" s="6"/>
      <c r="Z31" s="6"/>
    </row>
    <row r="32" spans="1:26" ht="15.75" customHeight="1">
      <c r="A32" s="91">
        <v>112</v>
      </c>
      <c r="B32" s="92" t="s">
        <v>6634</v>
      </c>
      <c r="C32" s="93" t="s">
        <v>2688</v>
      </c>
      <c r="D32" s="93" t="s">
        <v>5900</v>
      </c>
      <c r="E32" s="93" t="s">
        <v>6613</v>
      </c>
      <c r="F32" s="93" t="s">
        <v>6619</v>
      </c>
      <c r="G32" s="93"/>
      <c r="H32" s="98" t="s">
        <v>6620</v>
      </c>
    </row>
    <row r="33" spans="1:26" ht="15.75" customHeight="1">
      <c r="A33" s="91">
        <v>111</v>
      </c>
      <c r="B33" s="92" t="s">
        <v>6635</v>
      </c>
      <c r="C33" s="93" t="s">
        <v>2688</v>
      </c>
      <c r="D33" s="93" t="s">
        <v>5900</v>
      </c>
      <c r="E33" s="93" t="s">
        <v>6613</v>
      </c>
      <c r="F33" s="93" t="s">
        <v>6619</v>
      </c>
      <c r="G33" s="93"/>
    </row>
    <row r="34" spans="1:26" ht="15.75" customHeight="1">
      <c r="A34" s="91">
        <v>110</v>
      </c>
      <c r="B34" s="92" t="s">
        <v>6636</v>
      </c>
      <c r="C34" s="93" t="s">
        <v>2688</v>
      </c>
      <c r="D34" s="93" t="s">
        <v>5900</v>
      </c>
      <c r="E34" s="93" t="s">
        <v>6613</v>
      </c>
      <c r="F34" s="93" t="s">
        <v>6619</v>
      </c>
      <c r="G34" s="93"/>
      <c r="H34" s="97" t="s">
        <v>6621</v>
      </c>
    </row>
    <row r="35" spans="1:26" ht="15.75" customHeight="1">
      <c r="A35" s="91">
        <v>94</v>
      </c>
      <c r="B35" s="92" t="s">
        <v>6637</v>
      </c>
      <c r="C35" s="93" t="s">
        <v>2688</v>
      </c>
      <c r="D35" s="93" t="s">
        <v>5900</v>
      </c>
      <c r="E35" s="93" t="s">
        <v>6613</v>
      </c>
      <c r="F35" s="93" t="s">
        <v>6623</v>
      </c>
    </row>
    <row r="36" spans="1:26" ht="15.75" customHeight="1">
      <c r="A36" s="91">
        <v>79</v>
      </c>
      <c r="B36" s="92" t="s">
        <v>6638</v>
      </c>
      <c r="C36" s="93" t="s">
        <v>2688</v>
      </c>
      <c r="D36" s="93" t="s">
        <v>5900</v>
      </c>
      <c r="E36" s="93" t="s">
        <v>6613</v>
      </c>
      <c r="F36" s="93" t="s">
        <v>6517</v>
      </c>
      <c r="G36" s="93"/>
    </row>
    <row r="37" spans="1:26" ht="15.75" customHeight="1">
      <c r="A37" s="75">
        <v>261</v>
      </c>
      <c r="B37" s="76" t="s">
        <v>6639</v>
      </c>
      <c r="C37" s="77" t="s">
        <v>5900</v>
      </c>
      <c r="D37" s="77" t="s">
        <v>2688</v>
      </c>
      <c r="E37" s="77" t="s">
        <v>6609</v>
      </c>
      <c r="F37" s="77" t="s">
        <v>6640</v>
      </c>
      <c r="G37" s="77"/>
      <c r="H37" s="6"/>
      <c r="I37" s="6"/>
      <c r="J37" s="6"/>
      <c r="K37" s="6"/>
      <c r="L37" s="6"/>
      <c r="M37" s="6"/>
      <c r="N37" s="6"/>
      <c r="O37" s="6"/>
      <c r="P37" s="6"/>
      <c r="Q37" s="6"/>
      <c r="R37" s="6"/>
      <c r="S37" s="6"/>
      <c r="T37" s="6"/>
      <c r="U37" s="6"/>
      <c r="V37" s="6"/>
      <c r="W37" s="6"/>
      <c r="X37" s="6"/>
      <c r="Y37" s="6"/>
      <c r="Z37" s="6"/>
    </row>
    <row r="38" spans="1:26" ht="15.75" customHeight="1">
      <c r="A38" s="99">
        <v>260</v>
      </c>
      <c r="B38" s="100" t="s">
        <v>6596</v>
      </c>
      <c r="C38" s="101" t="s">
        <v>2688</v>
      </c>
      <c r="D38" s="101" t="s">
        <v>5900</v>
      </c>
      <c r="E38" s="101" t="s">
        <v>6613</v>
      </c>
      <c r="F38" s="81" t="s">
        <v>6517</v>
      </c>
      <c r="G38" s="101"/>
      <c r="H38" s="102"/>
      <c r="J38" s="102"/>
      <c r="K38" s="102"/>
      <c r="L38" s="102"/>
      <c r="M38" s="102"/>
      <c r="N38" s="102"/>
      <c r="O38" s="102"/>
      <c r="P38" s="102"/>
      <c r="Q38" s="102"/>
      <c r="R38" s="102"/>
      <c r="S38" s="102"/>
      <c r="T38" s="102"/>
      <c r="U38" s="102"/>
      <c r="V38" s="102"/>
      <c r="W38" s="102"/>
      <c r="X38" s="102"/>
      <c r="Y38" s="102"/>
      <c r="Z38" s="102"/>
    </row>
    <row r="39" spans="1:26" ht="15.75" customHeight="1">
      <c r="A39" s="75">
        <v>259</v>
      </c>
      <c r="B39" s="76" t="s">
        <v>6596</v>
      </c>
      <c r="C39" s="77" t="s">
        <v>5900</v>
      </c>
      <c r="D39" s="77" t="s">
        <v>2688</v>
      </c>
      <c r="E39" s="77" t="s">
        <v>6609</v>
      </c>
      <c r="F39" s="77" t="s">
        <v>6517</v>
      </c>
      <c r="G39" s="77"/>
      <c r="H39" s="84" t="s">
        <v>6517</v>
      </c>
      <c r="I39" s="6"/>
      <c r="J39" s="6"/>
      <c r="K39" s="6"/>
      <c r="L39" s="6"/>
      <c r="M39" s="6"/>
      <c r="N39" s="6"/>
      <c r="O39" s="6"/>
      <c r="P39" s="6"/>
      <c r="Q39" s="6"/>
      <c r="R39" s="6"/>
      <c r="S39" s="6"/>
      <c r="T39" s="6"/>
      <c r="U39" s="6"/>
      <c r="V39" s="6"/>
      <c r="W39" s="6"/>
      <c r="X39" s="6"/>
      <c r="Y39" s="6"/>
      <c r="Z39" s="6"/>
    </row>
    <row r="40" spans="1:26" ht="15.75" customHeight="1">
      <c r="A40" s="75">
        <v>210</v>
      </c>
      <c r="B40" s="76" t="s">
        <v>6569</v>
      </c>
      <c r="C40" s="77" t="s">
        <v>5900</v>
      </c>
      <c r="D40" s="77" t="s">
        <v>2688</v>
      </c>
      <c r="E40" s="77" t="s">
        <v>6609</v>
      </c>
      <c r="F40" s="77" t="s">
        <v>6619</v>
      </c>
      <c r="G40" s="77"/>
      <c r="H40" s="6"/>
      <c r="I40" s="6"/>
      <c r="J40" s="6"/>
      <c r="K40" s="6"/>
      <c r="L40" s="6"/>
      <c r="M40" s="6"/>
      <c r="N40" s="6"/>
      <c r="O40" s="6"/>
      <c r="P40" s="6"/>
      <c r="Q40" s="6"/>
      <c r="R40" s="6"/>
      <c r="S40" s="6"/>
      <c r="T40" s="6"/>
      <c r="U40" s="6"/>
      <c r="V40" s="6"/>
      <c r="W40" s="6"/>
      <c r="X40" s="6"/>
      <c r="Y40" s="6"/>
      <c r="Z40" s="6"/>
    </row>
    <row r="41" spans="1:26" ht="15.75" customHeight="1">
      <c r="A41" s="91">
        <v>90</v>
      </c>
      <c r="B41" s="92" t="s">
        <v>6641</v>
      </c>
      <c r="C41" s="93" t="s">
        <v>2688</v>
      </c>
      <c r="D41" s="93" t="s">
        <v>5900</v>
      </c>
      <c r="E41" s="93" t="s">
        <v>6613</v>
      </c>
      <c r="F41" s="93" t="s">
        <v>6642</v>
      </c>
      <c r="G41" s="93"/>
    </row>
    <row r="42" spans="1:26" ht="15.75" customHeight="1">
      <c r="A42" s="91">
        <v>87</v>
      </c>
      <c r="B42" s="92" t="s">
        <v>6643</v>
      </c>
      <c r="C42" s="93" t="s">
        <v>2688</v>
      </c>
      <c r="D42" s="93" t="s">
        <v>5900</v>
      </c>
      <c r="E42" s="93" t="s">
        <v>6613</v>
      </c>
      <c r="F42" s="93" t="s">
        <v>6642</v>
      </c>
      <c r="G42" s="93"/>
    </row>
    <row r="43" spans="1:26" ht="15.75" customHeight="1">
      <c r="A43" s="102">
        <v>201</v>
      </c>
      <c r="B43" s="103" t="s">
        <v>6644</v>
      </c>
      <c r="C43" s="102" t="s">
        <v>2688</v>
      </c>
      <c r="D43" s="102" t="s">
        <v>5900</v>
      </c>
      <c r="E43" s="102" t="s">
        <v>6613</v>
      </c>
      <c r="F43" s="93" t="s">
        <v>6619</v>
      </c>
      <c r="G43" s="102"/>
      <c r="H43" s="102"/>
      <c r="J43" s="102"/>
      <c r="K43" s="102"/>
      <c r="L43" s="102"/>
      <c r="M43" s="102"/>
      <c r="N43" s="102"/>
      <c r="O43" s="102"/>
      <c r="P43" s="102"/>
      <c r="Q43" s="102"/>
      <c r="R43" s="102"/>
      <c r="S43" s="102"/>
      <c r="T43" s="102"/>
      <c r="U43" s="102"/>
      <c r="V43" s="102"/>
      <c r="W43" s="102"/>
      <c r="X43" s="102"/>
      <c r="Y43" s="102"/>
      <c r="Z43" s="102"/>
    </row>
    <row r="44" spans="1:26" ht="15.75" customHeight="1">
      <c r="A44" s="6">
        <v>280</v>
      </c>
      <c r="B44" s="104" t="s">
        <v>6645</v>
      </c>
      <c r="C44" s="6" t="s">
        <v>5900</v>
      </c>
      <c r="D44" s="6" t="s">
        <v>5900</v>
      </c>
      <c r="E44" s="6" t="s">
        <v>6611</v>
      </c>
      <c r="F44" s="6" t="s">
        <v>6615</v>
      </c>
      <c r="G44" s="6" t="s">
        <v>6646</v>
      </c>
      <c r="H44" s="6"/>
      <c r="I44" s="6"/>
      <c r="J44" s="6"/>
      <c r="K44" s="6"/>
      <c r="L44" s="6"/>
      <c r="M44" s="6"/>
      <c r="N44" s="6"/>
      <c r="O44" s="6"/>
      <c r="P44" s="6"/>
      <c r="Q44" s="6"/>
      <c r="R44" s="6"/>
      <c r="S44" s="6"/>
      <c r="T44" s="6"/>
      <c r="U44" s="6"/>
      <c r="V44" s="6"/>
      <c r="W44" s="6"/>
      <c r="X44" s="6"/>
      <c r="Y44" s="6"/>
      <c r="Z44" s="6"/>
    </row>
    <row r="45" spans="1:26" ht="15.75" customHeight="1">
      <c r="A45" s="6">
        <v>214</v>
      </c>
      <c r="B45" s="104" t="s">
        <v>6647</v>
      </c>
      <c r="C45" s="6" t="s">
        <v>5900</v>
      </c>
      <c r="D45" s="6" t="s">
        <v>5900</v>
      </c>
      <c r="E45" s="6" t="s">
        <v>6611</v>
      </c>
      <c r="F45" s="77" t="s">
        <v>6517</v>
      </c>
      <c r="G45" s="6"/>
      <c r="H45" s="6"/>
      <c r="I45" s="6"/>
      <c r="J45" s="6"/>
      <c r="K45" s="6"/>
      <c r="L45" s="6"/>
      <c r="M45" s="6"/>
      <c r="N45" s="6"/>
      <c r="O45" s="6"/>
      <c r="P45" s="6"/>
      <c r="Q45" s="6"/>
      <c r="R45" s="6"/>
      <c r="S45" s="6"/>
      <c r="T45" s="6"/>
      <c r="U45" s="6"/>
      <c r="V45" s="6"/>
      <c r="W45" s="6"/>
      <c r="X45" s="6"/>
      <c r="Y45" s="6"/>
      <c r="Z45" s="6"/>
    </row>
    <row r="46" spans="1:26" ht="15.75" customHeight="1">
      <c r="A46" s="6">
        <v>249</v>
      </c>
      <c r="B46" s="104" t="s">
        <v>6648</v>
      </c>
      <c r="C46" s="6" t="s">
        <v>5900</v>
      </c>
      <c r="D46" s="6" t="s">
        <v>5900</v>
      </c>
      <c r="E46" s="6" t="s">
        <v>6611</v>
      </c>
      <c r="F46" s="6" t="s">
        <v>6619</v>
      </c>
      <c r="G46" s="6"/>
      <c r="H46" s="6"/>
      <c r="I46" s="6"/>
      <c r="J46" s="6"/>
      <c r="K46" s="6"/>
      <c r="L46" s="6"/>
      <c r="M46" s="6"/>
      <c r="N46" s="6"/>
      <c r="O46" s="6"/>
      <c r="P46" s="6"/>
      <c r="Q46" s="6"/>
      <c r="R46" s="6"/>
      <c r="S46" s="6"/>
      <c r="T46" s="6"/>
      <c r="U46" s="6"/>
      <c r="V46" s="6"/>
      <c r="W46" s="6"/>
      <c r="X46" s="6"/>
      <c r="Y46" s="6"/>
      <c r="Z46" s="6"/>
    </row>
    <row r="47" spans="1:26" ht="15.75" customHeight="1">
      <c r="A47" s="6">
        <v>250</v>
      </c>
      <c r="B47" s="104" t="s">
        <v>6649</v>
      </c>
      <c r="C47" s="6" t="s">
        <v>5900</v>
      </c>
      <c r="D47" s="6" t="s">
        <v>5900</v>
      </c>
      <c r="E47" s="6" t="s">
        <v>6611</v>
      </c>
      <c r="F47" s="6" t="s">
        <v>6619</v>
      </c>
      <c r="G47" s="6"/>
      <c r="H47" s="6"/>
      <c r="I47" s="6"/>
      <c r="J47" s="6"/>
      <c r="K47" s="6"/>
      <c r="L47" s="6"/>
      <c r="M47" s="6"/>
      <c r="N47" s="6"/>
      <c r="O47" s="6"/>
      <c r="P47" s="6"/>
      <c r="Q47" s="6"/>
      <c r="R47" s="6"/>
      <c r="S47" s="6"/>
      <c r="T47" s="6"/>
      <c r="U47" s="6"/>
      <c r="V47" s="6"/>
      <c r="W47" s="6"/>
      <c r="X47" s="6"/>
      <c r="Y47" s="6"/>
      <c r="Z47" s="6"/>
    </row>
    <row r="48" spans="1:26" ht="15.75" customHeight="1">
      <c r="A48" s="6">
        <v>214</v>
      </c>
      <c r="B48" s="104" t="s">
        <v>6577</v>
      </c>
      <c r="C48" s="6" t="s">
        <v>5900</v>
      </c>
      <c r="D48" s="6" t="s">
        <v>2688</v>
      </c>
      <c r="E48" s="6" t="s">
        <v>6609</v>
      </c>
      <c r="F48" s="6" t="s">
        <v>6517</v>
      </c>
      <c r="G48" s="6"/>
      <c r="H48" s="6"/>
      <c r="I48" s="6"/>
      <c r="J48" s="6"/>
      <c r="K48" s="6"/>
      <c r="L48" s="6"/>
      <c r="M48" s="6"/>
      <c r="N48" s="6"/>
      <c r="O48" s="6"/>
      <c r="P48" s="6"/>
      <c r="Q48" s="6"/>
      <c r="R48" s="6"/>
      <c r="S48" s="6"/>
      <c r="T48" s="6"/>
      <c r="U48" s="6"/>
      <c r="V48" s="6"/>
      <c r="W48" s="6"/>
      <c r="X48" s="6"/>
      <c r="Y48" s="6"/>
      <c r="Z48" s="6"/>
    </row>
    <row r="49" spans="1:26" ht="15.75" customHeight="1">
      <c r="A49" s="6">
        <v>291</v>
      </c>
      <c r="B49" s="104" t="s">
        <v>6650</v>
      </c>
      <c r="C49" s="6" t="s">
        <v>5900</v>
      </c>
      <c r="D49" s="6" t="s">
        <v>5900</v>
      </c>
      <c r="E49" s="6" t="s">
        <v>6611</v>
      </c>
      <c r="F49" s="6" t="s">
        <v>6517</v>
      </c>
      <c r="G49" s="6"/>
      <c r="H49" s="6"/>
      <c r="I49" s="6"/>
      <c r="J49" s="6"/>
      <c r="K49" s="6"/>
      <c r="L49" s="6"/>
      <c r="M49" s="6"/>
      <c r="N49" s="6"/>
      <c r="O49" s="6"/>
      <c r="P49" s="6"/>
      <c r="Q49" s="6"/>
      <c r="R49" s="6"/>
      <c r="S49" s="6"/>
      <c r="T49" s="6"/>
      <c r="U49" s="6"/>
      <c r="V49" s="6"/>
      <c r="W49" s="6"/>
      <c r="X49" s="6"/>
      <c r="Y49" s="6"/>
      <c r="Z49" s="6"/>
    </row>
    <row r="50" spans="1:26" ht="15.75" customHeight="1">
      <c r="A50" s="90">
        <v>324</v>
      </c>
      <c r="B50" s="105" t="s">
        <v>6651</v>
      </c>
      <c r="C50" s="90" t="s">
        <v>2688</v>
      </c>
      <c r="D50" s="90" t="s">
        <v>5900</v>
      </c>
      <c r="E50" s="90" t="s">
        <v>6613</v>
      </c>
      <c r="F50" s="90" t="s">
        <v>6517</v>
      </c>
      <c r="G50" s="90"/>
      <c r="H50" s="90"/>
      <c r="I50" s="90"/>
      <c r="J50" s="90"/>
      <c r="K50" s="90"/>
      <c r="L50" s="90"/>
      <c r="M50" s="90"/>
      <c r="N50" s="90"/>
      <c r="O50" s="90"/>
      <c r="P50" s="90"/>
      <c r="Q50" s="90"/>
      <c r="R50" s="90"/>
      <c r="S50" s="90"/>
      <c r="T50" s="90"/>
      <c r="U50" s="90"/>
      <c r="V50" s="90"/>
      <c r="W50" s="90"/>
      <c r="X50" s="90"/>
      <c r="Y50" s="90"/>
      <c r="Z50" s="90"/>
    </row>
    <row r="51" spans="1:26" ht="15.75" customHeight="1">
      <c r="A51" s="90">
        <v>325</v>
      </c>
      <c r="B51" s="105" t="s">
        <v>6652</v>
      </c>
      <c r="C51" s="90" t="s">
        <v>5900</v>
      </c>
      <c r="D51" s="90" t="s">
        <v>2688</v>
      </c>
      <c r="E51" s="90" t="s">
        <v>6609</v>
      </c>
      <c r="F51" s="90" t="s">
        <v>6653</v>
      </c>
      <c r="G51" s="90"/>
      <c r="H51" s="90"/>
      <c r="I51" s="90"/>
      <c r="J51" s="90"/>
      <c r="K51" s="90"/>
      <c r="L51" s="90"/>
      <c r="M51" s="90"/>
      <c r="N51" s="90"/>
      <c r="O51" s="90"/>
      <c r="P51" s="90"/>
      <c r="Q51" s="90"/>
      <c r="R51" s="90"/>
      <c r="S51" s="90"/>
      <c r="T51" s="90"/>
      <c r="U51" s="90"/>
      <c r="V51" s="90"/>
      <c r="W51" s="90"/>
      <c r="X51" s="90"/>
      <c r="Y51" s="90"/>
      <c r="Z51" s="90"/>
    </row>
    <row r="52" spans="1:26" ht="15.75" customHeight="1">
      <c r="A52" s="90">
        <v>330</v>
      </c>
      <c r="B52" s="105" t="s">
        <v>6654</v>
      </c>
      <c r="C52" s="90" t="s">
        <v>5900</v>
      </c>
      <c r="D52" s="90" t="s">
        <v>2688</v>
      </c>
      <c r="E52" s="90" t="s">
        <v>6609</v>
      </c>
      <c r="F52" s="90" t="s">
        <v>6653</v>
      </c>
      <c r="G52" s="90"/>
      <c r="H52" s="90"/>
      <c r="I52" s="90"/>
      <c r="J52" s="90"/>
      <c r="K52" s="90"/>
      <c r="L52" s="90"/>
      <c r="M52" s="90"/>
      <c r="N52" s="90"/>
      <c r="O52" s="90"/>
      <c r="P52" s="90"/>
      <c r="Q52" s="90"/>
      <c r="R52" s="90"/>
      <c r="S52" s="90"/>
      <c r="T52" s="90"/>
      <c r="U52" s="90"/>
      <c r="V52" s="90"/>
      <c r="W52" s="90"/>
      <c r="X52" s="90"/>
      <c r="Y52" s="90"/>
      <c r="Z52" s="90"/>
    </row>
    <row r="53" spans="1:26" ht="15.75" customHeight="1">
      <c r="A53" s="90">
        <v>351</v>
      </c>
      <c r="B53" s="105" t="s">
        <v>6655</v>
      </c>
      <c r="C53" s="90" t="s">
        <v>2688</v>
      </c>
      <c r="D53" s="90" t="s">
        <v>5900</v>
      </c>
      <c r="E53" s="90" t="s">
        <v>6613</v>
      </c>
      <c r="F53" s="90" t="s">
        <v>6517</v>
      </c>
      <c r="G53" s="90"/>
      <c r="H53" s="90"/>
      <c r="I53" s="90"/>
      <c r="J53" s="90"/>
      <c r="K53" s="90"/>
      <c r="L53" s="90"/>
      <c r="M53" s="90"/>
      <c r="N53" s="90"/>
      <c r="O53" s="90"/>
      <c r="P53" s="90"/>
      <c r="Q53" s="90"/>
      <c r="R53" s="90"/>
      <c r="S53" s="90"/>
      <c r="T53" s="90"/>
      <c r="U53" s="90"/>
      <c r="V53" s="90"/>
      <c r="W53" s="90"/>
      <c r="X53" s="90"/>
      <c r="Y53" s="90"/>
      <c r="Z53" s="90"/>
    </row>
    <row r="54" spans="1:26" ht="15.75" customHeight="1">
      <c r="A54" s="90">
        <v>373</v>
      </c>
      <c r="B54" s="105" t="s">
        <v>6656</v>
      </c>
      <c r="C54" s="90" t="s">
        <v>5900</v>
      </c>
      <c r="D54" s="90" t="s">
        <v>2688</v>
      </c>
      <c r="E54" s="90" t="s">
        <v>6609</v>
      </c>
      <c r="F54" s="90" t="s">
        <v>6653</v>
      </c>
      <c r="G54" s="90"/>
      <c r="H54" s="90"/>
      <c r="I54" s="90"/>
      <c r="J54" s="90"/>
      <c r="K54" s="90"/>
      <c r="L54" s="90"/>
      <c r="M54" s="90"/>
      <c r="N54" s="90"/>
      <c r="O54" s="90"/>
      <c r="P54" s="90"/>
      <c r="Q54" s="90"/>
      <c r="R54" s="90"/>
      <c r="S54" s="90"/>
      <c r="T54" s="90"/>
      <c r="U54" s="90"/>
      <c r="V54" s="90"/>
      <c r="W54" s="90"/>
      <c r="X54" s="90"/>
      <c r="Y54" s="90"/>
      <c r="Z54" s="90"/>
    </row>
    <row r="55" spans="1:26" ht="15.75" customHeight="1">
      <c r="A55" s="90">
        <v>201</v>
      </c>
      <c r="B55" s="105" t="s">
        <v>6644</v>
      </c>
      <c r="C55" s="90" t="s">
        <v>5900</v>
      </c>
      <c r="D55" s="90" t="s">
        <v>5900</v>
      </c>
      <c r="E55" s="90" t="s">
        <v>6613</v>
      </c>
      <c r="F55" s="90" t="s">
        <v>6622</v>
      </c>
      <c r="G55" s="90"/>
      <c r="H55" s="90"/>
      <c r="I55" s="90"/>
      <c r="J55" s="90"/>
      <c r="K55" s="90"/>
      <c r="L55" s="90"/>
      <c r="M55" s="90"/>
      <c r="N55" s="90"/>
      <c r="O55" s="90"/>
      <c r="P55" s="90"/>
      <c r="Q55" s="90"/>
      <c r="R55" s="90"/>
      <c r="S55" s="90"/>
      <c r="T55" s="90"/>
      <c r="U55" s="90"/>
      <c r="V55" s="90"/>
      <c r="W55" s="90"/>
      <c r="X55" s="90"/>
      <c r="Y55" s="90"/>
      <c r="Z55" s="90"/>
    </row>
    <row r="56" spans="1:26" ht="15.75" customHeight="1">
      <c r="A56" s="90">
        <v>155</v>
      </c>
      <c r="B56" s="105" t="s">
        <v>6657</v>
      </c>
      <c r="C56" s="90" t="s">
        <v>2688</v>
      </c>
      <c r="D56" s="90" t="s">
        <v>5900</v>
      </c>
      <c r="E56" s="90" t="s">
        <v>6613</v>
      </c>
      <c r="F56" s="90" t="s">
        <v>6622</v>
      </c>
      <c r="G56" s="90" t="s">
        <v>6658</v>
      </c>
      <c r="H56" s="90"/>
      <c r="I56" s="90"/>
      <c r="J56" s="90"/>
      <c r="K56" s="90"/>
      <c r="L56" s="90"/>
      <c r="M56" s="90"/>
      <c r="N56" s="90"/>
      <c r="O56" s="90"/>
      <c r="P56" s="90"/>
      <c r="Q56" s="90"/>
      <c r="R56" s="90"/>
      <c r="S56" s="90"/>
      <c r="T56" s="90"/>
      <c r="U56" s="90"/>
      <c r="V56" s="90"/>
      <c r="W56" s="90"/>
      <c r="X56" s="90"/>
      <c r="Y56" s="90"/>
      <c r="Z56" s="90"/>
    </row>
    <row r="57" spans="1:26" ht="15.75" customHeight="1">
      <c r="A57" s="90">
        <v>211</v>
      </c>
      <c r="B57" s="105" t="s">
        <v>6659</v>
      </c>
      <c r="C57" s="90" t="s">
        <v>5900</v>
      </c>
      <c r="D57" s="90" t="s">
        <v>2688</v>
      </c>
      <c r="E57" s="90" t="s">
        <v>6609</v>
      </c>
      <c r="F57" s="90" t="s">
        <v>6653</v>
      </c>
      <c r="G57" s="90"/>
      <c r="H57" s="90"/>
      <c r="I57" s="90"/>
      <c r="J57" s="90"/>
      <c r="K57" s="90"/>
      <c r="L57" s="90"/>
      <c r="M57" s="90"/>
      <c r="N57" s="90"/>
      <c r="O57" s="90"/>
      <c r="P57" s="90"/>
      <c r="Q57" s="90"/>
      <c r="R57" s="90"/>
      <c r="S57" s="90"/>
      <c r="T57" s="90"/>
      <c r="U57" s="90"/>
      <c r="V57" s="90"/>
      <c r="W57" s="90"/>
      <c r="X57" s="90"/>
      <c r="Y57" s="90"/>
      <c r="Z57" s="90"/>
    </row>
    <row r="58" spans="1:26" ht="15.75" customHeight="1">
      <c r="A58" s="90">
        <v>232</v>
      </c>
      <c r="B58" s="105" t="s">
        <v>6660</v>
      </c>
      <c r="C58" s="90" t="s">
        <v>5900</v>
      </c>
      <c r="D58" s="90" t="s">
        <v>5900</v>
      </c>
      <c r="E58" s="90" t="s">
        <v>6611</v>
      </c>
      <c r="F58" s="90" t="s">
        <v>6619</v>
      </c>
      <c r="G58" s="90" t="s">
        <v>6661</v>
      </c>
      <c r="H58" s="90" t="s">
        <v>6662</v>
      </c>
      <c r="I58" s="90"/>
      <c r="J58" s="90"/>
      <c r="K58" s="90"/>
      <c r="L58" s="90"/>
      <c r="M58" s="90"/>
      <c r="N58" s="90"/>
      <c r="O58" s="90"/>
      <c r="P58" s="90"/>
      <c r="Q58" s="90"/>
      <c r="R58" s="90"/>
      <c r="S58" s="90"/>
      <c r="T58" s="90"/>
      <c r="U58" s="90"/>
      <c r="V58" s="90"/>
      <c r="W58" s="90"/>
      <c r="X58" s="90"/>
      <c r="Y58" s="90"/>
      <c r="Z58" s="90"/>
    </row>
    <row r="59" spans="1:26" ht="15.75" customHeight="1">
      <c r="A59" s="90">
        <v>383</v>
      </c>
      <c r="B59" s="105" t="s">
        <v>6663</v>
      </c>
      <c r="C59" s="90" t="s">
        <v>5900</v>
      </c>
      <c r="D59" s="90" t="s">
        <v>5900</v>
      </c>
      <c r="E59" s="90" t="s">
        <v>6611</v>
      </c>
      <c r="F59" s="90" t="s">
        <v>6653</v>
      </c>
      <c r="G59" s="90"/>
      <c r="H59" s="90" t="s">
        <v>6662</v>
      </c>
      <c r="I59" s="90"/>
      <c r="J59" s="90"/>
      <c r="K59" s="90"/>
      <c r="L59" s="90"/>
      <c r="M59" s="90"/>
      <c r="N59" s="90"/>
      <c r="O59" s="90"/>
      <c r="P59" s="90"/>
      <c r="Q59" s="90"/>
      <c r="R59" s="90"/>
      <c r="S59" s="90"/>
      <c r="T59" s="90"/>
      <c r="U59" s="90"/>
      <c r="V59" s="90"/>
      <c r="W59" s="90"/>
      <c r="X59" s="90"/>
      <c r="Y59" s="90"/>
      <c r="Z59" s="90"/>
    </row>
    <row r="60" spans="1:26" ht="15.75" customHeight="1">
      <c r="A60" s="90">
        <v>94</v>
      </c>
      <c r="B60" s="105" t="s">
        <v>6637</v>
      </c>
      <c r="C60" s="90" t="s">
        <v>2688</v>
      </c>
      <c r="D60" s="90" t="s">
        <v>5900</v>
      </c>
      <c r="E60" s="90" t="s">
        <v>6613</v>
      </c>
      <c r="F60" s="77" t="s">
        <v>6624</v>
      </c>
      <c r="G60" s="90"/>
      <c r="H60" s="90"/>
      <c r="I60" s="90"/>
      <c r="J60" s="90"/>
      <c r="K60" s="90"/>
      <c r="L60" s="90"/>
      <c r="M60" s="90"/>
      <c r="N60" s="90"/>
      <c r="O60" s="90"/>
      <c r="P60" s="90"/>
      <c r="Q60" s="90"/>
      <c r="R60" s="90"/>
      <c r="S60" s="90"/>
      <c r="T60" s="90"/>
      <c r="U60" s="90"/>
      <c r="V60" s="90"/>
      <c r="W60" s="90"/>
      <c r="X60" s="90"/>
      <c r="Y60" s="90"/>
      <c r="Z60" s="90"/>
    </row>
    <row r="61" spans="1:26" ht="15.75" customHeight="1">
      <c r="A61" s="90">
        <v>200</v>
      </c>
      <c r="B61" s="105" t="s">
        <v>6660</v>
      </c>
      <c r="C61" s="90" t="s">
        <v>2688</v>
      </c>
      <c r="D61" s="90" t="s">
        <v>5900</v>
      </c>
      <c r="E61" s="90" t="s">
        <v>6613</v>
      </c>
      <c r="F61" s="90" t="s">
        <v>6517</v>
      </c>
      <c r="G61" s="90"/>
      <c r="H61" s="90"/>
      <c r="I61" s="90"/>
      <c r="J61" s="90"/>
      <c r="K61" s="90"/>
      <c r="L61" s="90"/>
      <c r="M61" s="90"/>
      <c r="N61" s="90"/>
      <c r="O61" s="90"/>
      <c r="P61" s="90"/>
      <c r="Q61" s="90"/>
      <c r="R61" s="90"/>
      <c r="S61" s="90"/>
      <c r="T61" s="90"/>
      <c r="U61" s="90"/>
      <c r="V61" s="90"/>
      <c r="W61" s="90"/>
      <c r="X61" s="90"/>
      <c r="Y61" s="90"/>
      <c r="Z61" s="90"/>
    </row>
    <row r="62" spans="1:26" ht="15.75" customHeight="1">
      <c r="A62" s="90">
        <v>202</v>
      </c>
      <c r="B62" s="105" t="s">
        <v>6551</v>
      </c>
      <c r="C62" s="90" t="s">
        <v>2688</v>
      </c>
      <c r="D62" s="90" t="s">
        <v>5900</v>
      </c>
      <c r="E62" s="90" t="s">
        <v>6613</v>
      </c>
      <c r="F62" s="90" t="s">
        <v>6517</v>
      </c>
      <c r="G62" s="90"/>
      <c r="H62" s="90"/>
      <c r="I62" s="90"/>
      <c r="J62" s="90"/>
      <c r="K62" s="90"/>
      <c r="L62" s="90"/>
      <c r="M62" s="90"/>
      <c r="N62" s="90"/>
      <c r="O62" s="90"/>
      <c r="P62" s="90"/>
      <c r="Q62" s="90"/>
      <c r="R62" s="90"/>
      <c r="S62" s="90"/>
      <c r="T62" s="90"/>
      <c r="U62" s="90"/>
      <c r="V62" s="90"/>
      <c r="W62" s="90"/>
      <c r="X62" s="90"/>
      <c r="Y62" s="90"/>
      <c r="Z62" s="90"/>
    </row>
    <row r="63" spans="1:26" ht="15.75" customHeight="1">
      <c r="A63" s="6"/>
      <c r="B63" s="104"/>
      <c r="C63" s="6"/>
      <c r="D63" s="6"/>
      <c r="E63" s="6"/>
      <c r="F63" s="6"/>
      <c r="G63" s="6"/>
      <c r="H63" s="6"/>
      <c r="I63" s="6"/>
      <c r="J63" s="6"/>
      <c r="K63" s="6"/>
      <c r="L63" s="6"/>
      <c r="M63" s="6"/>
      <c r="N63" s="6"/>
      <c r="O63" s="6"/>
      <c r="P63" s="6"/>
      <c r="Q63" s="6"/>
      <c r="R63" s="6"/>
      <c r="S63" s="6"/>
      <c r="T63" s="6"/>
      <c r="U63" s="6"/>
      <c r="V63" s="6"/>
      <c r="W63" s="6"/>
      <c r="X63" s="6"/>
      <c r="Y63" s="6"/>
      <c r="Z63" s="6"/>
    </row>
    <row r="64" spans="1:26" ht="15.75" customHeight="1">
      <c r="A64" s="6"/>
      <c r="B64" s="104"/>
      <c r="C64" s="6"/>
      <c r="D64" s="6"/>
      <c r="E64" s="6"/>
      <c r="F64" s="6"/>
      <c r="G64" s="6"/>
      <c r="H64" s="6"/>
      <c r="I64" s="6"/>
      <c r="J64" s="6"/>
      <c r="K64" s="6"/>
      <c r="L64" s="6"/>
      <c r="M64" s="6"/>
      <c r="N64" s="6"/>
      <c r="O64" s="6"/>
      <c r="P64" s="6"/>
      <c r="Q64" s="6"/>
      <c r="R64" s="6"/>
      <c r="S64" s="6"/>
      <c r="T64" s="6"/>
      <c r="U64" s="6"/>
      <c r="V64" s="6"/>
      <c r="W64" s="6"/>
      <c r="X64" s="6"/>
      <c r="Y64" s="6"/>
      <c r="Z64" s="6"/>
    </row>
    <row r="65" spans="1:26" ht="15.75" customHeight="1">
      <c r="A65" s="6"/>
      <c r="B65" s="104"/>
      <c r="C65" s="6"/>
      <c r="D65" s="6"/>
      <c r="E65" s="6"/>
      <c r="F65" s="6"/>
      <c r="G65" s="6"/>
      <c r="H65" s="6"/>
      <c r="I65" s="6"/>
      <c r="J65" s="6"/>
      <c r="K65" s="6"/>
      <c r="L65" s="6"/>
      <c r="M65" s="6"/>
      <c r="N65" s="6"/>
      <c r="O65" s="6"/>
      <c r="P65" s="6"/>
      <c r="Q65" s="6"/>
      <c r="R65" s="6"/>
      <c r="S65" s="6"/>
      <c r="T65" s="6"/>
      <c r="U65" s="6"/>
      <c r="V65" s="6"/>
      <c r="W65" s="6"/>
      <c r="X65" s="6"/>
      <c r="Y65" s="6"/>
      <c r="Z65" s="6"/>
    </row>
    <row r="66" spans="1:26" ht="15.75" customHeight="1">
      <c r="A66" s="6"/>
      <c r="B66" s="104"/>
      <c r="C66" s="6"/>
      <c r="D66" s="6"/>
      <c r="E66" s="6"/>
      <c r="F66" s="6"/>
      <c r="G66" s="6"/>
      <c r="H66" s="6"/>
      <c r="I66" s="6"/>
      <c r="J66" s="6"/>
      <c r="K66" s="6"/>
      <c r="L66" s="6"/>
      <c r="M66" s="6"/>
      <c r="N66" s="6"/>
      <c r="O66" s="6"/>
      <c r="P66" s="6"/>
      <c r="Q66" s="6"/>
      <c r="R66" s="6"/>
      <c r="S66" s="6"/>
      <c r="T66" s="6"/>
      <c r="U66" s="6"/>
      <c r="V66" s="6"/>
      <c r="W66" s="6"/>
      <c r="X66" s="6"/>
      <c r="Y66" s="6"/>
      <c r="Z66" s="6"/>
    </row>
    <row r="67" spans="1:26" ht="15.75" customHeight="1">
      <c r="A67" s="6"/>
      <c r="B67" s="104"/>
      <c r="C67" s="6"/>
      <c r="D67" s="6"/>
      <c r="E67" s="6"/>
      <c r="F67" s="6"/>
      <c r="G67" s="6"/>
      <c r="H67" s="6"/>
      <c r="I67" s="6"/>
      <c r="J67" s="6"/>
      <c r="K67" s="6"/>
      <c r="L67" s="6"/>
      <c r="M67" s="6"/>
      <c r="N67" s="6"/>
      <c r="O67" s="6"/>
      <c r="P67" s="6"/>
      <c r="Q67" s="6"/>
      <c r="R67" s="6"/>
      <c r="S67" s="6"/>
      <c r="T67" s="6"/>
      <c r="U67" s="6"/>
      <c r="V67" s="6"/>
      <c r="W67" s="6"/>
      <c r="X67" s="6"/>
      <c r="Y67" s="6"/>
      <c r="Z67" s="6"/>
    </row>
    <row r="68" spans="1:26" ht="15.75" customHeight="1">
      <c r="A68" s="6"/>
      <c r="B68" s="104"/>
      <c r="C68" s="6"/>
      <c r="D68" s="6"/>
      <c r="E68" s="6"/>
      <c r="F68" s="6"/>
      <c r="G68" s="6"/>
      <c r="H68" s="6"/>
      <c r="I68" s="6"/>
      <c r="J68" s="6"/>
      <c r="K68" s="6"/>
      <c r="L68" s="6"/>
      <c r="M68" s="6"/>
      <c r="N68" s="6"/>
      <c r="O68" s="6"/>
      <c r="P68" s="6"/>
      <c r="Q68" s="6"/>
      <c r="R68" s="6"/>
      <c r="S68" s="6"/>
      <c r="T68" s="6"/>
      <c r="U68" s="6"/>
      <c r="V68" s="6"/>
      <c r="W68" s="6"/>
      <c r="X68" s="6"/>
      <c r="Y68" s="6"/>
      <c r="Z68" s="6"/>
    </row>
    <row r="69" spans="1:26" ht="15.75" customHeight="1">
      <c r="A69" s="6"/>
      <c r="B69" s="104"/>
      <c r="C69" s="6"/>
      <c r="D69" s="6"/>
      <c r="E69" s="6"/>
      <c r="F69" s="6"/>
      <c r="G69" s="6"/>
      <c r="H69" s="6"/>
      <c r="I69" s="6"/>
      <c r="J69" s="6"/>
      <c r="K69" s="6"/>
      <c r="L69" s="6"/>
      <c r="M69" s="6"/>
      <c r="N69" s="6"/>
      <c r="O69" s="6"/>
      <c r="P69" s="6"/>
      <c r="Q69" s="6"/>
      <c r="R69" s="6"/>
      <c r="S69" s="6"/>
      <c r="T69" s="6"/>
      <c r="U69" s="6"/>
      <c r="V69" s="6"/>
      <c r="W69" s="6"/>
      <c r="X69" s="6"/>
      <c r="Y69" s="6"/>
      <c r="Z69" s="6"/>
    </row>
    <row r="70" spans="1:26" ht="15.75" customHeight="1">
      <c r="A70" s="6"/>
      <c r="B70" s="104"/>
      <c r="C70" s="6"/>
      <c r="D70" s="6"/>
      <c r="E70" s="6"/>
      <c r="F70" s="6"/>
      <c r="G70" s="6"/>
      <c r="H70" s="6"/>
      <c r="I70" s="6"/>
      <c r="J70" s="6"/>
      <c r="K70" s="6"/>
      <c r="L70" s="6"/>
      <c r="M70" s="6"/>
      <c r="N70" s="6"/>
      <c r="O70" s="6"/>
      <c r="P70" s="6"/>
      <c r="Q70" s="6"/>
      <c r="R70" s="6"/>
      <c r="S70" s="6"/>
      <c r="T70" s="6"/>
      <c r="U70" s="6"/>
      <c r="V70" s="6"/>
      <c r="W70" s="6"/>
      <c r="X70" s="6"/>
      <c r="Y70" s="6"/>
      <c r="Z70" s="6"/>
    </row>
    <row r="71" spans="1:26" ht="15.75" customHeight="1">
      <c r="A71" s="6"/>
      <c r="B71" s="104"/>
      <c r="C71" s="6"/>
      <c r="D71" s="6"/>
      <c r="E71" s="6"/>
      <c r="F71" s="6"/>
      <c r="G71" s="6"/>
      <c r="H71" s="6"/>
      <c r="I71" s="6"/>
      <c r="J71" s="6"/>
      <c r="K71" s="6"/>
      <c r="L71" s="6"/>
      <c r="M71" s="6"/>
      <c r="N71" s="6"/>
      <c r="O71" s="6"/>
      <c r="P71" s="6"/>
      <c r="Q71" s="6"/>
      <c r="R71" s="6"/>
      <c r="S71" s="6"/>
      <c r="T71" s="6"/>
      <c r="U71" s="6"/>
      <c r="V71" s="6"/>
      <c r="W71" s="6"/>
      <c r="X71" s="6"/>
      <c r="Y71" s="6"/>
      <c r="Z71" s="6"/>
    </row>
    <row r="72" spans="1:26" ht="15.75" customHeight="1">
      <c r="A72" s="6"/>
      <c r="B72" s="104"/>
      <c r="C72" s="6"/>
      <c r="D72" s="6"/>
      <c r="E72" s="6"/>
      <c r="F72" s="6"/>
      <c r="G72" s="6"/>
      <c r="H72" s="6"/>
      <c r="I72" s="6"/>
      <c r="J72" s="6"/>
      <c r="K72" s="6"/>
      <c r="L72" s="6"/>
      <c r="M72" s="6"/>
      <c r="N72" s="6"/>
      <c r="O72" s="6"/>
      <c r="P72" s="6"/>
      <c r="Q72" s="6"/>
      <c r="R72" s="6"/>
      <c r="S72" s="6"/>
      <c r="T72" s="6"/>
      <c r="U72" s="6"/>
      <c r="V72" s="6"/>
      <c r="W72" s="6"/>
      <c r="X72" s="6"/>
      <c r="Y72" s="6"/>
      <c r="Z72" s="6"/>
    </row>
    <row r="73" spans="1:26" ht="15.75" customHeight="1">
      <c r="A73" s="6"/>
      <c r="B73" s="104"/>
      <c r="C73" s="6"/>
      <c r="D73" s="6"/>
      <c r="E73" s="6"/>
      <c r="F73" s="6"/>
      <c r="G73" s="6"/>
      <c r="H73" s="6"/>
      <c r="I73" s="6"/>
      <c r="J73" s="6"/>
      <c r="K73" s="6"/>
      <c r="L73" s="6"/>
      <c r="M73" s="6"/>
      <c r="N73" s="6"/>
      <c r="O73" s="6"/>
      <c r="P73" s="6"/>
      <c r="Q73" s="6"/>
      <c r="R73" s="6"/>
      <c r="S73" s="6"/>
      <c r="T73" s="6"/>
      <c r="U73" s="6"/>
      <c r="V73" s="6"/>
      <c r="W73" s="6"/>
      <c r="X73" s="6"/>
      <c r="Y73" s="6"/>
      <c r="Z73" s="6"/>
    </row>
    <row r="74" spans="1:26" ht="15.75" customHeight="1">
      <c r="A74" s="6"/>
      <c r="B74" s="104"/>
      <c r="C74" s="6"/>
      <c r="D74" s="6"/>
      <c r="E74" s="6"/>
      <c r="F74" s="6"/>
      <c r="G74" s="6"/>
      <c r="H74" s="6"/>
      <c r="I74" s="6"/>
      <c r="J74" s="6"/>
      <c r="K74" s="6"/>
      <c r="L74" s="6"/>
      <c r="M74" s="6"/>
      <c r="N74" s="6"/>
      <c r="O74" s="6"/>
      <c r="P74" s="6"/>
      <c r="Q74" s="6"/>
      <c r="R74" s="6"/>
      <c r="S74" s="6"/>
      <c r="T74" s="6"/>
      <c r="U74" s="6"/>
      <c r="V74" s="6"/>
      <c r="W74" s="6"/>
      <c r="X74" s="6"/>
      <c r="Y74" s="6"/>
      <c r="Z74" s="6"/>
    </row>
    <row r="75" spans="1:26" ht="15.75" customHeight="1">
      <c r="A75" s="6"/>
      <c r="B75" s="104"/>
      <c r="C75" s="6"/>
      <c r="D75" s="6"/>
      <c r="E75" s="6"/>
      <c r="F75" s="6"/>
      <c r="G75" s="6"/>
      <c r="H75" s="6"/>
      <c r="I75" s="6"/>
      <c r="J75" s="6"/>
      <c r="K75" s="6"/>
      <c r="L75" s="6"/>
      <c r="M75" s="6"/>
      <c r="N75" s="6"/>
      <c r="O75" s="6"/>
      <c r="P75" s="6"/>
      <c r="Q75" s="6"/>
      <c r="R75" s="6"/>
      <c r="S75" s="6"/>
      <c r="T75" s="6"/>
      <c r="U75" s="6"/>
      <c r="V75" s="6"/>
      <c r="W75" s="6"/>
      <c r="X75" s="6"/>
      <c r="Y75" s="6"/>
      <c r="Z75" s="6"/>
    </row>
    <row r="76" spans="1:26" ht="15.75" customHeight="1">
      <c r="A76" s="6"/>
      <c r="B76" s="104"/>
      <c r="C76" s="6"/>
      <c r="D76" s="6"/>
      <c r="E76" s="6"/>
      <c r="F76" s="6"/>
      <c r="G76" s="6"/>
      <c r="H76" s="6"/>
      <c r="I76" s="6"/>
      <c r="J76" s="6"/>
      <c r="K76" s="6"/>
      <c r="L76" s="6"/>
      <c r="M76" s="6"/>
      <c r="N76" s="6"/>
      <c r="O76" s="6"/>
      <c r="P76" s="6"/>
      <c r="Q76" s="6"/>
      <c r="R76" s="6"/>
      <c r="S76" s="6"/>
      <c r="T76" s="6"/>
      <c r="U76" s="6"/>
      <c r="V76" s="6"/>
      <c r="W76" s="6"/>
      <c r="X76" s="6"/>
      <c r="Y76" s="6"/>
      <c r="Z76" s="6"/>
    </row>
    <row r="77" spans="1:26" ht="15.75" customHeight="1">
      <c r="A77" s="6"/>
      <c r="B77" s="104"/>
      <c r="C77" s="6"/>
      <c r="D77" s="6"/>
      <c r="E77" s="6"/>
      <c r="F77" s="6"/>
      <c r="G77" s="6"/>
      <c r="H77" s="6"/>
      <c r="I77" s="6"/>
      <c r="J77" s="6"/>
      <c r="K77" s="6"/>
      <c r="L77" s="6"/>
      <c r="M77" s="6"/>
      <c r="N77" s="6"/>
      <c r="O77" s="6"/>
      <c r="P77" s="6"/>
      <c r="Q77" s="6"/>
      <c r="R77" s="6"/>
      <c r="S77" s="6"/>
      <c r="T77" s="6"/>
      <c r="U77" s="6"/>
      <c r="V77" s="6"/>
      <c r="W77" s="6"/>
      <c r="X77" s="6"/>
      <c r="Y77" s="6"/>
      <c r="Z77" s="6"/>
    </row>
    <row r="78" spans="1:26" ht="15.75" customHeight="1">
      <c r="A78" s="6"/>
      <c r="B78" s="104"/>
      <c r="C78" s="6"/>
      <c r="D78" s="6"/>
      <c r="E78" s="6"/>
      <c r="F78" s="6"/>
      <c r="G78" s="6"/>
      <c r="H78" s="6"/>
      <c r="I78" s="6"/>
      <c r="J78" s="6"/>
      <c r="K78" s="6"/>
      <c r="L78" s="6"/>
      <c r="M78" s="6"/>
      <c r="N78" s="6"/>
      <c r="O78" s="6"/>
      <c r="P78" s="6"/>
      <c r="Q78" s="6"/>
      <c r="R78" s="6"/>
      <c r="S78" s="6"/>
      <c r="T78" s="6"/>
      <c r="U78" s="6"/>
      <c r="V78" s="6"/>
      <c r="W78" s="6"/>
      <c r="X78" s="6"/>
      <c r="Y78" s="6"/>
      <c r="Z78" s="6"/>
    </row>
    <row r="79" spans="1:26" ht="15.75" customHeight="1">
      <c r="A79" s="6"/>
      <c r="B79" s="104"/>
      <c r="C79" s="6"/>
      <c r="D79" s="6"/>
      <c r="E79" s="6"/>
      <c r="F79" s="6"/>
      <c r="G79" s="6"/>
      <c r="H79" s="6"/>
      <c r="I79" s="6"/>
      <c r="J79" s="6"/>
      <c r="K79" s="6"/>
      <c r="L79" s="6"/>
      <c r="M79" s="6"/>
      <c r="N79" s="6"/>
      <c r="O79" s="6"/>
      <c r="P79" s="6"/>
      <c r="Q79" s="6"/>
      <c r="R79" s="6"/>
      <c r="S79" s="6"/>
      <c r="T79" s="6"/>
      <c r="U79" s="6"/>
      <c r="V79" s="6"/>
      <c r="W79" s="6"/>
      <c r="X79" s="6"/>
      <c r="Y79" s="6"/>
      <c r="Z79" s="6"/>
    </row>
    <row r="80" spans="1:26" ht="15.75" customHeight="1">
      <c r="A80" s="6"/>
      <c r="B80" s="104"/>
      <c r="C80" s="6"/>
      <c r="D80" s="6"/>
      <c r="E80" s="6"/>
      <c r="F80" s="6"/>
      <c r="G80" s="6"/>
      <c r="H80" s="6"/>
      <c r="I80" s="6"/>
      <c r="J80" s="6"/>
      <c r="K80" s="6"/>
      <c r="L80" s="6"/>
      <c r="M80" s="6"/>
      <c r="N80" s="6"/>
      <c r="O80" s="6"/>
      <c r="P80" s="6"/>
      <c r="Q80" s="6"/>
      <c r="R80" s="6"/>
      <c r="S80" s="6"/>
      <c r="T80" s="6"/>
      <c r="U80" s="6"/>
      <c r="V80" s="6"/>
      <c r="W80" s="6"/>
      <c r="X80" s="6"/>
      <c r="Y80" s="6"/>
      <c r="Z80" s="6"/>
    </row>
    <row r="81" spans="1:26" ht="15.75" customHeight="1">
      <c r="A81" s="6"/>
      <c r="B81" s="104"/>
      <c r="C81" s="6"/>
      <c r="D81" s="6"/>
      <c r="E81" s="6"/>
      <c r="F81" s="6"/>
      <c r="G81" s="6"/>
      <c r="H81" s="6"/>
      <c r="I81" s="6"/>
      <c r="J81" s="6"/>
      <c r="K81" s="6"/>
      <c r="L81" s="6"/>
      <c r="M81" s="6"/>
      <c r="N81" s="6"/>
      <c r="O81" s="6"/>
      <c r="P81" s="6"/>
      <c r="Q81" s="6"/>
      <c r="R81" s="6"/>
      <c r="S81" s="6"/>
      <c r="T81" s="6"/>
      <c r="U81" s="6"/>
      <c r="V81" s="6"/>
      <c r="W81" s="6"/>
      <c r="X81" s="6"/>
      <c r="Y81" s="6"/>
      <c r="Z81" s="6"/>
    </row>
    <row r="82" spans="1:26" ht="15.75" customHeight="1">
      <c r="A82" s="6"/>
      <c r="B82" s="104"/>
      <c r="C82" s="6"/>
      <c r="D82" s="6"/>
      <c r="E82" s="6"/>
      <c r="F82" s="6"/>
      <c r="G82" s="6"/>
      <c r="H82" s="6"/>
      <c r="I82" s="6"/>
      <c r="J82" s="6"/>
      <c r="K82" s="6"/>
      <c r="L82" s="6"/>
      <c r="M82" s="6"/>
      <c r="N82" s="6"/>
      <c r="O82" s="6"/>
      <c r="P82" s="6"/>
      <c r="Q82" s="6"/>
      <c r="R82" s="6"/>
      <c r="S82" s="6"/>
      <c r="T82" s="6"/>
      <c r="U82" s="6"/>
      <c r="V82" s="6"/>
      <c r="W82" s="6"/>
      <c r="X82" s="6"/>
      <c r="Y82" s="6"/>
      <c r="Z82" s="6"/>
    </row>
    <row r="83" spans="1:26" ht="15.75" customHeight="1">
      <c r="A83" s="6"/>
      <c r="B83" s="104"/>
      <c r="C83" s="6"/>
      <c r="D83" s="6"/>
      <c r="E83" s="6"/>
      <c r="F83" s="6"/>
      <c r="G83" s="6"/>
      <c r="H83" s="6"/>
      <c r="I83" s="6"/>
      <c r="J83" s="6"/>
      <c r="K83" s="6"/>
      <c r="L83" s="6"/>
      <c r="M83" s="6"/>
      <c r="N83" s="6"/>
      <c r="O83" s="6"/>
      <c r="P83" s="6"/>
      <c r="Q83" s="6"/>
      <c r="R83" s="6"/>
      <c r="S83" s="6"/>
      <c r="T83" s="6"/>
      <c r="U83" s="6"/>
      <c r="V83" s="6"/>
      <c r="W83" s="6"/>
      <c r="X83" s="6"/>
      <c r="Y83" s="6"/>
      <c r="Z83" s="6"/>
    </row>
    <row r="84" spans="1:26" ht="15.75" customHeight="1">
      <c r="A84" s="6"/>
      <c r="B84" s="104"/>
      <c r="C84" s="6"/>
      <c r="D84" s="6"/>
      <c r="E84" s="6"/>
      <c r="F84" s="6"/>
      <c r="G84" s="6"/>
      <c r="H84" s="6"/>
      <c r="I84" s="6"/>
      <c r="J84" s="6"/>
      <c r="K84" s="6"/>
      <c r="L84" s="6"/>
      <c r="M84" s="6"/>
      <c r="N84" s="6"/>
      <c r="O84" s="6"/>
      <c r="P84" s="6"/>
      <c r="Q84" s="6"/>
      <c r="R84" s="6"/>
      <c r="S84" s="6"/>
      <c r="T84" s="6"/>
      <c r="U84" s="6"/>
      <c r="V84" s="6"/>
      <c r="W84" s="6"/>
      <c r="X84" s="6"/>
      <c r="Y84" s="6"/>
      <c r="Z84" s="6"/>
    </row>
    <row r="85" spans="1:26" ht="15.75" customHeight="1">
      <c r="A85" s="6"/>
      <c r="B85" s="104"/>
      <c r="C85" s="6"/>
      <c r="D85" s="6"/>
      <c r="E85" s="6"/>
      <c r="F85" s="6"/>
      <c r="G85" s="6"/>
      <c r="H85" s="6"/>
      <c r="I85" s="6"/>
      <c r="J85" s="6"/>
      <c r="K85" s="6"/>
      <c r="L85" s="6"/>
      <c r="M85" s="6"/>
      <c r="N85" s="6"/>
      <c r="O85" s="6"/>
      <c r="P85" s="6"/>
      <c r="Q85" s="6"/>
      <c r="R85" s="6"/>
      <c r="S85" s="6"/>
      <c r="T85" s="6"/>
      <c r="U85" s="6"/>
      <c r="V85" s="6"/>
      <c r="W85" s="6"/>
      <c r="X85" s="6"/>
      <c r="Y85" s="6"/>
      <c r="Z85" s="6"/>
    </row>
    <row r="86" spans="1:26" ht="15.75" customHeight="1">
      <c r="A86" s="6"/>
      <c r="B86" s="104"/>
      <c r="C86" s="6"/>
      <c r="D86" s="6"/>
      <c r="E86" s="6"/>
      <c r="F86" s="6"/>
      <c r="G86" s="6"/>
      <c r="H86" s="6"/>
      <c r="I86" s="6"/>
      <c r="J86" s="6"/>
      <c r="K86" s="6"/>
      <c r="L86" s="6"/>
      <c r="M86" s="6"/>
      <c r="N86" s="6"/>
      <c r="O86" s="6"/>
      <c r="P86" s="6"/>
      <c r="Q86" s="6"/>
      <c r="R86" s="6"/>
      <c r="S86" s="6"/>
      <c r="T86" s="6"/>
      <c r="U86" s="6"/>
      <c r="V86" s="6"/>
      <c r="W86" s="6"/>
      <c r="X86" s="6"/>
      <c r="Y86" s="6"/>
      <c r="Z86" s="6"/>
    </row>
    <row r="87" spans="1:26" ht="15.75" customHeight="1">
      <c r="A87" s="6"/>
      <c r="B87" s="104"/>
      <c r="C87" s="6"/>
      <c r="D87" s="6"/>
      <c r="E87" s="6"/>
      <c r="F87" s="6"/>
      <c r="G87" s="6"/>
      <c r="H87" s="6"/>
      <c r="I87" s="6"/>
      <c r="J87" s="6"/>
      <c r="K87" s="6"/>
      <c r="L87" s="6"/>
      <c r="M87" s="6"/>
      <c r="N87" s="6"/>
      <c r="O87" s="6"/>
      <c r="P87" s="6"/>
      <c r="Q87" s="6"/>
      <c r="R87" s="6"/>
      <c r="S87" s="6"/>
      <c r="T87" s="6"/>
      <c r="U87" s="6"/>
      <c r="V87" s="6"/>
      <c r="W87" s="6"/>
      <c r="X87" s="6"/>
      <c r="Y87" s="6"/>
      <c r="Z87" s="6"/>
    </row>
    <row r="88" spans="1:26" ht="15.75" customHeight="1">
      <c r="A88" s="6"/>
      <c r="B88" s="104"/>
      <c r="C88" s="6"/>
      <c r="D88" s="6"/>
      <c r="E88" s="6"/>
      <c r="F88" s="6"/>
      <c r="G88" s="6"/>
      <c r="H88" s="6"/>
      <c r="I88" s="6"/>
      <c r="J88" s="6"/>
      <c r="K88" s="6"/>
      <c r="L88" s="6"/>
      <c r="M88" s="6"/>
      <c r="N88" s="6"/>
      <c r="O88" s="6"/>
      <c r="P88" s="6"/>
      <c r="Q88" s="6"/>
      <c r="R88" s="6"/>
      <c r="S88" s="6"/>
      <c r="T88" s="6"/>
      <c r="U88" s="6"/>
      <c r="V88" s="6"/>
      <c r="W88" s="6"/>
      <c r="X88" s="6"/>
      <c r="Y88" s="6"/>
      <c r="Z88" s="6"/>
    </row>
    <row r="89" spans="1:26" ht="15.75" customHeight="1">
      <c r="A89" s="6"/>
      <c r="B89" s="104"/>
      <c r="C89" s="6"/>
      <c r="D89" s="6"/>
      <c r="E89" s="6"/>
      <c r="F89" s="6"/>
      <c r="G89" s="6"/>
      <c r="H89" s="6"/>
      <c r="I89" s="6"/>
      <c r="J89" s="6"/>
      <c r="K89" s="6"/>
      <c r="L89" s="6"/>
      <c r="M89" s="6"/>
      <c r="N89" s="6"/>
      <c r="O89" s="6"/>
      <c r="P89" s="6"/>
      <c r="Q89" s="6"/>
      <c r="R89" s="6"/>
      <c r="S89" s="6"/>
      <c r="T89" s="6"/>
      <c r="U89" s="6"/>
      <c r="V89" s="6"/>
      <c r="W89" s="6"/>
      <c r="X89" s="6"/>
      <c r="Y89" s="6"/>
      <c r="Z89" s="6"/>
    </row>
    <row r="90" spans="1:26" ht="15.75" customHeight="1">
      <c r="A90" s="6"/>
      <c r="B90" s="104"/>
      <c r="C90" s="6"/>
      <c r="D90" s="6"/>
      <c r="E90" s="6"/>
      <c r="F90" s="6"/>
      <c r="G90" s="6"/>
      <c r="H90" s="6"/>
      <c r="I90" s="6"/>
      <c r="J90" s="6"/>
      <c r="K90" s="6"/>
      <c r="L90" s="6"/>
      <c r="M90" s="6"/>
      <c r="N90" s="6"/>
      <c r="O90" s="6"/>
      <c r="P90" s="6"/>
      <c r="Q90" s="6"/>
      <c r="R90" s="6"/>
      <c r="S90" s="6"/>
      <c r="T90" s="6"/>
      <c r="U90" s="6"/>
      <c r="V90" s="6"/>
      <c r="W90" s="6"/>
      <c r="X90" s="6"/>
      <c r="Y90" s="6"/>
      <c r="Z90" s="6"/>
    </row>
    <row r="91" spans="1:26" ht="15.75" customHeight="1">
      <c r="A91" s="6"/>
      <c r="B91" s="104"/>
      <c r="C91" s="6"/>
      <c r="D91" s="6"/>
      <c r="E91" s="6"/>
      <c r="F91" s="6"/>
      <c r="G91" s="6"/>
      <c r="H91" s="6"/>
      <c r="I91" s="6"/>
      <c r="J91" s="6"/>
      <c r="K91" s="6"/>
      <c r="L91" s="6"/>
      <c r="M91" s="6"/>
      <c r="N91" s="6"/>
      <c r="O91" s="6"/>
      <c r="P91" s="6"/>
      <c r="Q91" s="6"/>
      <c r="R91" s="6"/>
      <c r="S91" s="6"/>
      <c r="T91" s="6"/>
      <c r="U91" s="6"/>
      <c r="V91" s="6"/>
      <c r="W91" s="6"/>
      <c r="X91" s="6"/>
      <c r="Y91" s="6"/>
      <c r="Z91" s="6"/>
    </row>
    <row r="92" spans="1:26" ht="15.75" customHeight="1">
      <c r="A92" s="6"/>
      <c r="B92" s="104"/>
      <c r="C92" s="6"/>
      <c r="D92" s="6"/>
      <c r="E92" s="6"/>
      <c r="F92" s="6"/>
      <c r="G92" s="6"/>
      <c r="H92" s="6"/>
      <c r="I92" s="6"/>
      <c r="J92" s="6"/>
      <c r="K92" s="6"/>
      <c r="L92" s="6"/>
      <c r="M92" s="6"/>
      <c r="N92" s="6"/>
      <c r="O92" s="6"/>
      <c r="P92" s="6"/>
      <c r="Q92" s="6"/>
      <c r="R92" s="6"/>
      <c r="S92" s="6"/>
      <c r="T92" s="6"/>
      <c r="U92" s="6"/>
      <c r="V92" s="6"/>
      <c r="W92" s="6"/>
      <c r="X92" s="6"/>
      <c r="Y92" s="6"/>
      <c r="Z92" s="6"/>
    </row>
    <row r="93" spans="1:26" ht="15.75" customHeight="1">
      <c r="A93" s="6"/>
      <c r="B93" s="104"/>
      <c r="C93" s="6"/>
      <c r="D93" s="6"/>
      <c r="E93" s="6"/>
      <c r="F93" s="6"/>
      <c r="G93" s="6"/>
      <c r="H93" s="6"/>
      <c r="I93" s="6"/>
      <c r="J93" s="6"/>
      <c r="K93" s="6"/>
      <c r="L93" s="6"/>
      <c r="M93" s="6"/>
      <c r="N93" s="6"/>
      <c r="O93" s="6"/>
      <c r="P93" s="6"/>
      <c r="Q93" s="6"/>
      <c r="R93" s="6"/>
      <c r="S93" s="6"/>
      <c r="T93" s="6"/>
      <c r="U93" s="6"/>
      <c r="V93" s="6"/>
      <c r="W93" s="6"/>
      <c r="X93" s="6"/>
      <c r="Y93" s="6"/>
      <c r="Z93" s="6"/>
    </row>
    <row r="94" spans="1:26" ht="15.75" customHeight="1">
      <c r="A94" s="6"/>
      <c r="B94" s="104"/>
      <c r="C94" s="6"/>
      <c r="D94" s="6"/>
      <c r="E94" s="6"/>
      <c r="F94" s="6"/>
      <c r="G94" s="6"/>
      <c r="H94" s="6"/>
      <c r="I94" s="6"/>
      <c r="J94" s="6"/>
      <c r="K94" s="6"/>
      <c r="L94" s="6"/>
      <c r="M94" s="6"/>
      <c r="N94" s="6"/>
      <c r="O94" s="6"/>
      <c r="P94" s="6"/>
      <c r="Q94" s="6"/>
      <c r="R94" s="6"/>
      <c r="S94" s="6"/>
      <c r="T94" s="6"/>
      <c r="U94" s="6"/>
      <c r="V94" s="6"/>
      <c r="W94" s="6"/>
      <c r="X94" s="6"/>
      <c r="Y94" s="6"/>
      <c r="Z94" s="6"/>
    </row>
    <row r="95" spans="1:26" ht="15.75" customHeight="1">
      <c r="A95" s="6"/>
      <c r="B95" s="104"/>
      <c r="C95" s="6"/>
      <c r="D95" s="6"/>
      <c r="E95" s="6"/>
      <c r="F95" s="6"/>
      <c r="G95" s="6"/>
      <c r="H95" s="6"/>
      <c r="I95" s="6"/>
      <c r="J95" s="6"/>
      <c r="K95" s="6"/>
      <c r="L95" s="6"/>
      <c r="M95" s="6"/>
      <c r="N95" s="6"/>
      <c r="O95" s="6"/>
      <c r="P95" s="6"/>
      <c r="Q95" s="6"/>
      <c r="R95" s="6"/>
      <c r="S95" s="6"/>
      <c r="T95" s="6"/>
      <c r="U95" s="6"/>
      <c r="V95" s="6"/>
      <c r="W95" s="6"/>
      <c r="X95" s="6"/>
      <c r="Y95" s="6"/>
      <c r="Z95" s="6"/>
    </row>
    <row r="96" spans="1:26" ht="15.75" customHeight="1">
      <c r="A96" s="6"/>
      <c r="B96" s="104"/>
      <c r="C96" s="6"/>
      <c r="D96" s="6"/>
      <c r="E96" s="6"/>
      <c r="F96" s="6"/>
      <c r="G96" s="6"/>
      <c r="H96" s="6"/>
      <c r="I96" s="6"/>
      <c r="J96" s="6"/>
      <c r="K96" s="6"/>
      <c r="L96" s="6"/>
      <c r="M96" s="6"/>
      <c r="N96" s="6"/>
      <c r="O96" s="6"/>
      <c r="P96" s="6"/>
      <c r="Q96" s="6"/>
      <c r="R96" s="6"/>
      <c r="S96" s="6"/>
      <c r="T96" s="6"/>
      <c r="U96" s="6"/>
      <c r="V96" s="6"/>
      <c r="W96" s="6"/>
      <c r="X96" s="6"/>
      <c r="Y96" s="6"/>
      <c r="Z96" s="6"/>
    </row>
    <row r="97" spans="1:26" ht="15.75" customHeight="1">
      <c r="A97" s="6"/>
      <c r="B97" s="104"/>
      <c r="C97" s="6"/>
      <c r="D97" s="6"/>
      <c r="E97" s="6"/>
      <c r="F97" s="6"/>
      <c r="G97" s="6"/>
      <c r="H97" s="6"/>
      <c r="I97" s="6"/>
      <c r="J97" s="6"/>
      <c r="K97" s="6"/>
      <c r="L97" s="6"/>
      <c r="M97" s="6"/>
      <c r="N97" s="6"/>
      <c r="O97" s="6"/>
      <c r="P97" s="6"/>
      <c r="Q97" s="6"/>
      <c r="R97" s="6"/>
      <c r="S97" s="6"/>
      <c r="T97" s="6"/>
      <c r="U97" s="6"/>
      <c r="V97" s="6"/>
      <c r="W97" s="6"/>
      <c r="X97" s="6"/>
      <c r="Y97" s="6"/>
      <c r="Z97" s="6"/>
    </row>
    <row r="98" spans="1:26" ht="15.75" customHeight="1">
      <c r="A98" s="6"/>
      <c r="B98" s="104"/>
      <c r="C98" s="6"/>
      <c r="D98" s="6"/>
      <c r="E98" s="6"/>
      <c r="F98" s="6"/>
      <c r="G98" s="6"/>
      <c r="H98" s="6"/>
      <c r="I98" s="6"/>
      <c r="J98" s="6"/>
      <c r="K98" s="6"/>
      <c r="L98" s="6"/>
      <c r="M98" s="6"/>
      <c r="N98" s="6"/>
      <c r="O98" s="6"/>
      <c r="P98" s="6"/>
      <c r="Q98" s="6"/>
      <c r="R98" s="6"/>
      <c r="S98" s="6"/>
      <c r="T98" s="6"/>
      <c r="U98" s="6"/>
      <c r="V98" s="6"/>
      <c r="W98" s="6"/>
      <c r="X98" s="6"/>
      <c r="Y98" s="6"/>
      <c r="Z98" s="6"/>
    </row>
    <row r="99" spans="1:26" ht="15.75" customHeight="1">
      <c r="A99" s="6"/>
      <c r="B99" s="104"/>
      <c r="C99" s="6"/>
      <c r="D99" s="6"/>
      <c r="E99" s="6"/>
      <c r="F99" s="6"/>
      <c r="G99" s="6"/>
      <c r="H99" s="6"/>
      <c r="I99" s="6"/>
      <c r="J99" s="6"/>
      <c r="K99" s="6"/>
      <c r="L99" s="6"/>
      <c r="M99" s="6"/>
      <c r="N99" s="6"/>
      <c r="O99" s="6"/>
      <c r="P99" s="6"/>
      <c r="Q99" s="6"/>
      <c r="R99" s="6"/>
      <c r="S99" s="6"/>
      <c r="T99" s="6"/>
      <c r="U99" s="6"/>
      <c r="V99" s="6"/>
      <c r="W99" s="6"/>
      <c r="X99" s="6"/>
      <c r="Y99" s="6"/>
      <c r="Z99" s="6"/>
    </row>
    <row r="100" spans="1:26" ht="15.75" customHeight="1">
      <c r="A100" s="6"/>
      <c r="B100" s="104"/>
      <c r="C100" s="6"/>
      <c r="D100" s="6"/>
      <c r="E100" s="6"/>
      <c r="F100" s="6"/>
      <c r="G100" s="6"/>
      <c r="H100" s="6"/>
      <c r="I100" s="6"/>
      <c r="J100" s="6"/>
      <c r="K100" s="6"/>
      <c r="L100" s="6"/>
      <c r="M100" s="6"/>
      <c r="N100" s="6"/>
      <c r="O100" s="6"/>
      <c r="P100" s="6"/>
      <c r="Q100" s="6"/>
      <c r="R100" s="6"/>
      <c r="S100" s="6"/>
      <c r="T100" s="6"/>
      <c r="U100" s="6"/>
      <c r="V100" s="6"/>
      <c r="W100" s="6"/>
      <c r="X100" s="6"/>
      <c r="Y100" s="6"/>
      <c r="Z100" s="6"/>
    </row>
    <row r="101" spans="1:26" ht="15.75" customHeight="1">
      <c r="A101" s="6"/>
      <c r="B101" s="104"/>
      <c r="C101" s="6"/>
      <c r="D101" s="6"/>
      <c r="E101" s="6"/>
      <c r="F101" s="6"/>
      <c r="G101" s="6"/>
      <c r="H101" s="6"/>
      <c r="I101" s="6"/>
      <c r="J101" s="6"/>
      <c r="K101" s="6"/>
      <c r="L101" s="6"/>
      <c r="M101" s="6"/>
      <c r="N101" s="6"/>
      <c r="O101" s="6"/>
      <c r="P101" s="6"/>
      <c r="Q101" s="6"/>
      <c r="R101" s="6"/>
      <c r="S101" s="6"/>
      <c r="T101" s="6"/>
      <c r="U101" s="6"/>
      <c r="V101" s="6"/>
      <c r="W101" s="6"/>
      <c r="X101" s="6"/>
      <c r="Y101" s="6"/>
      <c r="Z101" s="6"/>
    </row>
    <row r="102" spans="1:26" ht="15.75" customHeight="1">
      <c r="A102" s="6"/>
      <c r="B102" s="104"/>
      <c r="C102" s="6"/>
      <c r="D102" s="6"/>
      <c r="E102" s="6"/>
      <c r="F102" s="6"/>
      <c r="G102" s="6"/>
      <c r="H102" s="6"/>
      <c r="I102" s="6"/>
      <c r="J102" s="6"/>
      <c r="K102" s="6"/>
      <c r="L102" s="6"/>
      <c r="M102" s="6"/>
      <c r="N102" s="6"/>
      <c r="O102" s="6"/>
      <c r="P102" s="6"/>
      <c r="Q102" s="6"/>
      <c r="R102" s="6"/>
      <c r="S102" s="6"/>
      <c r="T102" s="6"/>
      <c r="U102" s="6"/>
      <c r="V102" s="6"/>
      <c r="W102" s="6"/>
      <c r="X102" s="6"/>
      <c r="Y102" s="6"/>
      <c r="Z102" s="6"/>
    </row>
    <row r="103" spans="1:26" ht="15.75" customHeight="1">
      <c r="A103" s="6"/>
      <c r="B103" s="104"/>
      <c r="C103" s="6"/>
      <c r="D103" s="6"/>
      <c r="E103" s="6"/>
      <c r="F103" s="6"/>
      <c r="G103" s="6"/>
      <c r="H103" s="6"/>
      <c r="I103" s="6"/>
      <c r="J103" s="6"/>
      <c r="K103" s="6"/>
      <c r="L103" s="6"/>
      <c r="M103" s="6"/>
      <c r="N103" s="6"/>
      <c r="O103" s="6"/>
      <c r="P103" s="6"/>
      <c r="Q103" s="6"/>
      <c r="R103" s="6"/>
      <c r="S103" s="6"/>
      <c r="T103" s="6"/>
      <c r="U103" s="6"/>
      <c r="V103" s="6"/>
      <c r="W103" s="6"/>
      <c r="X103" s="6"/>
      <c r="Y103" s="6"/>
      <c r="Z103" s="6"/>
    </row>
    <row r="104" spans="1:26" ht="15.75" customHeight="1">
      <c r="A104" s="6"/>
      <c r="B104" s="104"/>
      <c r="C104" s="6"/>
      <c r="D104" s="6"/>
      <c r="E104" s="6"/>
      <c r="F104" s="6"/>
      <c r="G104" s="6"/>
      <c r="H104" s="6"/>
      <c r="I104" s="6"/>
      <c r="J104" s="6"/>
      <c r="K104" s="6"/>
      <c r="L104" s="6"/>
      <c r="M104" s="6"/>
      <c r="N104" s="6"/>
      <c r="O104" s="6"/>
      <c r="P104" s="6"/>
      <c r="Q104" s="6"/>
      <c r="R104" s="6"/>
      <c r="S104" s="6"/>
      <c r="T104" s="6"/>
      <c r="U104" s="6"/>
      <c r="V104" s="6"/>
      <c r="W104" s="6"/>
      <c r="X104" s="6"/>
      <c r="Y104" s="6"/>
      <c r="Z104" s="6"/>
    </row>
    <row r="105" spans="1:26" ht="15.75" customHeight="1">
      <c r="A105" s="6"/>
      <c r="B105" s="104"/>
      <c r="C105" s="6"/>
      <c r="D105" s="6"/>
      <c r="E105" s="6"/>
      <c r="F105" s="6"/>
      <c r="G105" s="6"/>
      <c r="H105" s="6"/>
      <c r="I105" s="6"/>
      <c r="J105" s="6"/>
      <c r="K105" s="6"/>
      <c r="L105" s="6"/>
      <c r="M105" s="6"/>
      <c r="N105" s="6"/>
      <c r="O105" s="6"/>
      <c r="P105" s="6"/>
      <c r="Q105" s="6"/>
      <c r="R105" s="6"/>
      <c r="S105" s="6"/>
      <c r="T105" s="6"/>
      <c r="U105" s="6"/>
      <c r="V105" s="6"/>
      <c r="W105" s="6"/>
      <c r="X105" s="6"/>
      <c r="Y105" s="6"/>
      <c r="Z105" s="6"/>
    </row>
    <row r="106" spans="1:26" ht="15.75" customHeight="1">
      <c r="A106" s="6"/>
      <c r="B106" s="104"/>
      <c r="C106" s="6"/>
      <c r="D106" s="6"/>
      <c r="E106" s="6"/>
      <c r="F106" s="6"/>
      <c r="G106" s="6"/>
      <c r="H106" s="6"/>
      <c r="I106" s="6"/>
      <c r="J106" s="6"/>
      <c r="K106" s="6"/>
      <c r="L106" s="6"/>
      <c r="M106" s="6"/>
      <c r="N106" s="6"/>
      <c r="O106" s="6"/>
      <c r="P106" s="6"/>
      <c r="Q106" s="6"/>
      <c r="R106" s="6"/>
      <c r="S106" s="6"/>
      <c r="T106" s="6"/>
      <c r="U106" s="6"/>
      <c r="V106" s="6"/>
      <c r="W106" s="6"/>
      <c r="X106" s="6"/>
      <c r="Y106" s="6"/>
      <c r="Z106" s="6"/>
    </row>
    <row r="107" spans="1:26" ht="15.75" customHeight="1">
      <c r="A107" s="6"/>
      <c r="B107" s="104"/>
      <c r="C107" s="6"/>
      <c r="D107" s="6"/>
      <c r="E107" s="6"/>
      <c r="F107" s="6"/>
      <c r="G107" s="6"/>
      <c r="H107" s="6"/>
      <c r="I107" s="6"/>
      <c r="J107" s="6"/>
      <c r="K107" s="6"/>
      <c r="L107" s="6"/>
      <c r="M107" s="6"/>
      <c r="N107" s="6"/>
      <c r="O107" s="6"/>
      <c r="P107" s="6"/>
      <c r="Q107" s="6"/>
      <c r="R107" s="6"/>
      <c r="S107" s="6"/>
      <c r="T107" s="6"/>
      <c r="U107" s="6"/>
      <c r="V107" s="6"/>
      <c r="W107" s="6"/>
      <c r="X107" s="6"/>
      <c r="Y107" s="6"/>
      <c r="Z107" s="6"/>
    </row>
    <row r="108" spans="1:26" ht="15.75" customHeight="1">
      <c r="A108" s="6"/>
      <c r="B108" s="104"/>
      <c r="C108" s="6"/>
      <c r="D108" s="6"/>
      <c r="E108" s="6"/>
      <c r="F108" s="6"/>
      <c r="G108" s="6"/>
      <c r="H108" s="6"/>
      <c r="I108" s="6"/>
      <c r="J108" s="6"/>
      <c r="K108" s="6"/>
      <c r="L108" s="6"/>
      <c r="M108" s="6"/>
      <c r="N108" s="6"/>
      <c r="O108" s="6"/>
      <c r="P108" s="6"/>
      <c r="Q108" s="6"/>
      <c r="R108" s="6"/>
      <c r="S108" s="6"/>
      <c r="T108" s="6"/>
      <c r="U108" s="6"/>
      <c r="V108" s="6"/>
      <c r="W108" s="6"/>
      <c r="X108" s="6"/>
      <c r="Y108" s="6"/>
      <c r="Z108" s="6"/>
    </row>
    <row r="109" spans="1:26" ht="15.75" customHeight="1">
      <c r="A109" s="6"/>
      <c r="B109" s="104"/>
      <c r="C109" s="6"/>
      <c r="D109" s="6"/>
      <c r="E109" s="6"/>
      <c r="F109" s="6"/>
      <c r="G109" s="6"/>
      <c r="H109" s="6"/>
      <c r="I109" s="6"/>
      <c r="J109" s="6"/>
      <c r="K109" s="6"/>
      <c r="L109" s="6"/>
      <c r="M109" s="6"/>
      <c r="N109" s="6"/>
      <c r="O109" s="6"/>
      <c r="P109" s="6"/>
      <c r="Q109" s="6"/>
      <c r="R109" s="6"/>
      <c r="S109" s="6"/>
      <c r="T109" s="6"/>
      <c r="U109" s="6"/>
      <c r="V109" s="6"/>
      <c r="W109" s="6"/>
      <c r="X109" s="6"/>
      <c r="Y109" s="6"/>
      <c r="Z109" s="6"/>
    </row>
    <row r="110" spans="1:26" ht="15.75" customHeight="1">
      <c r="A110" s="6"/>
      <c r="B110" s="104"/>
      <c r="C110" s="6"/>
      <c r="D110" s="6"/>
      <c r="E110" s="6"/>
      <c r="F110" s="6"/>
      <c r="G110" s="6"/>
      <c r="H110" s="6"/>
      <c r="I110" s="6"/>
      <c r="J110" s="6"/>
      <c r="K110" s="6"/>
      <c r="L110" s="6"/>
      <c r="M110" s="6"/>
      <c r="N110" s="6"/>
      <c r="O110" s="6"/>
      <c r="P110" s="6"/>
      <c r="Q110" s="6"/>
      <c r="R110" s="6"/>
      <c r="S110" s="6"/>
      <c r="T110" s="6"/>
      <c r="U110" s="6"/>
      <c r="V110" s="6"/>
      <c r="W110" s="6"/>
      <c r="X110" s="6"/>
      <c r="Y110" s="6"/>
      <c r="Z110" s="6"/>
    </row>
    <row r="111" spans="1:26" ht="15.75" customHeight="1">
      <c r="A111" s="6"/>
      <c r="B111" s="104"/>
      <c r="C111" s="6"/>
      <c r="D111" s="6"/>
      <c r="E111" s="6"/>
      <c r="F111" s="6"/>
      <c r="G111" s="6"/>
      <c r="H111" s="6"/>
      <c r="I111" s="6"/>
      <c r="J111" s="6"/>
      <c r="K111" s="6"/>
      <c r="L111" s="6"/>
      <c r="M111" s="6"/>
      <c r="N111" s="6"/>
      <c r="O111" s="6"/>
      <c r="P111" s="6"/>
      <c r="Q111" s="6"/>
      <c r="R111" s="6"/>
      <c r="S111" s="6"/>
      <c r="T111" s="6"/>
      <c r="U111" s="6"/>
      <c r="V111" s="6"/>
      <c r="W111" s="6"/>
      <c r="X111" s="6"/>
      <c r="Y111" s="6"/>
      <c r="Z111" s="6"/>
    </row>
    <row r="112" spans="1:26" ht="15.75" customHeight="1">
      <c r="A112" s="6"/>
      <c r="B112" s="104"/>
      <c r="C112" s="6"/>
      <c r="D112" s="6"/>
      <c r="E112" s="6"/>
      <c r="F112" s="6"/>
      <c r="G112" s="6"/>
      <c r="H112" s="6"/>
      <c r="I112" s="6"/>
      <c r="J112" s="6"/>
      <c r="K112" s="6"/>
      <c r="L112" s="6"/>
      <c r="M112" s="6"/>
      <c r="N112" s="6"/>
      <c r="O112" s="6"/>
      <c r="P112" s="6"/>
      <c r="Q112" s="6"/>
      <c r="R112" s="6"/>
      <c r="S112" s="6"/>
      <c r="T112" s="6"/>
      <c r="U112" s="6"/>
      <c r="V112" s="6"/>
      <c r="W112" s="6"/>
      <c r="X112" s="6"/>
      <c r="Y112" s="6"/>
      <c r="Z112" s="6"/>
    </row>
    <row r="113" spans="1:26" ht="15.75" customHeight="1">
      <c r="A113" s="6"/>
      <c r="B113" s="104"/>
      <c r="C113" s="6"/>
      <c r="D113" s="6"/>
      <c r="E113" s="6"/>
      <c r="F113" s="6"/>
      <c r="G113" s="6"/>
      <c r="H113" s="6"/>
      <c r="I113" s="6"/>
      <c r="J113" s="6"/>
      <c r="K113" s="6"/>
      <c r="L113" s="6"/>
      <c r="M113" s="6"/>
      <c r="N113" s="6"/>
      <c r="O113" s="6"/>
      <c r="P113" s="6"/>
      <c r="Q113" s="6"/>
      <c r="R113" s="6"/>
      <c r="S113" s="6"/>
      <c r="T113" s="6"/>
      <c r="U113" s="6"/>
      <c r="V113" s="6"/>
      <c r="W113" s="6"/>
      <c r="X113" s="6"/>
      <c r="Y113" s="6"/>
      <c r="Z113" s="6"/>
    </row>
    <row r="114" spans="1:26" ht="15.75" customHeight="1">
      <c r="A114" s="6"/>
      <c r="B114" s="104"/>
      <c r="C114" s="6"/>
      <c r="D114" s="6"/>
      <c r="E114" s="6"/>
      <c r="F114" s="6"/>
      <c r="G114" s="6"/>
      <c r="H114" s="6"/>
      <c r="I114" s="6"/>
      <c r="J114" s="6"/>
      <c r="K114" s="6"/>
      <c r="L114" s="6"/>
      <c r="M114" s="6"/>
      <c r="N114" s="6"/>
      <c r="O114" s="6"/>
      <c r="P114" s="6"/>
      <c r="Q114" s="6"/>
      <c r="R114" s="6"/>
      <c r="S114" s="6"/>
      <c r="T114" s="6"/>
      <c r="U114" s="6"/>
      <c r="V114" s="6"/>
      <c r="W114" s="6"/>
      <c r="X114" s="6"/>
      <c r="Y114" s="6"/>
      <c r="Z114" s="6"/>
    </row>
    <row r="115" spans="1:26" ht="15.75" customHeight="1">
      <c r="A115" s="6"/>
      <c r="B115" s="104"/>
      <c r="C115" s="6"/>
      <c r="D115" s="6"/>
      <c r="E115" s="6"/>
      <c r="F115" s="6"/>
      <c r="G115" s="6"/>
      <c r="H115" s="6"/>
      <c r="I115" s="6"/>
      <c r="J115" s="6"/>
      <c r="K115" s="6"/>
      <c r="L115" s="6"/>
      <c r="M115" s="6"/>
      <c r="N115" s="6"/>
      <c r="O115" s="6"/>
      <c r="P115" s="6"/>
      <c r="Q115" s="6"/>
      <c r="R115" s="6"/>
      <c r="S115" s="6"/>
      <c r="T115" s="6"/>
      <c r="U115" s="6"/>
      <c r="V115" s="6"/>
      <c r="W115" s="6"/>
      <c r="X115" s="6"/>
      <c r="Y115" s="6"/>
      <c r="Z115" s="6"/>
    </row>
    <row r="116" spans="1:26" ht="15.75" customHeight="1">
      <c r="A116" s="6"/>
      <c r="B116" s="104"/>
      <c r="C116" s="6"/>
      <c r="D116" s="6"/>
      <c r="E116" s="6"/>
      <c r="F116" s="6"/>
      <c r="G116" s="6"/>
      <c r="H116" s="6"/>
      <c r="I116" s="6"/>
      <c r="J116" s="6"/>
      <c r="K116" s="6"/>
      <c r="L116" s="6"/>
      <c r="M116" s="6"/>
      <c r="N116" s="6"/>
      <c r="O116" s="6"/>
      <c r="P116" s="6"/>
      <c r="Q116" s="6"/>
      <c r="R116" s="6"/>
      <c r="S116" s="6"/>
      <c r="T116" s="6"/>
      <c r="U116" s="6"/>
      <c r="V116" s="6"/>
      <c r="W116" s="6"/>
      <c r="X116" s="6"/>
      <c r="Y116" s="6"/>
      <c r="Z116" s="6"/>
    </row>
    <row r="117" spans="1:26" ht="15.75" customHeight="1">
      <c r="A117" s="6"/>
      <c r="B117" s="104"/>
      <c r="C117" s="6"/>
      <c r="D117" s="6"/>
      <c r="E117" s="6"/>
      <c r="F117" s="6"/>
      <c r="G117" s="6"/>
      <c r="H117" s="6"/>
      <c r="I117" s="6"/>
      <c r="J117" s="6"/>
      <c r="K117" s="6"/>
      <c r="L117" s="6"/>
      <c r="M117" s="6"/>
      <c r="N117" s="6"/>
      <c r="O117" s="6"/>
      <c r="P117" s="6"/>
      <c r="Q117" s="6"/>
      <c r="R117" s="6"/>
      <c r="S117" s="6"/>
      <c r="T117" s="6"/>
      <c r="U117" s="6"/>
      <c r="V117" s="6"/>
      <c r="W117" s="6"/>
      <c r="X117" s="6"/>
      <c r="Y117" s="6"/>
      <c r="Z117" s="6"/>
    </row>
    <row r="118" spans="1:26" ht="15.75" customHeight="1">
      <c r="A118" s="6"/>
      <c r="B118" s="104"/>
      <c r="C118" s="6"/>
      <c r="D118" s="6"/>
      <c r="E118" s="6"/>
      <c r="F118" s="6"/>
      <c r="G118" s="6"/>
      <c r="H118" s="6"/>
      <c r="I118" s="6"/>
      <c r="J118" s="6"/>
      <c r="K118" s="6"/>
      <c r="L118" s="6"/>
      <c r="M118" s="6"/>
      <c r="N118" s="6"/>
      <c r="O118" s="6"/>
      <c r="P118" s="6"/>
      <c r="Q118" s="6"/>
      <c r="R118" s="6"/>
      <c r="S118" s="6"/>
      <c r="T118" s="6"/>
      <c r="U118" s="6"/>
      <c r="V118" s="6"/>
      <c r="W118" s="6"/>
      <c r="X118" s="6"/>
      <c r="Y118" s="6"/>
      <c r="Z118" s="6"/>
    </row>
    <row r="119" spans="1:26" ht="15.75" customHeight="1">
      <c r="A119" s="6"/>
      <c r="B119" s="104"/>
      <c r="C119" s="6"/>
      <c r="D119" s="6"/>
      <c r="E119" s="6"/>
      <c r="F119" s="6"/>
      <c r="G119" s="6"/>
      <c r="H119" s="6"/>
      <c r="I119" s="6"/>
      <c r="J119" s="6"/>
      <c r="K119" s="6"/>
      <c r="L119" s="6"/>
      <c r="M119" s="6"/>
      <c r="N119" s="6"/>
      <c r="O119" s="6"/>
      <c r="P119" s="6"/>
      <c r="Q119" s="6"/>
      <c r="R119" s="6"/>
      <c r="S119" s="6"/>
      <c r="T119" s="6"/>
      <c r="U119" s="6"/>
      <c r="V119" s="6"/>
      <c r="W119" s="6"/>
      <c r="X119" s="6"/>
      <c r="Y119" s="6"/>
      <c r="Z119" s="6"/>
    </row>
    <row r="120" spans="1:26" ht="15.75" customHeight="1">
      <c r="A120" s="6"/>
      <c r="B120" s="104"/>
      <c r="C120" s="6"/>
      <c r="D120" s="6"/>
      <c r="E120" s="6"/>
      <c r="F120" s="6"/>
      <c r="G120" s="6"/>
      <c r="H120" s="6"/>
      <c r="I120" s="6"/>
      <c r="J120" s="6"/>
      <c r="K120" s="6"/>
      <c r="L120" s="6"/>
      <c r="M120" s="6"/>
      <c r="N120" s="6"/>
      <c r="O120" s="6"/>
      <c r="P120" s="6"/>
      <c r="Q120" s="6"/>
      <c r="R120" s="6"/>
      <c r="S120" s="6"/>
      <c r="T120" s="6"/>
      <c r="U120" s="6"/>
      <c r="V120" s="6"/>
      <c r="W120" s="6"/>
      <c r="X120" s="6"/>
      <c r="Y120" s="6"/>
      <c r="Z120" s="6"/>
    </row>
    <row r="121" spans="1:26" ht="15.75" customHeight="1">
      <c r="A121" s="6"/>
      <c r="B121" s="104"/>
      <c r="C121" s="6"/>
      <c r="D121" s="6"/>
      <c r="E121" s="6"/>
      <c r="F121" s="6"/>
      <c r="G121" s="6"/>
      <c r="H121" s="6"/>
      <c r="I121" s="6"/>
      <c r="J121" s="6"/>
      <c r="K121" s="6"/>
      <c r="L121" s="6"/>
      <c r="M121" s="6"/>
      <c r="N121" s="6"/>
      <c r="O121" s="6"/>
      <c r="P121" s="6"/>
      <c r="Q121" s="6"/>
      <c r="R121" s="6"/>
      <c r="S121" s="6"/>
      <c r="T121" s="6"/>
      <c r="U121" s="6"/>
      <c r="V121" s="6"/>
      <c r="W121" s="6"/>
      <c r="X121" s="6"/>
      <c r="Y121" s="6"/>
      <c r="Z121" s="6"/>
    </row>
    <row r="122" spans="1:26" ht="15.75" customHeight="1">
      <c r="A122" s="6"/>
      <c r="B122" s="104"/>
      <c r="C122" s="6"/>
      <c r="D122" s="6"/>
      <c r="E122" s="6"/>
      <c r="F122" s="6"/>
      <c r="G122" s="6"/>
      <c r="H122" s="6"/>
      <c r="I122" s="6"/>
      <c r="J122" s="6"/>
      <c r="K122" s="6"/>
      <c r="L122" s="6"/>
      <c r="M122" s="6"/>
      <c r="N122" s="6"/>
      <c r="O122" s="6"/>
      <c r="P122" s="6"/>
      <c r="Q122" s="6"/>
      <c r="R122" s="6"/>
      <c r="S122" s="6"/>
      <c r="T122" s="6"/>
      <c r="U122" s="6"/>
      <c r="V122" s="6"/>
      <c r="W122" s="6"/>
      <c r="X122" s="6"/>
      <c r="Y122" s="6"/>
      <c r="Z122" s="6"/>
    </row>
    <row r="123" spans="1:26" ht="15.75" customHeight="1">
      <c r="A123" s="6"/>
      <c r="B123" s="104"/>
      <c r="C123" s="6"/>
      <c r="D123" s="6"/>
      <c r="E123" s="6"/>
      <c r="F123" s="6"/>
      <c r="G123" s="6"/>
      <c r="H123" s="6"/>
      <c r="I123" s="6"/>
      <c r="J123" s="6"/>
      <c r="K123" s="6"/>
      <c r="L123" s="6"/>
      <c r="M123" s="6"/>
      <c r="N123" s="6"/>
      <c r="O123" s="6"/>
      <c r="P123" s="6"/>
      <c r="Q123" s="6"/>
      <c r="R123" s="6"/>
      <c r="S123" s="6"/>
      <c r="T123" s="6"/>
      <c r="U123" s="6"/>
      <c r="V123" s="6"/>
      <c r="W123" s="6"/>
      <c r="X123" s="6"/>
      <c r="Y123" s="6"/>
      <c r="Z123" s="6"/>
    </row>
    <row r="124" spans="1:26" ht="15.75" customHeight="1">
      <c r="A124" s="6"/>
      <c r="B124" s="104"/>
      <c r="C124" s="6"/>
      <c r="D124" s="6"/>
      <c r="E124" s="6"/>
      <c r="F124" s="6"/>
      <c r="G124" s="6"/>
      <c r="H124" s="6"/>
      <c r="I124" s="6"/>
      <c r="J124" s="6"/>
      <c r="K124" s="6"/>
      <c r="L124" s="6"/>
      <c r="M124" s="6"/>
      <c r="N124" s="6"/>
      <c r="O124" s="6"/>
      <c r="P124" s="6"/>
      <c r="Q124" s="6"/>
      <c r="R124" s="6"/>
      <c r="S124" s="6"/>
      <c r="T124" s="6"/>
      <c r="U124" s="6"/>
      <c r="V124" s="6"/>
      <c r="W124" s="6"/>
      <c r="X124" s="6"/>
      <c r="Y124" s="6"/>
      <c r="Z124" s="6"/>
    </row>
    <row r="125" spans="1:26" ht="15.75" customHeight="1">
      <c r="A125" s="6"/>
      <c r="B125" s="104"/>
      <c r="C125" s="6"/>
      <c r="D125" s="6"/>
      <c r="E125" s="6"/>
      <c r="F125" s="6"/>
      <c r="G125" s="6"/>
      <c r="H125" s="6"/>
      <c r="I125" s="6"/>
      <c r="J125" s="6"/>
      <c r="K125" s="6"/>
      <c r="L125" s="6"/>
      <c r="M125" s="6"/>
      <c r="N125" s="6"/>
      <c r="O125" s="6"/>
      <c r="P125" s="6"/>
      <c r="Q125" s="6"/>
      <c r="R125" s="6"/>
      <c r="S125" s="6"/>
      <c r="T125" s="6"/>
      <c r="U125" s="6"/>
      <c r="V125" s="6"/>
      <c r="W125" s="6"/>
      <c r="X125" s="6"/>
      <c r="Y125" s="6"/>
      <c r="Z125" s="6"/>
    </row>
    <row r="126" spans="1:26" ht="15.75" customHeight="1">
      <c r="A126" s="6"/>
      <c r="B126" s="104"/>
      <c r="C126" s="6"/>
      <c r="D126" s="6"/>
      <c r="E126" s="6"/>
      <c r="F126" s="6"/>
      <c r="G126" s="6"/>
      <c r="H126" s="6"/>
      <c r="I126" s="6"/>
      <c r="J126" s="6"/>
      <c r="K126" s="6"/>
      <c r="L126" s="6"/>
      <c r="M126" s="6"/>
      <c r="N126" s="6"/>
      <c r="O126" s="6"/>
      <c r="P126" s="6"/>
      <c r="Q126" s="6"/>
      <c r="R126" s="6"/>
      <c r="S126" s="6"/>
      <c r="T126" s="6"/>
      <c r="U126" s="6"/>
      <c r="V126" s="6"/>
      <c r="W126" s="6"/>
      <c r="X126" s="6"/>
      <c r="Y126" s="6"/>
      <c r="Z126" s="6"/>
    </row>
    <row r="127" spans="1:26" ht="15.75" customHeight="1">
      <c r="A127" s="6"/>
      <c r="B127" s="104"/>
      <c r="C127" s="6"/>
      <c r="D127" s="6"/>
      <c r="E127" s="6"/>
      <c r="F127" s="6"/>
      <c r="G127" s="6"/>
      <c r="H127" s="6"/>
      <c r="I127" s="6"/>
      <c r="J127" s="6"/>
      <c r="K127" s="6"/>
      <c r="L127" s="6"/>
      <c r="M127" s="6"/>
      <c r="N127" s="6"/>
      <c r="O127" s="6"/>
      <c r="P127" s="6"/>
      <c r="Q127" s="6"/>
      <c r="R127" s="6"/>
      <c r="S127" s="6"/>
      <c r="T127" s="6"/>
      <c r="U127" s="6"/>
      <c r="V127" s="6"/>
      <c r="W127" s="6"/>
      <c r="X127" s="6"/>
      <c r="Y127" s="6"/>
      <c r="Z127" s="6"/>
    </row>
    <row r="128" spans="1:26" ht="15.75" customHeight="1">
      <c r="A128" s="6"/>
      <c r="B128" s="104"/>
      <c r="C128" s="6"/>
      <c r="D128" s="6"/>
      <c r="E128" s="6"/>
      <c r="F128" s="6"/>
      <c r="G128" s="6"/>
      <c r="H128" s="6"/>
      <c r="I128" s="6"/>
      <c r="J128" s="6"/>
      <c r="K128" s="6"/>
      <c r="L128" s="6"/>
      <c r="M128" s="6"/>
      <c r="N128" s="6"/>
      <c r="O128" s="6"/>
      <c r="P128" s="6"/>
      <c r="Q128" s="6"/>
      <c r="R128" s="6"/>
      <c r="S128" s="6"/>
      <c r="T128" s="6"/>
      <c r="U128" s="6"/>
      <c r="V128" s="6"/>
      <c r="W128" s="6"/>
      <c r="X128" s="6"/>
      <c r="Y128" s="6"/>
      <c r="Z128" s="6"/>
    </row>
    <row r="129" spans="1:26" ht="15.75" customHeight="1">
      <c r="A129" s="6"/>
      <c r="B129" s="104"/>
      <c r="C129" s="6"/>
      <c r="D129" s="6"/>
      <c r="E129" s="6"/>
      <c r="F129" s="6"/>
      <c r="G129" s="6"/>
      <c r="H129" s="6"/>
      <c r="I129" s="6"/>
      <c r="J129" s="6"/>
      <c r="K129" s="6"/>
      <c r="L129" s="6"/>
      <c r="M129" s="6"/>
      <c r="N129" s="6"/>
      <c r="O129" s="6"/>
      <c r="P129" s="6"/>
      <c r="Q129" s="6"/>
      <c r="R129" s="6"/>
      <c r="S129" s="6"/>
      <c r="T129" s="6"/>
      <c r="U129" s="6"/>
      <c r="V129" s="6"/>
      <c r="W129" s="6"/>
      <c r="X129" s="6"/>
      <c r="Y129" s="6"/>
      <c r="Z129" s="6"/>
    </row>
    <row r="130" spans="1:26" ht="15.75" customHeight="1">
      <c r="A130" s="6"/>
      <c r="B130" s="104"/>
      <c r="C130" s="6"/>
      <c r="D130" s="6"/>
      <c r="E130" s="6"/>
      <c r="F130" s="6"/>
      <c r="G130" s="6"/>
      <c r="H130" s="6"/>
      <c r="I130" s="6"/>
      <c r="J130" s="6"/>
      <c r="K130" s="6"/>
      <c r="L130" s="6"/>
      <c r="M130" s="6"/>
      <c r="N130" s="6"/>
      <c r="O130" s="6"/>
      <c r="P130" s="6"/>
      <c r="Q130" s="6"/>
      <c r="R130" s="6"/>
      <c r="S130" s="6"/>
      <c r="T130" s="6"/>
      <c r="U130" s="6"/>
      <c r="V130" s="6"/>
      <c r="W130" s="6"/>
      <c r="X130" s="6"/>
      <c r="Y130" s="6"/>
      <c r="Z130" s="6"/>
    </row>
    <row r="131" spans="1:26" ht="15.75" customHeight="1">
      <c r="A131" s="6"/>
      <c r="B131" s="104"/>
      <c r="C131" s="6"/>
      <c r="D131" s="6"/>
      <c r="E131" s="6"/>
      <c r="F131" s="6"/>
      <c r="G131" s="6"/>
      <c r="H131" s="6"/>
      <c r="I131" s="6"/>
      <c r="J131" s="6"/>
      <c r="K131" s="6"/>
      <c r="L131" s="6"/>
      <c r="M131" s="6"/>
      <c r="N131" s="6"/>
      <c r="O131" s="6"/>
      <c r="P131" s="6"/>
      <c r="Q131" s="6"/>
      <c r="R131" s="6"/>
      <c r="S131" s="6"/>
      <c r="T131" s="6"/>
      <c r="U131" s="6"/>
      <c r="V131" s="6"/>
      <c r="W131" s="6"/>
      <c r="X131" s="6"/>
      <c r="Y131" s="6"/>
      <c r="Z131" s="6"/>
    </row>
    <row r="132" spans="1:26" ht="15.75" customHeight="1">
      <c r="A132" s="6"/>
      <c r="B132" s="104"/>
      <c r="C132" s="6"/>
      <c r="D132" s="6"/>
      <c r="E132" s="6"/>
      <c r="F132" s="6"/>
      <c r="G132" s="6"/>
      <c r="H132" s="6"/>
      <c r="I132" s="6"/>
      <c r="J132" s="6"/>
      <c r="K132" s="6"/>
      <c r="L132" s="6"/>
      <c r="M132" s="6"/>
      <c r="N132" s="6"/>
      <c r="O132" s="6"/>
      <c r="P132" s="6"/>
      <c r="Q132" s="6"/>
      <c r="R132" s="6"/>
      <c r="S132" s="6"/>
      <c r="T132" s="6"/>
      <c r="U132" s="6"/>
      <c r="V132" s="6"/>
      <c r="W132" s="6"/>
      <c r="X132" s="6"/>
      <c r="Y132" s="6"/>
      <c r="Z132" s="6"/>
    </row>
    <row r="133" spans="1:26" ht="15.75" customHeight="1">
      <c r="A133" s="6"/>
      <c r="B133" s="104"/>
      <c r="C133" s="6"/>
      <c r="D133" s="6"/>
      <c r="E133" s="6"/>
      <c r="F133" s="6"/>
      <c r="G133" s="6"/>
      <c r="H133" s="6"/>
      <c r="I133" s="6"/>
      <c r="J133" s="6"/>
      <c r="K133" s="6"/>
      <c r="L133" s="6"/>
      <c r="M133" s="6"/>
      <c r="N133" s="6"/>
      <c r="O133" s="6"/>
      <c r="P133" s="6"/>
      <c r="Q133" s="6"/>
      <c r="R133" s="6"/>
      <c r="S133" s="6"/>
      <c r="T133" s="6"/>
      <c r="U133" s="6"/>
      <c r="V133" s="6"/>
      <c r="W133" s="6"/>
      <c r="X133" s="6"/>
      <c r="Y133" s="6"/>
      <c r="Z133" s="6"/>
    </row>
    <row r="134" spans="1:26" ht="15.75" customHeight="1">
      <c r="A134" s="6"/>
      <c r="B134" s="104"/>
      <c r="C134" s="6"/>
      <c r="D134" s="6"/>
      <c r="E134" s="6"/>
      <c r="F134" s="6"/>
      <c r="G134" s="6"/>
      <c r="H134" s="6"/>
      <c r="I134" s="6"/>
      <c r="J134" s="6"/>
      <c r="K134" s="6"/>
      <c r="L134" s="6"/>
      <c r="M134" s="6"/>
      <c r="N134" s="6"/>
      <c r="O134" s="6"/>
      <c r="P134" s="6"/>
      <c r="Q134" s="6"/>
      <c r="R134" s="6"/>
      <c r="S134" s="6"/>
      <c r="T134" s="6"/>
      <c r="U134" s="6"/>
      <c r="V134" s="6"/>
      <c r="W134" s="6"/>
      <c r="X134" s="6"/>
      <c r="Y134" s="6"/>
      <c r="Z134" s="6"/>
    </row>
    <row r="135" spans="1:26" ht="15.75" customHeight="1">
      <c r="A135" s="6"/>
      <c r="B135" s="104"/>
      <c r="C135" s="6"/>
      <c r="D135" s="6"/>
      <c r="E135" s="6"/>
      <c r="F135" s="6"/>
      <c r="G135" s="6"/>
      <c r="H135" s="6"/>
      <c r="I135" s="6"/>
      <c r="J135" s="6"/>
      <c r="K135" s="6"/>
      <c r="L135" s="6"/>
      <c r="M135" s="6"/>
      <c r="N135" s="6"/>
      <c r="O135" s="6"/>
      <c r="P135" s="6"/>
      <c r="Q135" s="6"/>
      <c r="R135" s="6"/>
      <c r="S135" s="6"/>
      <c r="T135" s="6"/>
      <c r="U135" s="6"/>
      <c r="V135" s="6"/>
      <c r="W135" s="6"/>
      <c r="X135" s="6"/>
      <c r="Y135" s="6"/>
      <c r="Z135" s="6"/>
    </row>
    <row r="136" spans="1:26" ht="15.75" customHeight="1">
      <c r="A136" s="6"/>
      <c r="B136" s="104"/>
      <c r="C136" s="6"/>
      <c r="D136" s="6"/>
      <c r="E136" s="6"/>
      <c r="F136" s="6"/>
      <c r="G136" s="6"/>
      <c r="H136" s="6"/>
      <c r="I136" s="6"/>
      <c r="J136" s="6"/>
      <c r="K136" s="6"/>
      <c r="L136" s="6"/>
      <c r="M136" s="6"/>
      <c r="N136" s="6"/>
      <c r="O136" s="6"/>
      <c r="P136" s="6"/>
      <c r="Q136" s="6"/>
      <c r="R136" s="6"/>
      <c r="S136" s="6"/>
      <c r="T136" s="6"/>
      <c r="U136" s="6"/>
      <c r="V136" s="6"/>
      <c r="W136" s="6"/>
      <c r="X136" s="6"/>
      <c r="Y136" s="6"/>
      <c r="Z136" s="6"/>
    </row>
    <row r="137" spans="1:26" ht="15.75" customHeight="1">
      <c r="A137" s="6"/>
      <c r="B137" s="104"/>
      <c r="C137" s="6"/>
      <c r="D137" s="6"/>
      <c r="E137" s="6"/>
      <c r="F137" s="6"/>
      <c r="G137" s="6"/>
      <c r="H137" s="6"/>
      <c r="I137" s="6"/>
      <c r="J137" s="6"/>
      <c r="K137" s="6"/>
      <c r="L137" s="6"/>
      <c r="M137" s="6"/>
      <c r="N137" s="6"/>
      <c r="O137" s="6"/>
      <c r="P137" s="6"/>
      <c r="Q137" s="6"/>
      <c r="R137" s="6"/>
      <c r="S137" s="6"/>
      <c r="T137" s="6"/>
      <c r="U137" s="6"/>
      <c r="V137" s="6"/>
      <c r="W137" s="6"/>
      <c r="X137" s="6"/>
      <c r="Y137" s="6"/>
      <c r="Z137" s="6"/>
    </row>
    <row r="138" spans="1:26" ht="15.75" customHeight="1">
      <c r="A138" s="6"/>
      <c r="B138" s="104"/>
      <c r="C138" s="6"/>
      <c r="D138" s="6"/>
      <c r="E138" s="6"/>
      <c r="F138" s="6"/>
      <c r="G138" s="6"/>
      <c r="H138" s="6"/>
      <c r="I138" s="6"/>
      <c r="J138" s="6"/>
      <c r="K138" s="6"/>
      <c r="L138" s="6"/>
      <c r="M138" s="6"/>
      <c r="N138" s="6"/>
      <c r="O138" s="6"/>
      <c r="P138" s="6"/>
      <c r="Q138" s="6"/>
      <c r="R138" s="6"/>
      <c r="S138" s="6"/>
      <c r="T138" s="6"/>
      <c r="U138" s="6"/>
      <c r="V138" s="6"/>
      <c r="W138" s="6"/>
      <c r="X138" s="6"/>
      <c r="Y138" s="6"/>
      <c r="Z138" s="6"/>
    </row>
    <row r="139" spans="1:26" ht="15.75" customHeight="1">
      <c r="A139" s="6"/>
      <c r="B139" s="104"/>
      <c r="C139" s="6"/>
      <c r="D139" s="6"/>
      <c r="E139" s="6"/>
      <c r="F139" s="6"/>
      <c r="G139" s="6"/>
      <c r="H139" s="6"/>
      <c r="I139" s="6"/>
      <c r="J139" s="6"/>
      <c r="K139" s="6"/>
      <c r="L139" s="6"/>
      <c r="M139" s="6"/>
      <c r="N139" s="6"/>
      <c r="O139" s="6"/>
      <c r="P139" s="6"/>
      <c r="Q139" s="6"/>
      <c r="R139" s="6"/>
      <c r="S139" s="6"/>
      <c r="T139" s="6"/>
      <c r="U139" s="6"/>
      <c r="V139" s="6"/>
      <c r="W139" s="6"/>
      <c r="X139" s="6"/>
      <c r="Y139" s="6"/>
      <c r="Z139" s="6"/>
    </row>
    <row r="140" spans="1:26" ht="15.75" customHeight="1">
      <c r="A140" s="6"/>
      <c r="B140" s="104"/>
      <c r="C140" s="6"/>
      <c r="D140" s="6"/>
      <c r="E140" s="6"/>
      <c r="F140" s="6"/>
      <c r="G140" s="6"/>
      <c r="H140" s="6"/>
      <c r="I140" s="6"/>
      <c r="J140" s="6"/>
      <c r="K140" s="6"/>
      <c r="L140" s="6"/>
      <c r="M140" s="6"/>
      <c r="N140" s="6"/>
      <c r="O140" s="6"/>
      <c r="P140" s="6"/>
      <c r="Q140" s="6"/>
      <c r="R140" s="6"/>
      <c r="S140" s="6"/>
      <c r="T140" s="6"/>
      <c r="U140" s="6"/>
      <c r="V140" s="6"/>
      <c r="W140" s="6"/>
      <c r="X140" s="6"/>
      <c r="Y140" s="6"/>
      <c r="Z140" s="6"/>
    </row>
    <row r="141" spans="1:26" ht="15.75" customHeight="1">
      <c r="A141" s="6"/>
      <c r="B141" s="104"/>
      <c r="C141" s="6"/>
      <c r="D141" s="6"/>
      <c r="E141" s="6"/>
      <c r="F141" s="6"/>
      <c r="G141" s="6"/>
      <c r="H141" s="6"/>
      <c r="I141" s="6"/>
      <c r="J141" s="6"/>
      <c r="K141" s="6"/>
      <c r="L141" s="6"/>
      <c r="M141" s="6"/>
      <c r="N141" s="6"/>
      <c r="O141" s="6"/>
      <c r="P141" s="6"/>
      <c r="Q141" s="6"/>
      <c r="R141" s="6"/>
      <c r="S141" s="6"/>
      <c r="T141" s="6"/>
      <c r="U141" s="6"/>
      <c r="V141" s="6"/>
      <c r="W141" s="6"/>
      <c r="X141" s="6"/>
      <c r="Y141" s="6"/>
      <c r="Z141" s="6"/>
    </row>
    <row r="142" spans="1:26" ht="15.75" customHeight="1">
      <c r="A142" s="6"/>
      <c r="B142" s="104"/>
      <c r="C142" s="6"/>
      <c r="D142" s="6"/>
      <c r="E142" s="6"/>
      <c r="F142" s="6"/>
      <c r="G142" s="6"/>
      <c r="H142" s="6"/>
      <c r="I142" s="6"/>
      <c r="J142" s="6"/>
      <c r="K142" s="6"/>
      <c r="L142" s="6"/>
      <c r="M142" s="6"/>
      <c r="N142" s="6"/>
      <c r="O142" s="6"/>
      <c r="P142" s="6"/>
      <c r="Q142" s="6"/>
      <c r="R142" s="6"/>
      <c r="S142" s="6"/>
      <c r="T142" s="6"/>
      <c r="U142" s="6"/>
      <c r="V142" s="6"/>
      <c r="W142" s="6"/>
      <c r="X142" s="6"/>
      <c r="Y142" s="6"/>
      <c r="Z142" s="6"/>
    </row>
    <row r="143" spans="1:26" ht="15.75" customHeight="1">
      <c r="A143" s="6"/>
      <c r="B143" s="104"/>
      <c r="C143" s="6"/>
      <c r="D143" s="6"/>
      <c r="E143" s="6"/>
      <c r="F143" s="6"/>
      <c r="G143" s="6"/>
      <c r="H143" s="6"/>
      <c r="I143" s="6"/>
      <c r="J143" s="6"/>
      <c r="K143" s="6"/>
      <c r="L143" s="6"/>
      <c r="M143" s="6"/>
      <c r="N143" s="6"/>
      <c r="O143" s="6"/>
      <c r="P143" s="6"/>
      <c r="Q143" s="6"/>
      <c r="R143" s="6"/>
      <c r="S143" s="6"/>
      <c r="T143" s="6"/>
      <c r="U143" s="6"/>
      <c r="V143" s="6"/>
      <c r="W143" s="6"/>
      <c r="X143" s="6"/>
      <c r="Y143" s="6"/>
      <c r="Z143" s="6"/>
    </row>
    <row r="144" spans="1:26" ht="15.75" customHeight="1">
      <c r="A144" s="6"/>
      <c r="B144" s="104"/>
      <c r="C144" s="6"/>
      <c r="D144" s="6"/>
      <c r="E144" s="6"/>
      <c r="F144" s="6"/>
      <c r="G144" s="6"/>
      <c r="H144" s="6"/>
      <c r="I144" s="6"/>
      <c r="J144" s="6"/>
      <c r="K144" s="6"/>
      <c r="L144" s="6"/>
      <c r="M144" s="6"/>
      <c r="N144" s="6"/>
      <c r="O144" s="6"/>
      <c r="P144" s="6"/>
      <c r="Q144" s="6"/>
      <c r="R144" s="6"/>
      <c r="S144" s="6"/>
      <c r="T144" s="6"/>
      <c r="U144" s="6"/>
      <c r="V144" s="6"/>
      <c r="W144" s="6"/>
      <c r="X144" s="6"/>
      <c r="Y144" s="6"/>
      <c r="Z144" s="6"/>
    </row>
    <row r="145" spans="1:26" ht="15.75" customHeight="1">
      <c r="A145" s="6"/>
      <c r="B145" s="104"/>
      <c r="C145" s="6"/>
      <c r="D145" s="6"/>
      <c r="E145" s="6"/>
      <c r="F145" s="6"/>
      <c r="G145" s="6"/>
      <c r="H145" s="6"/>
      <c r="I145" s="6"/>
      <c r="J145" s="6"/>
      <c r="K145" s="6"/>
      <c r="L145" s="6"/>
      <c r="M145" s="6"/>
      <c r="N145" s="6"/>
      <c r="O145" s="6"/>
      <c r="P145" s="6"/>
      <c r="Q145" s="6"/>
      <c r="R145" s="6"/>
      <c r="S145" s="6"/>
      <c r="T145" s="6"/>
      <c r="U145" s="6"/>
      <c r="V145" s="6"/>
      <c r="W145" s="6"/>
      <c r="X145" s="6"/>
      <c r="Y145" s="6"/>
      <c r="Z145" s="6"/>
    </row>
    <row r="146" spans="1:26" ht="15.75" customHeight="1">
      <c r="A146" s="6"/>
      <c r="B146" s="104"/>
      <c r="C146" s="6"/>
      <c r="D146" s="6"/>
      <c r="E146" s="6"/>
      <c r="F146" s="6"/>
      <c r="G146" s="6"/>
      <c r="H146" s="6"/>
      <c r="I146" s="6"/>
      <c r="J146" s="6"/>
      <c r="K146" s="6"/>
      <c r="L146" s="6"/>
      <c r="M146" s="6"/>
      <c r="N146" s="6"/>
      <c r="O146" s="6"/>
      <c r="P146" s="6"/>
      <c r="Q146" s="6"/>
      <c r="R146" s="6"/>
      <c r="S146" s="6"/>
      <c r="T146" s="6"/>
      <c r="U146" s="6"/>
      <c r="V146" s="6"/>
      <c r="W146" s="6"/>
      <c r="X146" s="6"/>
      <c r="Y146" s="6"/>
      <c r="Z146" s="6"/>
    </row>
    <row r="147" spans="1:26" ht="15.75" customHeight="1">
      <c r="A147" s="6"/>
      <c r="B147" s="104"/>
      <c r="C147" s="6"/>
      <c r="D147" s="6"/>
      <c r="E147" s="6"/>
      <c r="F147" s="6"/>
      <c r="G147" s="6"/>
      <c r="H147" s="6"/>
      <c r="I147" s="6"/>
      <c r="J147" s="6"/>
      <c r="K147" s="6"/>
      <c r="L147" s="6"/>
      <c r="M147" s="6"/>
      <c r="N147" s="6"/>
      <c r="O147" s="6"/>
      <c r="P147" s="6"/>
      <c r="Q147" s="6"/>
      <c r="R147" s="6"/>
      <c r="S147" s="6"/>
      <c r="T147" s="6"/>
      <c r="U147" s="6"/>
      <c r="V147" s="6"/>
      <c r="W147" s="6"/>
      <c r="X147" s="6"/>
      <c r="Y147" s="6"/>
      <c r="Z147" s="6"/>
    </row>
    <row r="148" spans="1:26" ht="15.75" customHeight="1">
      <c r="A148" s="6"/>
      <c r="B148" s="104"/>
      <c r="C148" s="6"/>
      <c r="D148" s="6"/>
      <c r="E148" s="6"/>
      <c r="F148" s="6"/>
      <c r="G148" s="6"/>
      <c r="H148" s="6"/>
      <c r="I148" s="6"/>
      <c r="J148" s="6"/>
      <c r="K148" s="6"/>
      <c r="L148" s="6"/>
      <c r="M148" s="6"/>
      <c r="N148" s="6"/>
      <c r="O148" s="6"/>
      <c r="P148" s="6"/>
      <c r="Q148" s="6"/>
      <c r="R148" s="6"/>
      <c r="S148" s="6"/>
      <c r="T148" s="6"/>
      <c r="U148" s="6"/>
      <c r="V148" s="6"/>
      <c r="W148" s="6"/>
      <c r="X148" s="6"/>
      <c r="Y148" s="6"/>
      <c r="Z148" s="6"/>
    </row>
    <row r="149" spans="1:26" ht="15.75" customHeight="1">
      <c r="A149" s="6"/>
      <c r="B149" s="104"/>
      <c r="C149" s="6"/>
      <c r="D149" s="6"/>
      <c r="E149" s="6"/>
      <c r="F149" s="6"/>
      <c r="G149" s="6"/>
      <c r="H149" s="6"/>
      <c r="I149" s="6"/>
      <c r="J149" s="6"/>
      <c r="K149" s="6"/>
      <c r="L149" s="6"/>
      <c r="M149" s="6"/>
      <c r="N149" s="6"/>
      <c r="O149" s="6"/>
      <c r="P149" s="6"/>
      <c r="Q149" s="6"/>
      <c r="R149" s="6"/>
      <c r="S149" s="6"/>
      <c r="T149" s="6"/>
      <c r="U149" s="6"/>
      <c r="V149" s="6"/>
      <c r="W149" s="6"/>
      <c r="X149" s="6"/>
      <c r="Y149" s="6"/>
      <c r="Z149" s="6"/>
    </row>
    <row r="150" spans="1:26" ht="15.75" customHeight="1">
      <c r="A150" s="6"/>
      <c r="B150" s="104"/>
      <c r="C150" s="6"/>
      <c r="D150" s="6"/>
      <c r="E150" s="6"/>
      <c r="F150" s="6"/>
      <c r="G150" s="6"/>
      <c r="H150" s="6"/>
      <c r="I150" s="6"/>
      <c r="J150" s="6"/>
      <c r="K150" s="6"/>
      <c r="L150" s="6"/>
      <c r="M150" s="6"/>
      <c r="N150" s="6"/>
      <c r="O150" s="6"/>
      <c r="P150" s="6"/>
      <c r="Q150" s="6"/>
      <c r="R150" s="6"/>
      <c r="S150" s="6"/>
      <c r="T150" s="6"/>
      <c r="U150" s="6"/>
      <c r="V150" s="6"/>
      <c r="W150" s="6"/>
      <c r="X150" s="6"/>
      <c r="Y150" s="6"/>
      <c r="Z150" s="6"/>
    </row>
    <row r="151" spans="1:26" ht="15.75" customHeight="1">
      <c r="A151" s="6"/>
      <c r="B151" s="104"/>
      <c r="C151" s="6"/>
      <c r="D151" s="6"/>
      <c r="E151" s="6"/>
      <c r="F151" s="6"/>
      <c r="G151" s="6"/>
      <c r="H151" s="6"/>
      <c r="I151" s="6"/>
      <c r="J151" s="6"/>
      <c r="K151" s="6"/>
      <c r="L151" s="6"/>
      <c r="M151" s="6"/>
      <c r="N151" s="6"/>
      <c r="O151" s="6"/>
      <c r="P151" s="6"/>
      <c r="Q151" s="6"/>
      <c r="R151" s="6"/>
      <c r="S151" s="6"/>
      <c r="T151" s="6"/>
      <c r="U151" s="6"/>
      <c r="V151" s="6"/>
      <c r="W151" s="6"/>
      <c r="X151" s="6"/>
      <c r="Y151" s="6"/>
      <c r="Z151" s="6"/>
    </row>
    <row r="152" spans="1:26" ht="15.75" customHeight="1">
      <c r="A152" s="6"/>
      <c r="B152" s="104"/>
      <c r="C152" s="6"/>
      <c r="D152" s="6"/>
      <c r="E152" s="6"/>
      <c r="F152" s="6"/>
      <c r="G152" s="6"/>
      <c r="H152" s="6"/>
      <c r="I152" s="6"/>
      <c r="J152" s="6"/>
      <c r="K152" s="6"/>
      <c r="L152" s="6"/>
      <c r="M152" s="6"/>
      <c r="N152" s="6"/>
      <c r="O152" s="6"/>
      <c r="P152" s="6"/>
      <c r="Q152" s="6"/>
      <c r="R152" s="6"/>
      <c r="S152" s="6"/>
      <c r="T152" s="6"/>
      <c r="U152" s="6"/>
      <c r="V152" s="6"/>
      <c r="W152" s="6"/>
      <c r="X152" s="6"/>
      <c r="Y152" s="6"/>
      <c r="Z152" s="6"/>
    </row>
    <row r="153" spans="1:26" ht="15.75" customHeight="1">
      <c r="A153" s="6"/>
      <c r="B153" s="104"/>
      <c r="C153" s="6"/>
      <c r="D153" s="6"/>
      <c r="E153" s="6"/>
      <c r="F153" s="6"/>
      <c r="G153" s="6"/>
      <c r="H153" s="6"/>
      <c r="I153" s="6"/>
      <c r="J153" s="6"/>
      <c r="K153" s="6"/>
      <c r="L153" s="6"/>
      <c r="M153" s="6"/>
      <c r="N153" s="6"/>
      <c r="O153" s="6"/>
      <c r="P153" s="6"/>
      <c r="Q153" s="6"/>
      <c r="R153" s="6"/>
      <c r="S153" s="6"/>
      <c r="T153" s="6"/>
      <c r="U153" s="6"/>
      <c r="V153" s="6"/>
      <c r="W153" s="6"/>
      <c r="X153" s="6"/>
      <c r="Y153" s="6"/>
      <c r="Z153" s="6"/>
    </row>
    <row r="154" spans="1:26" ht="15.75" customHeight="1">
      <c r="A154" s="6"/>
      <c r="B154" s="104"/>
      <c r="C154" s="6"/>
      <c r="D154" s="6"/>
      <c r="E154" s="6"/>
      <c r="F154" s="6"/>
      <c r="G154" s="6"/>
      <c r="H154" s="6"/>
      <c r="I154" s="6"/>
      <c r="J154" s="6"/>
      <c r="K154" s="6"/>
      <c r="L154" s="6"/>
      <c r="M154" s="6"/>
      <c r="N154" s="6"/>
      <c r="O154" s="6"/>
      <c r="P154" s="6"/>
      <c r="Q154" s="6"/>
      <c r="R154" s="6"/>
      <c r="S154" s="6"/>
      <c r="T154" s="6"/>
      <c r="U154" s="6"/>
      <c r="V154" s="6"/>
      <c r="W154" s="6"/>
      <c r="X154" s="6"/>
      <c r="Y154" s="6"/>
      <c r="Z154" s="6"/>
    </row>
    <row r="155" spans="1:26" ht="15.75" customHeight="1">
      <c r="A155" s="6"/>
      <c r="B155" s="104"/>
      <c r="C155" s="6"/>
      <c r="D155" s="6"/>
      <c r="E155" s="6"/>
      <c r="F155" s="6"/>
      <c r="G155" s="6"/>
      <c r="H155" s="6"/>
      <c r="I155" s="6"/>
      <c r="J155" s="6"/>
      <c r="K155" s="6"/>
      <c r="L155" s="6"/>
      <c r="M155" s="6"/>
      <c r="N155" s="6"/>
      <c r="O155" s="6"/>
      <c r="P155" s="6"/>
      <c r="Q155" s="6"/>
      <c r="R155" s="6"/>
      <c r="S155" s="6"/>
      <c r="T155" s="6"/>
      <c r="U155" s="6"/>
      <c r="V155" s="6"/>
      <c r="W155" s="6"/>
      <c r="X155" s="6"/>
      <c r="Y155" s="6"/>
      <c r="Z155" s="6"/>
    </row>
    <row r="156" spans="1:26" ht="15.75" customHeight="1">
      <c r="A156" s="6"/>
      <c r="B156" s="104"/>
      <c r="C156" s="6"/>
      <c r="D156" s="6"/>
      <c r="E156" s="6"/>
      <c r="F156" s="6"/>
      <c r="G156" s="6"/>
      <c r="H156" s="6"/>
      <c r="I156" s="6"/>
      <c r="J156" s="6"/>
      <c r="K156" s="6"/>
      <c r="L156" s="6"/>
      <c r="M156" s="6"/>
      <c r="N156" s="6"/>
      <c r="O156" s="6"/>
      <c r="P156" s="6"/>
      <c r="Q156" s="6"/>
      <c r="R156" s="6"/>
      <c r="S156" s="6"/>
      <c r="T156" s="6"/>
      <c r="U156" s="6"/>
      <c r="V156" s="6"/>
      <c r="W156" s="6"/>
      <c r="X156" s="6"/>
      <c r="Y156" s="6"/>
      <c r="Z156" s="6"/>
    </row>
    <row r="157" spans="1:26" ht="15.75" customHeight="1">
      <c r="A157" s="6"/>
      <c r="B157" s="104"/>
      <c r="C157" s="6"/>
      <c r="D157" s="6"/>
      <c r="E157" s="6"/>
      <c r="F157" s="6"/>
      <c r="G157" s="6"/>
      <c r="H157" s="6"/>
      <c r="I157" s="6"/>
      <c r="J157" s="6"/>
      <c r="K157" s="6"/>
      <c r="L157" s="6"/>
      <c r="M157" s="6"/>
      <c r="N157" s="6"/>
      <c r="O157" s="6"/>
      <c r="P157" s="6"/>
      <c r="Q157" s="6"/>
      <c r="R157" s="6"/>
      <c r="S157" s="6"/>
      <c r="T157" s="6"/>
      <c r="U157" s="6"/>
      <c r="V157" s="6"/>
      <c r="W157" s="6"/>
      <c r="X157" s="6"/>
      <c r="Y157" s="6"/>
      <c r="Z157" s="6"/>
    </row>
    <row r="158" spans="1:26" ht="15.75" customHeight="1">
      <c r="A158" s="6"/>
      <c r="B158" s="104"/>
      <c r="C158" s="6"/>
      <c r="D158" s="6"/>
      <c r="E158" s="6"/>
      <c r="F158" s="6"/>
      <c r="G158" s="6"/>
      <c r="H158" s="6"/>
      <c r="I158" s="6"/>
      <c r="J158" s="6"/>
      <c r="K158" s="6"/>
      <c r="L158" s="6"/>
      <c r="M158" s="6"/>
      <c r="N158" s="6"/>
      <c r="O158" s="6"/>
      <c r="P158" s="6"/>
      <c r="Q158" s="6"/>
      <c r="R158" s="6"/>
      <c r="S158" s="6"/>
      <c r="T158" s="6"/>
      <c r="U158" s="6"/>
      <c r="V158" s="6"/>
      <c r="W158" s="6"/>
      <c r="X158" s="6"/>
      <c r="Y158" s="6"/>
      <c r="Z158" s="6"/>
    </row>
    <row r="159" spans="1:26" ht="15.75" customHeight="1">
      <c r="A159" s="6"/>
      <c r="B159" s="104"/>
      <c r="C159" s="6"/>
      <c r="D159" s="6"/>
      <c r="E159" s="6"/>
      <c r="F159" s="6"/>
      <c r="G159" s="6"/>
      <c r="H159" s="6"/>
      <c r="I159" s="6"/>
      <c r="J159" s="6"/>
      <c r="K159" s="6"/>
      <c r="L159" s="6"/>
      <c r="M159" s="6"/>
      <c r="N159" s="6"/>
      <c r="O159" s="6"/>
      <c r="P159" s="6"/>
      <c r="Q159" s="6"/>
      <c r="R159" s="6"/>
      <c r="S159" s="6"/>
      <c r="T159" s="6"/>
      <c r="U159" s="6"/>
      <c r="V159" s="6"/>
      <c r="W159" s="6"/>
      <c r="X159" s="6"/>
      <c r="Y159" s="6"/>
      <c r="Z159" s="6"/>
    </row>
    <row r="160" spans="1:26" ht="15.75" customHeight="1">
      <c r="A160" s="6"/>
      <c r="B160" s="104"/>
      <c r="C160" s="6"/>
      <c r="D160" s="6"/>
      <c r="E160" s="6"/>
      <c r="F160" s="6"/>
      <c r="G160" s="6"/>
      <c r="H160" s="6"/>
      <c r="I160" s="6"/>
      <c r="J160" s="6"/>
      <c r="K160" s="6"/>
      <c r="L160" s="6"/>
      <c r="M160" s="6"/>
      <c r="N160" s="6"/>
      <c r="O160" s="6"/>
      <c r="P160" s="6"/>
      <c r="Q160" s="6"/>
      <c r="R160" s="6"/>
      <c r="S160" s="6"/>
      <c r="T160" s="6"/>
      <c r="U160" s="6"/>
      <c r="V160" s="6"/>
      <c r="W160" s="6"/>
      <c r="X160" s="6"/>
      <c r="Y160" s="6"/>
      <c r="Z160" s="6"/>
    </row>
    <row r="161" spans="1:26" ht="15.75" customHeight="1">
      <c r="A161" s="6"/>
      <c r="B161" s="104"/>
      <c r="C161" s="6"/>
      <c r="D161" s="6"/>
      <c r="E161" s="6"/>
      <c r="F161" s="6"/>
      <c r="G161" s="6"/>
      <c r="H161" s="6"/>
      <c r="I161" s="6"/>
      <c r="J161" s="6"/>
      <c r="K161" s="6"/>
      <c r="L161" s="6"/>
      <c r="M161" s="6"/>
      <c r="N161" s="6"/>
      <c r="O161" s="6"/>
      <c r="P161" s="6"/>
      <c r="Q161" s="6"/>
      <c r="R161" s="6"/>
      <c r="S161" s="6"/>
      <c r="T161" s="6"/>
      <c r="U161" s="6"/>
      <c r="V161" s="6"/>
      <c r="W161" s="6"/>
      <c r="X161" s="6"/>
      <c r="Y161" s="6"/>
      <c r="Z161" s="6"/>
    </row>
    <row r="162" spans="1:26" ht="15.75" customHeight="1">
      <c r="A162" s="6"/>
      <c r="B162" s="104"/>
      <c r="C162" s="6"/>
      <c r="D162" s="6"/>
      <c r="E162" s="6"/>
      <c r="F162" s="6"/>
      <c r="G162" s="6"/>
      <c r="H162" s="6"/>
      <c r="I162" s="6"/>
      <c r="J162" s="6"/>
      <c r="K162" s="6"/>
      <c r="L162" s="6"/>
      <c r="M162" s="6"/>
      <c r="N162" s="6"/>
      <c r="O162" s="6"/>
      <c r="P162" s="6"/>
      <c r="Q162" s="6"/>
      <c r="R162" s="6"/>
      <c r="S162" s="6"/>
      <c r="T162" s="6"/>
      <c r="U162" s="6"/>
      <c r="V162" s="6"/>
      <c r="W162" s="6"/>
      <c r="X162" s="6"/>
      <c r="Y162" s="6"/>
      <c r="Z162" s="6"/>
    </row>
    <row r="163" spans="1:26" ht="15.75" customHeight="1">
      <c r="A163" s="6"/>
      <c r="B163" s="104"/>
      <c r="C163" s="6"/>
      <c r="D163" s="6"/>
      <c r="E163" s="6"/>
      <c r="F163" s="6"/>
      <c r="G163" s="6"/>
      <c r="H163" s="6"/>
      <c r="I163" s="6"/>
      <c r="J163" s="6"/>
      <c r="K163" s="6"/>
      <c r="L163" s="6"/>
      <c r="M163" s="6"/>
      <c r="N163" s="6"/>
      <c r="O163" s="6"/>
      <c r="P163" s="6"/>
      <c r="Q163" s="6"/>
      <c r="R163" s="6"/>
      <c r="S163" s="6"/>
      <c r="T163" s="6"/>
      <c r="U163" s="6"/>
      <c r="V163" s="6"/>
      <c r="W163" s="6"/>
      <c r="X163" s="6"/>
      <c r="Y163" s="6"/>
      <c r="Z163" s="6"/>
    </row>
    <row r="164" spans="1:26" ht="15.75" customHeight="1">
      <c r="A164" s="6"/>
      <c r="B164" s="104"/>
      <c r="C164" s="6"/>
      <c r="D164" s="6"/>
      <c r="E164" s="6"/>
      <c r="F164" s="6"/>
      <c r="G164" s="6"/>
      <c r="H164" s="6"/>
      <c r="I164" s="6"/>
      <c r="J164" s="6"/>
      <c r="K164" s="6"/>
      <c r="L164" s="6"/>
      <c r="M164" s="6"/>
      <c r="N164" s="6"/>
      <c r="O164" s="6"/>
      <c r="P164" s="6"/>
      <c r="Q164" s="6"/>
      <c r="R164" s="6"/>
      <c r="S164" s="6"/>
      <c r="T164" s="6"/>
      <c r="U164" s="6"/>
      <c r="V164" s="6"/>
      <c r="W164" s="6"/>
      <c r="X164" s="6"/>
      <c r="Y164" s="6"/>
      <c r="Z164" s="6"/>
    </row>
    <row r="165" spans="1:26" ht="15.75" customHeight="1">
      <c r="A165" s="6"/>
      <c r="B165" s="104"/>
      <c r="C165" s="6"/>
      <c r="D165" s="6"/>
      <c r="E165" s="6"/>
      <c r="F165" s="6"/>
      <c r="G165" s="6"/>
      <c r="H165" s="6"/>
      <c r="I165" s="6"/>
      <c r="J165" s="6"/>
      <c r="K165" s="6"/>
      <c r="L165" s="6"/>
      <c r="M165" s="6"/>
      <c r="N165" s="6"/>
      <c r="O165" s="6"/>
      <c r="P165" s="6"/>
      <c r="Q165" s="6"/>
      <c r="R165" s="6"/>
      <c r="S165" s="6"/>
      <c r="T165" s="6"/>
      <c r="U165" s="6"/>
      <c r="V165" s="6"/>
      <c r="W165" s="6"/>
      <c r="X165" s="6"/>
      <c r="Y165" s="6"/>
      <c r="Z165" s="6"/>
    </row>
    <row r="166" spans="1:26" ht="15.75" customHeight="1">
      <c r="A166" s="6"/>
      <c r="B166" s="104"/>
      <c r="C166" s="6"/>
      <c r="D166" s="6"/>
      <c r="E166" s="6"/>
      <c r="F166" s="6"/>
      <c r="G166" s="6"/>
      <c r="H166" s="6"/>
      <c r="I166" s="6"/>
      <c r="J166" s="6"/>
      <c r="K166" s="6"/>
      <c r="L166" s="6"/>
      <c r="M166" s="6"/>
      <c r="N166" s="6"/>
      <c r="O166" s="6"/>
      <c r="P166" s="6"/>
      <c r="Q166" s="6"/>
      <c r="R166" s="6"/>
      <c r="S166" s="6"/>
      <c r="T166" s="6"/>
      <c r="U166" s="6"/>
      <c r="V166" s="6"/>
      <c r="W166" s="6"/>
      <c r="X166" s="6"/>
      <c r="Y166" s="6"/>
      <c r="Z166" s="6"/>
    </row>
    <row r="167" spans="1:26" ht="15.75" customHeight="1">
      <c r="A167" s="6"/>
      <c r="B167" s="104"/>
      <c r="C167" s="6"/>
      <c r="D167" s="6"/>
      <c r="E167" s="6"/>
      <c r="F167" s="6"/>
      <c r="G167" s="6"/>
      <c r="H167" s="6"/>
      <c r="I167" s="6"/>
      <c r="J167" s="6"/>
      <c r="K167" s="6"/>
      <c r="L167" s="6"/>
      <c r="M167" s="6"/>
      <c r="N167" s="6"/>
      <c r="O167" s="6"/>
      <c r="P167" s="6"/>
      <c r="Q167" s="6"/>
      <c r="R167" s="6"/>
      <c r="S167" s="6"/>
      <c r="T167" s="6"/>
      <c r="U167" s="6"/>
      <c r="V167" s="6"/>
      <c r="W167" s="6"/>
      <c r="X167" s="6"/>
      <c r="Y167" s="6"/>
      <c r="Z167" s="6"/>
    </row>
    <row r="168" spans="1:26" ht="15.75" customHeight="1">
      <c r="A168" s="6"/>
      <c r="B168" s="104"/>
      <c r="C168" s="6"/>
      <c r="D168" s="6"/>
      <c r="E168" s="6"/>
      <c r="F168" s="6"/>
      <c r="G168" s="6"/>
      <c r="H168" s="6"/>
      <c r="I168" s="6"/>
      <c r="J168" s="6"/>
      <c r="K168" s="6"/>
      <c r="L168" s="6"/>
      <c r="M168" s="6"/>
      <c r="N168" s="6"/>
      <c r="O168" s="6"/>
      <c r="P168" s="6"/>
      <c r="Q168" s="6"/>
      <c r="R168" s="6"/>
      <c r="S168" s="6"/>
      <c r="T168" s="6"/>
      <c r="U168" s="6"/>
      <c r="V168" s="6"/>
      <c r="W168" s="6"/>
      <c r="X168" s="6"/>
      <c r="Y168" s="6"/>
      <c r="Z168" s="6"/>
    </row>
    <row r="169" spans="1:26" ht="15.75" customHeight="1">
      <c r="A169" s="6"/>
      <c r="B169" s="104"/>
      <c r="C169" s="6"/>
      <c r="D169" s="6"/>
      <c r="E169" s="6"/>
      <c r="F169" s="6"/>
      <c r="G169" s="6"/>
      <c r="H169" s="6"/>
      <c r="I169" s="6"/>
      <c r="J169" s="6"/>
      <c r="K169" s="6"/>
      <c r="L169" s="6"/>
      <c r="M169" s="6"/>
      <c r="N169" s="6"/>
      <c r="O169" s="6"/>
      <c r="P169" s="6"/>
      <c r="Q169" s="6"/>
      <c r="R169" s="6"/>
      <c r="S169" s="6"/>
      <c r="T169" s="6"/>
      <c r="U169" s="6"/>
      <c r="V169" s="6"/>
      <c r="W169" s="6"/>
      <c r="X169" s="6"/>
      <c r="Y169" s="6"/>
      <c r="Z169" s="6"/>
    </row>
    <row r="170" spans="1:26" ht="15.75" customHeight="1">
      <c r="A170" s="6"/>
      <c r="B170" s="104"/>
      <c r="C170" s="6"/>
      <c r="D170" s="6"/>
      <c r="E170" s="6"/>
      <c r="F170" s="6"/>
      <c r="G170" s="6"/>
      <c r="H170" s="6"/>
      <c r="I170" s="6"/>
      <c r="J170" s="6"/>
      <c r="K170" s="6"/>
      <c r="L170" s="6"/>
      <c r="M170" s="6"/>
      <c r="N170" s="6"/>
      <c r="O170" s="6"/>
      <c r="P170" s="6"/>
      <c r="Q170" s="6"/>
      <c r="R170" s="6"/>
      <c r="S170" s="6"/>
      <c r="T170" s="6"/>
      <c r="U170" s="6"/>
      <c r="V170" s="6"/>
      <c r="W170" s="6"/>
      <c r="X170" s="6"/>
      <c r="Y170" s="6"/>
      <c r="Z170" s="6"/>
    </row>
    <row r="171" spans="1:26" ht="15.75" customHeight="1">
      <c r="A171" s="6"/>
      <c r="B171" s="104"/>
      <c r="C171" s="6"/>
      <c r="D171" s="6"/>
      <c r="E171" s="6"/>
      <c r="F171" s="6"/>
      <c r="G171" s="6"/>
      <c r="H171" s="6"/>
      <c r="I171" s="6"/>
      <c r="J171" s="6"/>
      <c r="K171" s="6"/>
      <c r="L171" s="6"/>
      <c r="M171" s="6"/>
      <c r="N171" s="6"/>
      <c r="O171" s="6"/>
      <c r="P171" s="6"/>
      <c r="Q171" s="6"/>
      <c r="R171" s="6"/>
      <c r="S171" s="6"/>
      <c r="T171" s="6"/>
      <c r="U171" s="6"/>
      <c r="V171" s="6"/>
      <c r="W171" s="6"/>
      <c r="X171" s="6"/>
      <c r="Y171" s="6"/>
      <c r="Z171" s="6"/>
    </row>
    <row r="172" spans="1:26" ht="15.75" customHeight="1">
      <c r="A172" s="6"/>
      <c r="B172" s="104"/>
      <c r="C172" s="6"/>
      <c r="D172" s="6"/>
      <c r="E172" s="6"/>
      <c r="F172" s="6"/>
      <c r="G172" s="6"/>
      <c r="H172" s="6"/>
      <c r="I172" s="6"/>
      <c r="J172" s="6"/>
      <c r="K172" s="6"/>
      <c r="L172" s="6"/>
      <c r="M172" s="6"/>
      <c r="N172" s="6"/>
      <c r="O172" s="6"/>
      <c r="P172" s="6"/>
      <c r="Q172" s="6"/>
      <c r="R172" s="6"/>
      <c r="S172" s="6"/>
      <c r="T172" s="6"/>
      <c r="U172" s="6"/>
      <c r="V172" s="6"/>
      <c r="W172" s="6"/>
      <c r="X172" s="6"/>
      <c r="Y172" s="6"/>
      <c r="Z172" s="6"/>
    </row>
    <row r="173" spans="1:26" ht="15.75" customHeight="1">
      <c r="A173" s="6"/>
      <c r="B173" s="104"/>
      <c r="C173" s="6"/>
      <c r="D173" s="6"/>
      <c r="E173" s="6"/>
      <c r="F173" s="6"/>
      <c r="G173" s="6"/>
      <c r="H173" s="6"/>
      <c r="I173" s="6"/>
      <c r="J173" s="6"/>
      <c r="K173" s="6"/>
      <c r="L173" s="6"/>
      <c r="M173" s="6"/>
      <c r="N173" s="6"/>
      <c r="O173" s="6"/>
      <c r="P173" s="6"/>
      <c r="Q173" s="6"/>
      <c r="R173" s="6"/>
      <c r="S173" s="6"/>
      <c r="T173" s="6"/>
      <c r="U173" s="6"/>
      <c r="V173" s="6"/>
      <c r="W173" s="6"/>
      <c r="X173" s="6"/>
      <c r="Y173" s="6"/>
      <c r="Z173" s="6"/>
    </row>
    <row r="174" spans="1:26" ht="15.75" customHeight="1">
      <c r="A174" s="6"/>
      <c r="B174" s="104"/>
      <c r="C174" s="6"/>
      <c r="D174" s="6"/>
      <c r="E174" s="6"/>
      <c r="F174" s="6"/>
      <c r="G174" s="6"/>
      <c r="H174" s="6"/>
      <c r="I174" s="6"/>
      <c r="J174" s="6"/>
      <c r="K174" s="6"/>
      <c r="L174" s="6"/>
      <c r="M174" s="6"/>
      <c r="N174" s="6"/>
      <c r="O174" s="6"/>
      <c r="P174" s="6"/>
      <c r="Q174" s="6"/>
      <c r="R174" s="6"/>
      <c r="S174" s="6"/>
      <c r="T174" s="6"/>
      <c r="U174" s="6"/>
      <c r="V174" s="6"/>
      <c r="W174" s="6"/>
      <c r="X174" s="6"/>
      <c r="Y174" s="6"/>
      <c r="Z174" s="6"/>
    </row>
    <row r="175" spans="1:26" ht="15.75" customHeight="1">
      <c r="A175" s="6"/>
      <c r="B175" s="104"/>
      <c r="C175" s="6"/>
      <c r="D175" s="6"/>
      <c r="E175" s="6"/>
      <c r="F175" s="6"/>
      <c r="G175" s="6"/>
      <c r="H175" s="6"/>
      <c r="I175" s="6"/>
      <c r="J175" s="6"/>
      <c r="K175" s="6"/>
      <c r="L175" s="6"/>
      <c r="M175" s="6"/>
      <c r="N175" s="6"/>
      <c r="O175" s="6"/>
      <c r="P175" s="6"/>
      <c r="Q175" s="6"/>
      <c r="R175" s="6"/>
      <c r="S175" s="6"/>
      <c r="T175" s="6"/>
      <c r="U175" s="6"/>
      <c r="V175" s="6"/>
      <c r="W175" s="6"/>
      <c r="X175" s="6"/>
      <c r="Y175" s="6"/>
      <c r="Z175" s="6"/>
    </row>
    <row r="176" spans="1:26" ht="15.75" customHeight="1">
      <c r="A176" s="6"/>
      <c r="B176" s="104"/>
      <c r="C176" s="6"/>
      <c r="D176" s="6"/>
      <c r="E176" s="6"/>
      <c r="F176" s="6"/>
      <c r="G176" s="6"/>
      <c r="H176" s="6"/>
      <c r="I176" s="6"/>
      <c r="J176" s="6"/>
      <c r="K176" s="6"/>
      <c r="L176" s="6"/>
      <c r="M176" s="6"/>
      <c r="N176" s="6"/>
      <c r="O176" s="6"/>
      <c r="P176" s="6"/>
      <c r="Q176" s="6"/>
      <c r="R176" s="6"/>
      <c r="S176" s="6"/>
      <c r="T176" s="6"/>
      <c r="U176" s="6"/>
      <c r="V176" s="6"/>
      <c r="W176" s="6"/>
      <c r="X176" s="6"/>
      <c r="Y176" s="6"/>
      <c r="Z176" s="6"/>
    </row>
    <row r="177" spans="1:26" ht="15.75" customHeight="1">
      <c r="A177" s="6"/>
      <c r="B177" s="104"/>
      <c r="C177" s="6"/>
      <c r="D177" s="6"/>
      <c r="E177" s="6"/>
      <c r="F177" s="6"/>
      <c r="G177" s="6"/>
      <c r="H177" s="6"/>
      <c r="I177" s="6"/>
      <c r="J177" s="6"/>
      <c r="K177" s="6"/>
      <c r="L177" s="6"/>
      <c r="M177" s="6"/>
      <c r="N177" s="6"/>
      <c r="O177" s="6"/>
      <c r="P177" s="6"/>
      <c r="Q177" s="6"/>
      <c r="R177" s="6"/>
      <c r="S177" s="6"/>
      <c r="T177" s="6"/>
      <c r="U177" s="6"/>
      <c r="V177" s="6"/>
      <c r="W177" s="6"/>
      <c r="X177" s="6"/>
      <c r="Y177" s="6"/>
      <c r="Z177" s="6"/>
    </row>
    <row r="178" spans="1:26" ht="15.75" customHeight="1">
      <c r="A178" s="6"/>
      <c r="B178" s="104"/>
      <c r="C178" s="6"/>
      <c r="D178" s="6"/>
      <c r="E178" s="6"/>
      <c r="F178" s="6"/>
      <c r="G178" s="6"/>
      <c r="H178" s="6"/>
      <c r="I178" s="6"/>
      <c r="J178" s="6"/>
      <c r="K178" s="6"/>
      <c r="L178" s="6"/>
      <c r="M178" s="6"/>
      <c r="N178" s="6"/>
      <c r="O178" s="6"/>
      <c r="P178" s="6"/>
      <c r="Q178" s="6"/>
      <c r="R178" s="6"/>
      <c r="S178" s="6"/>
      <c r="T178" s="6"/>
      <c r="U178" s="6"/>
      <c r="V178" s="6"/>
      <c r="W178" s="6"/>
      <c r="X178" s="6"/>
      <c r="Y178" s="6"/>
      <c r="Z178" s="6"/>
    </row>
    <row r="179" spans="1:26" ht="15.75" customHeight="1">
      <c r="A179" s="6"/>
      <c r="B179" s="104"/>
      <c r="C179" s="6"/>
      <c r="D179" s="6"/>
      <c r="E179" s="6"/>
      <c r="F179" s="6"/>
      <c r="G179" s="6"/>
      <c r="H179" s="6"/>
      <c r="I179" s="6"/>
      <c r="J179" s="6"/>
      <c r="K179" s="6"/>
      <c r="L179" s="6"/>
      <c r="M179" s="6"/>
      <c r="N179" s="6"/>
      <c r="O179" s="6"/>
      <c r="P179" s="6"/>
      <c r="Q179" s="6"/>
      <c r="R179" s="6"/>
      <c r="S179" s="6"/>
      <c r="T179" s="6"/>
      <c r="U179" s="6"/>
      <c r="V179" s="6"/>
      <c r="W179" s="6"/>
      <c r="X179" s="6"/>
      <c r="Y179" s="6"/>
      <c r="Z179" s="6"/>
    </row>
    <row r="180" spans="1:26" ht="15.75" customHeight="1">
      <c r="A180" s="6"/>
      <c r="B180" s="104"/>
      <c r="C180" s="6"/>
      <c r="D180" s="6"/>
      <c r="E180" s="6"/>
      <c r="F180" s="6"/>
      <c r="G180" s="6"/>
      <c r="H180" s="6"/>
      <c r="I180" s="6"/>
      <c r="J180" s="6"/>
      <c r="K180" s="6"/>
      <c r="L180" s="6"/>
      <c r="M180" s="6"/>
      <c r="N180" s="6"/>
      <c r="O180" s="6"/>
      <c r="P180" s="6"/>
      <c r="Q180" s="6"/>
      <c r="R180" s="6"/>
      <c r="S180" s="6"/>
      <c r="T180" s="6"/>
      <c r="U180" s="6"/>
      <c r="V180" s="6"/>
      <c r="W180" s="6"/>
      <c r="X180" s="6"/>
      <c r="Y180" s="6"/>
      <c r="Z180" s="6"/>
    </row>
    <row r="181" spans="1:26" ht="15.75" customHeight="1">
      <c r="A181" s="6"/>
      <c r="B181" s="104"/>
      <c r="C181" s="6"/>
      <c r="D181" s="6"/>
      <c r="E181" s="6"/>
      <c r="F181" s="6"/>
      <c r="G181" s="6"/>
      <c r="H181" s="6"/>
      <c r="I181" s="6"/>
      <c r="J181" s="6"/>
      <c r="K181" s="6"/>
      <c r="L181" s="6"/>
      <c r="M181" s="6"/>
      <c r="N181" s="6"/>
      <c r="O181" s="6"/>
      <c r="P181" s="6"/>
      <c r="Q181" s="6"/>
      <c r="R181" s="6"/>
      <c r="S181" s="6"/>
      <c r="T181" s="6"/>
      <c r="U181" s="6"/>
      <c r="V181" s="6"/>
      <c r="W181" s="6"/>
      <c r="X181" s="6"/>
      <c r="Y181" s="6"/>
      <c r="Z181" s="6"/>
    </row>
    <row r="182" spans="1:26" ht="15.75" customHeight="1">
      <c r="A182" s="6"/>
      <c r="B182" s="104"/>
      <c r="C182" s="6"/>
      <c r="D182" s="6"/>
      <c r="E182" s="6"/>
      <c r="F182" s="6"/>
      <c r="G182" s="6"/>
      <c r="H182" s="6"/>
      <c r="I182" s="6"/>
      <c r="J182" s="6"/>
      <c r="K182" s="6"/>
      <c r="L182" s="6"/>
      <c r="M182" s="6"/>
      <c r="N182" s="6"/>
      <c r="O182" s="6"/>
      <c r="P182" s="6"/>
      <c r="Q182" s="6"/>
      <c r="R182" s="6"/>
      <c r="S182" s="6"/>
      <c r="T182" s="6"/>
      <c r="U182" s="6"/>
      <c r="V182" s="6"/>
      <c r="W182" s="6"/>
      <c r="X182" s="6"/>
      <c r="Y182" s="6"/>
      <c r="Z182" s="6"/>
    </row>
    <row r="183" spans="1:26" ht="15.75" customHeight="1">
      <c r="A183" s="6"/>
      <c r="B183" s="104"/>
      <c r="C183" s="6"/>
      <c r="D183" s="6"/>
      <c r="E183" s="6"/>
      <c r="F183" s="6"/>
      <c r="G183" s="6"/>
      <c r="H183" s="6"/>
      <c r="I183" s="6"/>
      <c r="J183" s="6"/>
      <c r="K183" s="6"/>
      <c r="L183" s="6"/>
      <c r="M183" s="6"/>
      <c r="N183" s="6"/>
      <c r="O183" s="6"/>
      <c r="P183" s="6"/>
      <c r="Q183" s="6"/>
      <c r="R183" s="6"/>
      <c r="S183" s="6"/>
      <c r="T183" s="6"/>
      <c r="U183" s="6"/>
      <c r="V183" s="6"/>
      <c r="W183" s="6"/>
      <c r="X183" s="6"/>
      <c r="Y183" s="6"/>
      <c r="Z183" s="6"/>
    </row>
    <row r="184" spans="1:26" ht="15.75" customHeight="1">
      <c r="A184" s="6"/>
      <c r="B184" s="104"/>
      <c r="C184" s="6"/>
      <c r="D184" s="6"/>
      <c r="E184" s="6"/>
      <c r="F184" s="6"/>
      <c r="G184" s="6"/>
      <c r="H184" s="6"/>
      <c r="I184" s="6"/>
      <c r="J184" s="6"/>
      <c r="K184" s="6"/>
      <c r="L184" s="6"/>
      <c r="M184" s="6"/>
      <c r="N184" s="6"/>
      <c r="O184" s="6"/>
      <c r="P184" s="6"/>
      <c r="Q184" s="6"/>
      <c r="R184" s="6"/>
      <c r="S184" s="6"/>
      <c r="T184" s="6"/>
      <c r="U184" s="6"/>
      <c r="V184" s="6"/>
      <c r="W184" s="6"/>
      <c r="X184" s="6"/>
      <c r="Y184" s="6"/>
      <c r="Z184" s="6"/>
    </row>
    <row r="185" spans="1:26" ht="15.75" customHeight="1">
      <c r="A185" s="6"/>
      <c r="B185" s="104"/>
      <c r="C185" s="6"/>
      <c r="D185" s="6"/>
      <c r="E185" s="6"/>
      <c r="F185" s="6"/>
      <c r="G185" s="6"/>
      <c r="H185" s="6"/>
      <c r="I185" s="6"/>
      <c r="J185" s="6"/>
      <c r="K185" s="6"/>
      <c r="L185" s="6"/>
      <c r="M185" s="6"/>
      <c r="N185" s="6"/>
      <c r="O185" s="6"/>
      <c r="P185" s="6"/>
      <c r="Q185" s="6"/>
      <c r="R185" s="6"/>
      <c r="S185" s="6"/>
      <c r="T185" s="6"/>
      <c r="U185" s="6"/>
      <c r="V185" s="6"/>
      <c r="W185" s="6"/>
      <c r="X185" s="6"/>
      <c r="Y185" s="6"/>
      <c r="Z185" s="6"/>
    </row>
    <row r="186" spans="1:26" ht="15.75" customHeight="1">
      <c r="A186" s="6"/>
      <c r="B186" s="104"/>
      <c r="C186" s="6"/>
      <c r="D186" s="6"/>
      <c r="E186" s="6"/>
      <c r="F186" s="6"/>
      <c r="G186" s="6"/>
      <c r="H186" s="6"/>
      <c r="I186" s="6"/>
      <c r="J186" s="6"/>
      <c r="K186" s="6"/>
      <c r="L186" s="6"/>
      <c r="M186" s="6"/>
      <c r="N186" s="6"/>
      <c r="O186" s="6"/>
      <c r="P186" s="6"/>
      <c r="Q186" s="6"/>
      <c r="R186" s="6"/>
      <c r="S186" s="6"/>
      <c r="T186" s="6"/>
      <c r="U186" s="6"/>
      <c r="V186" s="6"/>
      <c r="W186" s="6"/>
      <c r="X186" s="6"/>
      <c r="Y186" s="6"/>
      <c r="Z186" s="6"/>
    </row>
    <row r="187" spans="1:26" ht="15.75" customHeight="1">
      <c r="A187" s="6"/>
      <c r="B187" s="104"/>
      <c r="C187" s="6"/>
      <c r="D187" s="6"/>
      <c r="E187" s="6"/>
      <c r="F187" s="6"/>
      <c r="G187" s="6"/>
      <c r="H187" s="6"/>
      <c r="I187" s="6"/>
      <c r="J187" s="6"/>
      <c r="K187" s="6"/>
      <c r="L187" s="6"/>
      <c r="M187" s="6"/>
      <c r="N187" s="6"/>
      <c r="O187" s="6"/>
      <c r="P187" s="6"/>
      <c r="Q187" s="6"/>
      <c r="R187" s="6"/>
      <c r="S187" s="6"/>
      <c r="T187" s="6"/>
      <c r="U187" s="6"/>
      <c r="V187" s="6"/>
      <c r="W187" s="6"/>
      <c r="X187" s="6"/>
      <c r="Y187" s="6"/>
      <c r="Z187" s="6"/>
    </row>
    <row r="188" spans="1:26" ht="15.75" customHeight="1">
      <c r="A188" s="6"/>
      <c r="B188" s="104"/>
      <c r="C188" s="6"/>
      <c r="D188" s="6"/>
      <c r="E188" s="6"/>
      <c r="F188" s="6"/>
      <c r="G188" s="6"/>
      <c r="H188" s="6"/>
      <c r="I188" s="6"/>
      <c r="J188" s="6"/>
      <c r="K188" s="6"/>
      <c r="L188" s="6"/>
      <c r="M188" s="6"/>
      <c r="N188" s="6"/>
      <c r="O188" s="6"/>
      <c r="P188" s="6"/>
      <c r="Q188" s="6"/>
      <c r="R188" s="6"/>
      <c r="S188" s="6"/>
      <c r="T188" s="6"/>
      <c r="U188" s="6"/>
      <c r="V188" s="6"/>
      <c r="W188" s="6"/>
      <c r="X188" s="6"/>
      <c r="Y188" s="6"/>
      <c r="Z188" s="6"/>
    </row>
    <row r="189" spans="1:26" ht="15.75" customHeight="1">
      <c r="A189" s="6"/>
      <c r="B189" s="104"/>
      <c r="C189" s="6"/>
      <c r="D189" s="6"/>
      <c r="E189" s="6"/>
      <c r="F189" s="6"/>
      <c r="G189" s="6"/>
      <c r="H189" s="6"/>
      <c r="I189" s="6"/>
      <c r="J189" s="6"/>
      <c r="K189" s="6"/>
      <c r="L189" s="6"/>
      <c r="M189" s="6"/>
      <c r="N189" s="6"/>
      <c r="O189" s="6"/>
      <c r="P189" s="6"/>
      <c r="Q189" s="6"/>
      <c r="R189" s="6"/>
      <c r="S189" s="6"/>
      <c r="T189" s="6"/>
      <c r="U189" s="6"/>
      <c r="V189" s="6"/>
      <c r="W189" s="6"/>
      <c r="X189" s="6"/>
      <c r="Y189" s="6"/>
      <c r="Z189" s="6"/>
    </row>
    <row r="190" spans="1:26" ht="15.75" customHeight="1">
      <c r="A190" s="6"/>
      <c r="B190" s="104"/>
      <c r="C190" s="6"/>
      <c r="D190" s="6"/>
      <c r="E190" s="6"/>
      <c r="F190" s="6"/>
      <c r="G190" s="6"/>
      <c r="H190" s="6"/>
      <c r="I190" s="6"/>
      <c r="J190" s="6"/>
      <c r="K190" s="6"/>
      <c r="L190" s="6"/>
      <c r="M190" s="6"/>
      <c r="N190" s="6"/>
      <c r="O190" s="6"/>
      <c r="P190" s="6"/>
      <c r="Q190" s="6"/>
      <c r="R190" s="6"/>
      <c r="S190" s="6"/>
      <c r="T190" s="6"/>
      <c r="U190" s="6"/>
      <c r="V190" s="6"/>
      <c r="W190" s="6"/>
      <c r="X190" s="6"/>
      <c r="Y190" s="6"/>
      <c r="Z190" s="6"/>
    </row>
    <row r="191" spans="1:26" ht="15.75" customHeight="1">
      <c r="A191" s="6"/>
      <c r="B191" s="104"/>
      <c r="C191" s="6"/>
      <c r="D191" s="6"/>
      <c r="E191" s="6"/>
      <c r="F191" s="6"/>
      <c r="G191" s="6"/>
      <c r="H191" s="6"/>
      <c r="I191" s="6"/>
      <c r="J191" s="6"/>
      <c r="K191" s="6"/>
      <c r="L191" s="6"/>
      <c r="M191" s="6"/>
      <c r="N191" s="6"/>
      <c r="O191" s="6"/>
      <c r="P191" s="6"/>
      <c r="Q191" s="6"/>
      <c r="R191" s="6"/>
      <c r="S191" s="6"/>
      <c r="T191" s="6"/>
      <c r="U191" s="6"/>
      <c r="V191" s="6"/>
      <c r="W191" s="6"/>
      <c r="X191" s="6"/>
      <c r="Y191" s="6"/>
      <c r="Z191" s="6"/>
    </row>
    <row r="192" spans="1:26" ht="15.75" customHeight="1">
      <c r="A192" s="6"/>
      <c r="B192" s="104"/>
      <c r="C192" s="6"/>
      <c r="D192" s="6"/>
      <c r="E192" s="6"/>
      <c r="F192" s="6"/>
      <c r="G192" s="6"/>
      <c r="H192" s="6"/>
      <c r="I192" s="6"/>
      <c r="J192" s="6"/>
      <c r="K192" s="6"/>
      <c r="L192" s="6"/>
      <c r="M192" s="6"/>
      <c r="N192" s="6"/>
      <c r="O192" s="6"/>
      <c r="P192" s="6"/>
      <c r="Q192" s="6"/>
      <c r="R192" s="6"/>
      <c r="S192" s="6"/>
      <c r="T192" s="6"/>
      <c r="U192" s="6"/>
      <c r="V192" s="6"/>
      <c r="W192" s="6"/>
      <c r="X192" s="6"/>
      <c r="Y192" s="6"/>
      <c r="Z192" s="6"/>
    </row>
    <row r="193" spans="1:26" ht="15.75" customHeight="1">
      <c r="A193" s="6"/>
      <c r="B193" s="104"/>
      <c r="C193" s="6"/>
      <c r="D193" s="6"/>
      <c r="E193" s="6"/>
      <c r="F193" s="6"/>
      <c r="G193" s="6"/>
      <c r="H193" s="6"/>
      <c r="I193" s="6"/>
      <c r="J193" s="6"/>
      <c r="K193" s="6"/>
      <c r="L193" s="6"/>
      <c r="M193" s="6"/>
      <c r="N193" s="6"/>
      <c r="O193" s="6"/>
      <c r="P193" s="6"/>
      <c r="Q193" s="6"/>
      <c r="R193" s="6"/>
      <c r="S193" s="6"/>
      <c r="T193" s="6"/>
      <c r="U193" s="6"/>
      <c r="V193" s="6"/>
      <c r="W193" s="6"/>
      <c r="X193" s="6"/>
      <c r="Y193" s="6"/>
      <c r="Z193" s="6"/>
    </row>
    <row r="194" spans="1:26" ht="15.75" customHeight="1">
      <c r="A194" s="6"/>
      <c r="B194" s="104"/>
      <c r="C194" s="6"/>
      <c r="D194" s="6"/>
      <c r="E194" s="6"/>
      <c r="F194" s="6"/>
      <c r="G194" s="6"/>
      <c r="H194" s="6"/>
      <c r="I194" s="6"/>
      <c r="J194" s="6"/>
      <c r="K194" s="6"/>
      <c r="L194" s="6"/>
      <c r="M194" s="6"/>
      <c r="N194" s="6"/>
      <c r="O194" s="6"/>
      <c r="P194" s="6"/>
      <c r="Q194" s="6"/>
      <c r="R194" s="6"/>
      <c r="S194" s="6"/>
      <c r="T194" s="6"/>
      <c r="U194" s="6"/>
      <c r="V194" s="6"/>
      <c r="W194" s="6"/>
      <c r="X194" s="6"/>
      <c r="Y194" s="6"/>
      <c r="Z194" s="6"/>
    </row>
    <row r="195" spans="1:26" ht="15.75" customHeight="1">
      <c r="A195" s="6"/>
      <c r="B195" s="104"/>
      <c r="C195" s="6"/>
      <c r="D195" s="6"/>
      <c r="E195" s="6"/>
      <c r="F195" s="6"/>
      <c r="G195" s="6"/>
      <c r="H195" s="6"/>
      <c r="I195" s="6"/>
      <c r="J195" s="6"/>
      <c r="K195" s="6"/>
      <c r="L195" s="6"/>
      <c r="M195" s="6"/>
      <c r="N195" s="6"/>
      <c r="O195" s="6"/>
      <c r="P195" s="6"/>
      <c r="Q195" s="6"/>
      <c r="R195" s="6"/>
      <c r="S195" s="6"/>
      <c r="T195" s="6"/>
      <c r="U195" s="6"/>
      <c r="V195" s="6"/>
      <c r="W195" s="6"/>
      <c r="X195" s="6"/>
      <c r="Y195" s="6"/>
      <c r="Z195" s="6"/>
    </row>
    <row r="196" spans="1:26" ht="15.75" customHeight="1">
      <c r="A196" s="6"/>
      <c r="B196" s="104"/>
      <c r="C196" s="6"/>
      <c r="D196" s="6"/>
      <c r="E196" s="6"/>
      <c r="F196" s="6"/>
      <c r="G196" s="6"/>
      <c r="H196" s="6"/>
      <c r="I196" s="6"/>
      <c r="J196" s="6"/>
      <c r="K196" s="6"/>
      <c r="L196" s="6"/>
      <c r="M196" s="6"/>
      <c r="N196" s="6"/>
      <c r="O196" s="6"/>
      <c r="P196" s="6"/>
      <c r="Q196" s="6"/>
      <c r="R196" s="6"/>
      <c r="S196" s="6"/>
      <c r="T196" s="6"/>
      <c r="U196" s="6"/>
      <c r="V196" s="6"/>
      <c r="W196" s="6"/>
      <c r="X196" s="6"/>
      <c r="Y196" s="6"/>
      <c r="Z196" s="6"/>
    </row>
    <row r="197" spans="1:26" ht="15.75" customHeight="1">
      <c r="A197" s="6"/>
      <c r="B197" s="104"/>
      <c r="C197" s="6"/>
      <c r="D197" s="6"/>
      <c r="E197" s="6"/>
      <c r="F197" s="6"/>
      <c r="G197" s="6"/>
      <c r="H197" s="6"/>
      <c r="I197" s="6"/>
      <c r="J197" s="6"/>
      <c r="K197" s="6"/>
      <c r="L197" s="6"/>
      <c r="M197" s="6"/>
      <c r="N197" s="6"/>
      <c r="O197" s="6"/>
      <c r="P197" s="6"/>
      <c r="Q197" s="6"/>
      <c r="R197" s="6"/>
      <c r="S197" s="6"/>
      <c r="T197" s="6"/>
      <c r="U197" s="6"/>
      <c r="V197" s="6"/>
      <c r="W197" s="6"/>
      <c r="X197" s="6"/>
      <c r="Y197" s="6"/>
      <c r="Z197" s="6"/>
    </row>
    <row r="198" spans="1:26" ht="15.75" customHeight="1">
      <c r="A198" s="6"/>
      <c r="B198" s="104"/>
      <c r="C198" s="6"/>
      <c r="D198" s="6"/>
      <c r="E198" s="6"/>
      <c r="F198" s="6"/>
      <c r="G198" s="6"/>
      <c r="H198" s="6"/>
      <c r="I198" s="6"/>
      <c r="J198" s="6"/>
      <c r="K198" s="6"/>
      <c r="L198" s="6"/>
      <c r="M198" s="6"/>
      <c r="N198" s="6"/>
      <c r="O198" s="6"/>
      <c r="P198" s="6"/>
      <c r="Q198" s="6"/>
      <c r="R198" s="6"/>
      <c r="S198" s="6"/>
      <c r="T198" s="6"/>
      <c r="U198" s="6"/>
      <c r="V198" s="6"/>
      <c r="W198" s="6"/>
      <c r="X198" s="6"/>
      <c r="Y198" s="6"/>
      <c r="Z198" s="6"/>
    </row>
    <row r="199" spans="1:26" ht="15.75" customHeight="1">
      <c r="A199" s="6"/>
      <c r="B199" s="104"/>
      <c r="C199" s="6"/>
      <c r="D199" s="6"/>
      <c r="E199" s="6"/>
      <c r="F199" s="6"/>
      <c r="G199" s="6"/>
      <c r="H199" s="6"/>
      <c r="I199" s="6"/>
      <c r="J199" s="6"/>
      <c r="K199" s="6"/>
      <c r="L199" s="6"/>
      <c r="M199" s="6"/>
      <c r="N199" s="6"/>
      <c r="O199" s="6"/>
      <c r="P199" s="6"/>
      <c r="Q199" s="6"/>
      <c r="R199" s="6"/>
      <c r="S199" s="6"/>
      <c r="T199" s="6"/>
      <c r="U199" s="6"/>
      <c r="V199" s="6"/>
      <c r="W199" s="6"/>
      <c r="X199" s="6"/>
      <c r="Y199" s="6"/>
      <c r="Z199" s="6"/>
    </row>
    <row r="200" spans="1:26" ht="15.75" customHeight="1">
      <c r="A200" s="6"/>
      <c r="B200" s="104"/>
      <c r="C200" s="6"/>
      <c r="D200" s="6"/>
      <c r="E200" s="6"/>
      <c r="F200" s="6"/>
      <c r="G200" s="6"/>
      <c r="H200" s="6"/>
      <c r="I200" s="6"/>
      <c r="J200" s="6"/>
      <c r="K200" s="6"/>
      <c r="L200" s="6"/>
      <c r="M200" s="6"/>
      <c r="N200" s="6"/>
      <c r="O200" s="6"/>
      <c r="P200" s="6"/>
      <c r="Q200" s="6"/>
      <c r="R200" s="6"/>
      <c r="S200" s="6"/>
      <c r="T200" s="6"/>
      <c r="U200" s="6"/>
      <c r="V200" s="6"/>
      <c r="W200" s="6"/>
      <c r="X200" s="6"/>
      <c r="Y200" s="6"/>
      <c r="Z200" s="6"/>
    </row>
    <row r="201" spans="1:26" ht="15.75" customHeight="1">
      <c r="A201" s="6"/>
      <c r="B201" s="104"/>
      <c r="C201" s="6"/>
      <c r="D201" s="6"/>
      <c r="E201" s="6"/>
      <c r="F201" s="6"/>
      <c r="G201" s="6"/>
      <c r="H201" s="6"/>
      <c r="I201" s="6"/>
      <c r="J201" s="6"/>
      <c r="K201" s="6"/>
      <c r="L201" s="6"/>
      <c r="M201" s="6"/>
      <c r="N201" s="6"/>
      <c r="O201" s="6"/>
      <c r="P201" s="6"/>
      <c r="Q201" s="6"/>
      <c r="R201" s="6"/>
      <c r="S201" s="6"/>
      <c r="T201" s="6"/>
      <c r="U201" s="6"/>
      <c r="V201" s="6"/>
      <c r="W201" s="6"/>
      <c r="X201" s="6"/>
      <c r="Y201" s="6"/>
      <c r="Z201" s="6"/>
    </row>
    <row r="202" spans="1:26" ht="15.75" customHeight="1">
      <c r="A202" s="6"/>
      <c r="B202" s="104"/>
      <c r="C202" s="6"/>
      <c r="D202" s="6"/>
      <c r="E202" s="6"/>
      <c r="F202" s="6"/>
      <c r="G202" s="6"/>
      <c r="H202" s="6"/>
      <c r="I202" s="6"/>
      <c r="J202" s="6"/>
      <c r="K202" s="6"/>
      <c r="L202" s="6"/>
      <c r="M202" s="6"/>
      <c r="N202" s="6"/>
      <c r="O202" s="6"/>
      <c r="P202" s="6"/>
      <c r="Q202" s="6"/>
      <c r="R202" s="6"/>
      <c r="S202" s="6"/>
      <c r="T202" s="6"/>
      <c r="U202" s="6"/>
      <c r="V202" s="6"/>
      <c r="W202" s="6"/>
      <c r="X202" s="6"/>
      <c r="Y202" s="6"/>
      <c r="Z202" s="6"/>
    </row>
    <row r="203" spans="1:26" ht="15.75" customHeight="1">
      <c r="A203" s="6"/>
      <c r="B203" s="104"/>
      <c r="C203" s="6"/>
      <c r="D203" s="6"/>
      <c r="E203" s="6"/>
      <c r="F203" s="6"/>
      <c r="G203" s="6"/>
      <c r="H203" s="6"/>
      <c r="I203" s="6"/>
      <c r="J203" s="6"/>
      <c r="K203" s="6"/>
      <c r="L203" s="6"/>
      <c r="M203" s="6"/>
      <c r="N203" s="6"/>
      <c r="O203" s="6"/>
      <c r="P203" s="6"/>
      <c r="Q203" s="6"/>
      <c r="R203" s="6"/>
      <c r="S203" s="6"/>
      <c r="T203" s="6"/>
      <c r="U203" s="6"/>
      <c r="V203" s="6"/>
      <c r="W203" s="6"/>
      <c r="X203" s="6"/>
      <c r="Y203" s="6"/>
      <c r="Z203" s="6"/>
    </row>
    <row r="204" spans="1:26" ht="15.75" customHeight="1">
      <c r="A204" s="6"/>
      <c r="B204" s="104"/>
      <c r="C204" s="6"/>
      <c r="D204" s="6"/>
      <c r="E204" s="6"/>
      <c r="F204" s="6"/>
      <c r="G204" s="6"/>
      <c r="H204" s="6"/>
      <c r="I204" s="6"/>
      <c r="J204" s="6"/>
      <c r="K204" s="6"/>
      <c r="L204" s="6"/>
      <c r="M204" s="6"/>
      <c r="N204" s="6"/>
      <c r="O204" s="6"/>
      <c r="P204" s="6"/>
      <c r="Q204" s="6"/>
      <c r="R204" s="6"/>
      <c r="S204" s="6"/>
      <c r="T204" s="6"/>
      <c r="U204" s="6"/>
      <c r="V204" s="6"/>
      <c r="W204" s="6"/>
      <c r="X204" s="6"/>
      <c r="Y204" s="6"/>
      <c r="Z204" s="6"/>
    </row>
    <row r="205" spans="1:26" ht="15.75" customHeight="1">
      <c r="A205" s="6"/>
      <c r="B205" s="104"/>
      <c r="C205" s="6"/>
      <c r="D205" s="6"/>
      <c r="E205" s="6"/>
      <c r="F205" s="6"/>
      <c r="G205" s="6"/>
      <c r="H205" s="6"/>
      <c r="I205" s="6"/>
      <c r="J205" s="6"/>
      <c r="K205" s="6"/>
      <c r="L205" s="6"/>
      <c r="M205" s="6"/>
      <c r="N205" s="6"/>
      <c r="O205" s="6"/>
      <c r="P205" s="6"/>
      <c r="Q205" s="6"/>
      <c r="R205" s="6"/>
      <c r="S205" s="6"/>
      <c r="T205" s="6"/>
      <c r="U205" s="6"/>
      <c r="V205" s="6"/>
      <c r="W205" s="6"/>
      <c r="X205" s="6"/>
      <c r="Y205" s="6"/>
      <c r="Z205" s="6"/>
    </row>
    <row r="206" spans="1:26" ht="15.75" customHeight="1">
      <c r="A206" s="6"/>
      <c r="B206" s="104"/>
      <c r="C206" s="6"/>
      <c r="D206" s="6"/>
      <c r="E206" s="6"/>
      <c r="F206" s="6"/>
      <c r="G206" s="6"/>
      <c r="H206" s="6"/>
      <c r="I206" s="6"/>
      <c r="J206" s="6"/>
      <c r="K206" s="6"/>
      <c r="L206" s="6"/>
      <c r="M206" s="6"/>
      <c r="N206" s="6"/>
      <c r="O206" s="6"/>
      <c r="P206" s="6"/>
      <c r="Q206" s="6"/>
      <c r="R206" s="6"/>
      <c r="S206" s="6"/>
      <c r="T206" s="6"/>
      <c r="U206" s="6"/>
      <c r="V206" s="6"/>
      <c r="W206" s="6"/>
      <c r="X206" s="6"/>
      <c r="Y206" s="6"/>
      <c r="Z206" s="6"/>
    </row>
    <row r="207" spans="1:26" ht="15.75" customHeight="1">
      <c r="A207" s="6"/>
      <c r="B207" s="104"/>
      <c r="C207" s="6"/>
      <c r="D207" s="6"/>
      <c r="E207" s="6"/>
      <c r="F207" s="6"/>
      <c r="G207" s="6"/>
      <c r="H207" s="6"/>
      <c r="I207" s="6"/>
      <c r="J207" s="6"/>
      <c r="K207" s="6"/>
      <c r="L207" s="6"/>
      <c r="M207" s="6"/>
      <c r="N207" s="6"/>
      <c r="O207" s="6"/>
      <c r="P207" s="6"/>
      <c r="Q207" s="6"/>
      <c r="R207" s="6"/>
      <c r="S207" s="6"/>
      <c r="T207" s="6"/>
      <c r="U207" s="6"/>
      <c r="V207" s="6"/>
      <c r="W207" s="6"/>
      <c r="X207" s="6"/>
      <c r="Y207" s="6"/>
      <c r="Z207" s="6"/>
    </row>
    <row r="208" spans="1:26" ht="15.75" customHeight="1">
      <c r="A208" s="6"/>
      <c r="B208" s="104"/>
      <c r="C208" s="6"/>
      <c r="D208" s="6"/>
      <c r="E208" s="6"/>
      <c r="F208" s="6"/>
      <c r="G208" s="6"/>
      <c r="H208" s="6"/>
      <c r="I208" s="6"/>
      <c r="J208" s="6"/>
      <c r="K208" s="6"/>
      <c r="L208" s="6"/>
      <c r="M208" s="6"/>
      <c r="N208" s="6"/>
      <c r="O208" s="6"/>
      <c r="P208" s="6"/>
      <c r="Q208" s="6"/>
      <c r="R208" s="6"/>
      <c r="S208" s="6"/>
      <c r="T208" s="6"/>
      <c r="U208" s="6"/>
      <c r="V208" s="6"/>
      <c r="W208" s="6"/>
      <c r="X208" s="6"/>
      <c r="Y208" s="6"/>
      <c r="Z208" s="6"/>
    </row>
    <row r="209" spans="1:26" ht="15.75" customHeight="1">
      <c r="A209" s="6"/>
      <c r="B209" s="104"/>
      <c r="C209" s="6"/>
      <c r="D209" s="6"/>
      <c r="E209" s="6"/>
      <c r="F209" s="6"/>
      <c r="G209" s="6"/>
      <c r="H209" s="6"/>
      <c r="I209" s="6"/>
      <c r="J209" s="6"/>
      <c r="K209" s="6"/>
      <c r="L209" s="6"/>
      <c r="M209" s="6"/>
      <c r="N209" s="6"/>
      <c r="O209" s="6"/>
      <c r="P209" s="6"/>
      <c r="Q209" s="6"/>
      <c r="R209" s="6"/>
      <c r="S209" s="6"/>
      <c r="T209" s="6"/>
      <c r="U209" s="6"/>
      <c r="V209" s="6"/>
      <c r="W209" s="6"/>
      <c r="X209" s="6"/>
      <c r="Y209" s="6"/>
      <c r="Z209" s="6"/>
    </row>
    <row r="210" spans="1:26" ht="15.75" customHeight="1">
      <c r="A210" s="6"/>
      <c r="B210" s="104"/>
      <c r="C210" s="6"/>
      <c r="D210" s="6"/>
      <c r="E210" s="6"/>
      <c r="F210" s="6"/>
      <c r="G210" s="6"/>
      <c r="H210" s="6"/>
      <c r="I210" s="6"/>
      <c r="J210" s="6"/>
      <c r="K210" s="6"/>
      <c r="L210" s="6"/>
      <c r="M210" s="6"/>
      <c r="N210" s="6"/>
      <c r="O210" s="6"/>
      <c r="P210" s="6"/>
      <c r="Q210" s="6"/>
      <c r="R210" s="6"/>
      <c r="S210" s="6"/>
      <c r="T210" s="6"/>
      <c r="U210" s="6"/>
      <c r="V210" s="6"/>
      <c r="W210" s="6"/>
      <c r="X210" s="6"/>
      <c r="Y210" s="6"/>
      <c r="Z210" s="6"/>
    </row>
    <row r="211" spans="1:26" ht="15.75" customHeight="1">
      <c r="A211" s="6"/>
      <c r="B211" s="104"/>
      <c r="C211" s="6"/>
      <c r="D211" s="6"/>
      <c r="E211" s="6"/>
      <c r="F211" s="6"/>
      <c r="G211" s="6"/>
      <c r="H211" s="6"/>
      <c r="I211" s="6"/>
      <c r="J211" s="6"/>
      <c r="K211" s="6"/>
      <c r="L211" s="6"/>
      <c r="M211" s="6"/>
      <c r="N211" s="6"/>
      <c r="O211" s="6"/>
      <c r="P211" s="6"/>
      <c r="Q211" s="6"/>
      <c r="R211" s="6"/>
      <c r="S211" s="6"/>
      <c r="T211" s="6"/>
      <c r="U211" s="6"/>
      <c r="V211" s="6"/>
      <c r="W211" s="6"/>
      <c r="X211" s="6"/>
      <c r="Y211" s="6"/>
      <c r="Z211" s="6"/>
    </row>
    <row r="212" spans="1:26" ht="15.75" customHeight="1">
      <c r="A212" s="6"/>
      <c r="B212" s="104"/>
      <c r="C212" s="6"/>
      <c r="D212" s="6"/>
      <c r="E212" s="6"/>
      <c r="F212" s="6"/>
      <c r="G212" s="6"/>
      <c r="H212" s="6"/>
      <c r="I212" s="6"/>
      <c r="J212" s="6"/>
      <c r="K212" s="6"/>
      <c r="L212" s="6"/>
      <c r="M212" s="6"/>
      <c r="N212" s="6"/>
      <c r="O212" s="6"/>
      <c r="P212" s="6"/>
      <c r="Q212" s="6"/>
      <c r="R212" s="6"/>
      <c r="S212" s="6"/>
      <c r="T212" s="6"/>
      <c r="U212" s="6"/>
      <c r="V212" s="6"/>
      <c r="W212" s="6"/>
      <c r="X212" s="6"/>
      <c r="Y212" s="6"/>
      <c r="Z212" s="6"/>
    </row>
    <row r="213" spans="1:26" ht="15.75" customHeight="1">
      <c r="A213" s="6"/>
      <c r="B213" s="104"/>
      <c r="C213" s="6"/>
      <c r="D213" s="6"/>
      <c r="E213" s="6"/>
      <c r="F213" s="6"/>
      <c r="G213" s="6"/>
      <c r="H213" s="6"/>
      <c r="I213" s="6"/>
      <c r="J213" s="6"/>
      <c r="K213" s="6"/>
      <c r="L213" s="6"/>
      <c r="M213" s="6"/>
      <c r="N213" s="6"/>
      <c r="O213" s="6"/>
      <c r="P213" s="6"/>
      <c r="Q213" s="6"/>
      <c r="R213" s="6"/>
      <c r="S213" s="6"/>
      <c r="T213" s="6"/>
      <c r="U213" s="6"/>
      <c r="V213" s="6"/>
      <c r="W213" s="6"/>
      <c r="X213" s="6"/>
      <c r="Y213" s="6"/>
      <c r="Z213" s="6"/>
    </row>
    <row r="214" spans="1:26" ht="15.75" customHeight="1">
      <c r="A214" s="6"/>
      <c r="B214" s="104"/>
      <c r="C214" s="6"/>
      <c r="D214" s="6"/>
      <c r="E214" s="6"/>
      <c r="F214" s="6"/>
      <c r="G214" s="6"/>
      <c r="H214" s="6"/>
      <c r="I214" s="6"/>
      <c r="J214" s="6"/>
      <c r="K214" s="6"/>
      <c r="L214" s="6"/>
      <c r="M214" s="6"/>
      <c r="N214" s="6"/>
      <c r="O214" s="6"/>
      <c r="P214" s="6"/>
      <c r="Q214" s="6"/>
      <c r="R214" s="6"/>
      <c r="S214" s="6"/>
      <c r="T214" s="6"/>
      <c r="U214" s="6"/>
      <c r="V214" s="6"/>
      <c r="W214" s="6"/>
      <c r="X214" s="6"/>
      <c r="Y214" s="6"/>
      <c r="Z214" s="6"/>
    </row>
    <row r="215" spans="1:26" ht="15.75" customHeight="1">
      <c r="A215" s="6"/>
      <c r="B215" s="104"/>
      <c r="C215" s="6"/>
      <c r="D215" s="6"/>
      <c r="E215" s="6"/>
      <c r="F215" s="6"/>
      <c r="G215" s="6"/>
      <c r="H215" s="6"/>
      <c r="I215" s="6"/>
      <c r="J215" s="6"/>
      <c r="K215" s="6"/>
      <c r="L215" s="6"/>
      <c r="M215" s="6"/>
      <c r="N215" s="6"/>
      <c r="O215" s="6"/>
      <c r="P215" s="6"/>
      <c r="Q215" s="6"/>
      <c r="R215" s="6"/>
      <c r="S215" s="6"/>
      <c r="T215" s="6"/>
      <c r="U215" s="6"/>
      <c r="V215" s="6"/>
      <c r="W215" s="6"/>
      <c r="X215" s="6"/>
      <c r="Y215" s="6"/>
      <c r="Z215" s="6"/>
    </row>
    <row r="216" spans="1:26" ht="15.75" customHeight="1">
      <c r="A216" s="6"/>
      <c r="B216" s="104"/>
      <c r="C216" s="6"/>
      <c r="D216" s="6"/>
      <c r="E216" s="6"/>
      <c r="F216" s="6"/>
      <c r="G216" s="6"/>
      <c r="H216" s="6"/>
      <c r="I216" s="6"/>
      <c r="J216" s="6"/>
      <c r="K216" s="6"/>
      <c r="L216" s="6"/>
      <c r="M216" s="6"/>
      <c r="N216" s="6"/>
      <c r="O216" s="6"/>
      <c r="P216" s="6"/>
      <c r="Q216" s="6"/>
      <c r="R216" s="6"/>
      <c r="S216" s="6"/>
      <c r="T216" s="6"/>
      <c r="U216" s="6"/>
      <c r="V216" s="6"/>
      <c r="W216" s="6"/>
      <c r="X216" s="6"/>
      <c r="Y216" s="6"/>
      <c r="Z216" s="6"/>
    </row>
    <row r="217" spans="1:26" ht="15.75" customHeight="1">
      <c r="A217" s="6"/>
      <c r="B217" s="104"/>
      <c r="C217" s="6"/>
      <c r="D217" s="6"/>
      <c r="E217" s="6"/>
      <c r="F217" s="6"/>
      <c r="G217" s="6"/>
      <c r="H217" s="6"/>
      <c r="I217" s="6"/>
      <c r="J217" s="6"/>
      <c r="K217" s="6"/>
      <c r="L217" s="6"/>
      <c r="M217" s="6"/>
      <c r="N217" s="6"/>
      <c r="O217" s="6"/>
      <c r="P217" s="6"/>
      <c r="Q217" s="6"/>
      <c r="R217" s="6"/>
      <c r="S217" s="6"/>
      <c r="T217" s="6"/>
      <c r="U217" s="6"/>
      <c r="V217" s="6"/>
      <c r="W217" s="6"/>
      <c r="X217" s="6"/>
      <c r="Y217" s="6"/>
      <c r="Z217" s="6"/>
    </row>
    <row r="218" spans="1:26" ht="15.75" customHeight="1">
      <c r="A218" s="6"/>
      <c r="B218" s="104"/>
      <c r="C218" s="6"/>
      <c r="D218" s="6"/>
      <c r="E218" s="6"/>
      <c r="F218" s="6"/>
      <c r="G218" s="6"/>
      <c r="H218" s="6"/>
      <c r="I218" s="6"/>
      <c r="J218" s="6"/>
      <c r="K218" s="6"/>
      <c r="L218" s="6"/>
      <c r="M218" s="6"/>
      <c r="N218" s="6"/>
      <c r="O218" s="6"/>
      <c r="P218" s="6"/>
      <c r="Q218" s="6"/>
      <c r="R218" s="6"/>
      <c r="S218" s="6"/>
      <c r="T218" s="6"/>
      <c r="U218" s="6"/>
      <c r="V218" s="6"/>
      <c r="W218" s="6"/>
      <c r="X218" s="6"/>
      <c r="Y218" s="6"/>
      <c r="Z218" s="6"/>
    </row>
    <row r="219" spans="1:26" ht="15.75" customHeight="1">
      <c r="A219" s="6"/>
      <c r="B219" s="104"/>
      <c r="C219" s="6"/>
      <c r="D219" s="6"/>
      <c r="E219" s="6"/>
      <c r="F219" s="6"/>
      <c r="G219" s="6"/>
      <c r="H219" s="6"/>
      <c r="I219" s="6"/>
      <c r="J219" s="6"/>
      <c r="K219" s="6"/>
      <c r="L219" s="6"/>
      <c r="M219" s="6"/>
      <c r="N219" s="6"/>
      <c r="O219" s="6"/>
      <c r="P219" s="6"/>
      <c r="Q219" s="6"/>
      <c r="R219" s="6"/>
      <c r="S219" s="6"/>
      <c r="T219" s="6"/>
      <c r="U219" s="6"/>
      <c r="V219" s="6"/>
      <c r="W219" s="6"/>
      <c r="X219" s="6"/>
      <c r="Y219" s="6"/>
      <c r="Z219" s="6"/>
    </row>
    <row r="220" spans="1:26" ht="15.75" customHeight="1">
      <c r="A220" s="6"/>
      <c r="B220" s="104"/>
      <c r="C220" s="6"/>
      <c r="D220" s="6"/>
      <c r="E220" s="6"/>
      <c r="F220" s="6"/>
      <c r="G220" s="6"/>
      <c r="H220" s="6"/>
      <c r="I220" s="6"/>
      <c r="J220" s="6"/>
      <c r="K220" s="6"/>
      <c r="L220" s="6"/>
      <c r="M220" s="6"/>
      <c r="N220" s="6"/>
      <c r="O220" s="6"/>
      <c r="P220" s="6"/>
      <c r="Q220" s="6"/>
      <c r="R220" s="6"/>
      <c r="S220" s="6"/>
      <c r="T220" s="6"/>
      <c r="U220" s="6"/>
      <c r="V220" s="6"/>
      <c r="W220" s="6"/>
      <c r="X220" s="6"/>
      <c r="Y220" s="6"/>
      <c r="Z220" s="6"/>
    </row>
    <row r="221" spans="1:26" ht="15.75" customHeight="1">
      <c r="A221" s="6"/>
      <c r="B221" s="104"/>
      <c r="C221" s="6"/>
      <c r="D221" s="6"/>
      <c r="E221" s="6"/>
      <c r="F221" s="6"/>
      <c r="G221" s="6"/>
      <c r="H221" s="6"/>
      <c r="I221" s="6"/>
      <c r="J221" s="6"/>
      <c r="K221" s="6"/>
      <c r="L221" s="6"/>
      <c r="M221" s="6"/>
      <c r="N221" s="6"/>
      <c r="O221" s="6"/>
      <c r="P221" s="6"/>
      <c r="Q221" s="6"/>
      <c r="R221" s="6"/>
      <c r="S221" s="6"/>
      <c r="T221" s="6"/>
      <c r="U221" s="6"/>
      <c r="V221" s="6"/>
      <c r="W221" s="6"/>
      <c r="X221" s="6"/>
      <c r="Y221" s="6"/>
      <c r="Z221" s="6"/>
    </row>
    <row r="222" spans="1:26" ht="15.75" customHeight="1">
      <c r="A222" s="6"/>
      <c r="B222" s="104"/>
      <c r="C222" s="6"/>
      <c r="D222" s="6"/>
      <c r="E222" s="6"/>
      <c r="F222" s="6"/>
      <c r="G222" s="6"/>
      <c r="H222" s="6"/>
      <c r="I222" s="6"/>
      <c r="J222" s="6"/>
      <c r="K222" s="6"/>
      <c r="L222" s="6"/>
      <c r="M222" s="6"/>
      <c r="N222" s="6"/>
      <c r="O222" s="6"/>
      <c r="P222" s="6"/>
      <c r="Q222" s="6"/>
      <c r="R222" s="6"/>
      <c r="S222" s="6"/>
      <c r="T222" s="6"/>
      <c r="U222" s="6"/>
      <c r="V222" s="6"/>
      <c r="W222" s="6"/>
      <c r="X222" s="6"/>
      <c r="Y222" s="6"/>
      <c r="Z222" s="6"/>
    </row>
    <row r="223" spans="1:26" ht="15.75" customHeight="1">
      <c r="A223" s="6"/>
      <c r="B223" s="104"/>
      <c r="C223" s="6"/>
      <c r="D223" s="6"/>
      <c r="E223" s="6"/>
      <c r="F223" s="6"/>
      <c r="G223" s="6"/>
      <c r="H223" s="6"/>
      <c r="I223" s="6"/>
      <c r="J223" s="6"/>
      <c r="K223" s="6"/>
      <c r="L223" s="6"/>
      <c r="M223" s="6"/>
      <c r="N223" s="6"/>
      <c r="O223" s="6"/>
      <c r="P223" s="6"/>
      <c r="Q223" s="6"/>
      <c r="R223" s="6"/>
      <c r="S223" s="6"/>
      <c r="T223" s="6"/>
      <c r="U223" s="6"/>
      <c r="V223" s="6"/>
      <c r="W223" s="6"/>
      <c r="X223" s="6"/>
      <c r="Y223" s="6"/>
      <c r="Z223" s="6"/>
    </row>
    <row r="224" spans="1:26" ht="15.75" customHeight="1">
      <c r="A224" s="6"/>
      <c r="B224" s="104"/>
      <c r="C224" s="6"/>
      <c r="D224" s="6"/>
      <c r="E224" s="6"/>
      <c r="F224" s="6"/>
      <c r="G224" s="6"/>
      <c r="H224" s="6"/>
      <c r="I224" s="6"/>
      <c r="J224" s="6"/>
      <c r="K224" s="6"/>
      <c r="L224" s="6"/>
      <c r="M224" s="6"/>
      <c r="N224" s="6"/>
      <c r="O224" s="6"/>
      <c r="P224" s="6"/>
      <c r="Q224" s="6"/>
      <c r="R224" s="6"/>
      <c r="S224" s="6"/>
      <c r="T224" s="6"/>
      <c r="U224" s="6"/>
      <c r="V224" s="6"/>
      <c r="W224" s="6"/>
      <c r="X224" s="6"/>
      <c r="Y224" s="6"/>
      <c r="Z224" s="6"/>
    </row>
    <row r="225" spans="1:26" ht="15.75" customHeight="1">
      <c r="A225" s="6"/>
      <c r="B225" s="104"/>
      <c r="C225" s="6"/>
      <c r="D225" s="6"/>
      <c r="E225" s="6"/>
      <c r="F225" s="6"/>
      <c r="G225" s="6"/>
      <c r="H225" s="6"/>
      <c r="I225" s="6"/>
      <c r="J225" s="6"/>
      <c r="K225" s="6"/>
      <c r="L225" s="6"/>
      <c r="M225" s="6"/>
      <c r="N225" s="6"/>
      <c r="O225" s="6"/>
      <c r="P225" s="6"/>
      <c r="Q225" s="6"/>
      <c r="R225" s="6"/>
      <c r="S225" s="6"/>
      <c r="T225" s="6"/>
      <c r="U225" s="6"/>
      <c r="V225" s="6"/>
      <c r="W225" s="6"/>
      <c r="X225" s="6"/>
      <c r="Y225" s="6"/>
      <c r="Z225" s="6"/>
    </row>
    <row r="226" spans="1:26" ht="15.75" customHeight="1">
      <c r="A226" s="6"/>
      <c r="B226" s="104"/>
      <c r="C226" s="6"/>
      <c r="D226" s="6"/>
      <c r="E226" s="6"/>
      <c r="F226" s="6"/>
      <c r="G226" s="6"/>
      <c r="H226" s="6"/>
      <c r="I226" s="6"/>
      <c r="J226" s="6"/>
      <c r="K226" s="6"/>
      <c r="L226" s="6"/>
      <c r="M226" s="6"/>
      <c r="N226" s="6"/>
      <c r="O226" s="6"/>
      <c r="P226" s="6"/>
      <c r="Q226" s="6"/>
      <c r="R226" s="6"/>
      <c r="S226" s="6"/>
      <c r="T226" s="6"/>
      <c r="U226" s="6"/>
      <c r="V226" s="6"/>
      <c r="W226" s="6"/>
      <c r="X226" s="6"/>
      <c r="Y226" s="6"/>
      <c r="Z226" s="6"/>
    </row>
    <row r="227" spans="1:26" ht="15.75" customHeight="1">
      <c r="A227" s="6"/>
      <c r="B227" s="104"/>
      <c r="C227" s="6"/>
      <c r="D227" s="6"/>
      <c r="E227" s="6"/>
      <c r="F227" s="6"/>
      <c r="G227" s="6"/>
      <c r="H227" s="6"/>
      <c r="I227" s="6"/>
      <c r="J227" s="6"/>
      <c r="K227" s="6"/>
      <c r="L227" s="6"/>
      <c r="M227" s="6"/>
      <c r="N227" s="6"/>
      <c r="O227" s="6"/>
      <c r="P227" s="6"/>
      <c r="Q227" s="6"/>
      <c r="R227" s="6"/>
      <c r="S227" s="6"/>
      <c r="T227" s="6"/>
      <c r="U227" s="6"/>
      <c r="V227" s="6"/>
      <c r="W227" s="6"/>
      <c r="X227" s="6"/>
      <c r="Y227" s="6"/>
      <c r="Z227" s="6"/>
    </row>
    <row r="228" spans="1:26" ht="15.75" customHeight="1">
      <c r="A228" s="6"/>
      <c r="B228" s="104"/>
      <c r="C228" s="6"/>
      <c r="D228" s="6"/>
      <c r="E228" s="6"/>
      <c r="F228" s="6"/>
      <c r="G228" s="6"/>
      <c r="H228" s="6"/>
      <c r="I228" s="6"/>
      <c r="J228" s="6"/>
      <c r="K228" s="6"/>
      <c r="L228" s="6"/>
      <c r="M228" s="6"/>
      <c r="N228" s="6"/>
      <c r="O228" s="6"/>
      <c r="P228" s="6"/>
      <c r="Q228" s="6"/>
      <c r="R228" s="6"/>
      <c r="S228" s="6"/>
      <c r="T228" s="6"/>
      <c r="U228" s="6"/>
      <c r="V228" s="6"/>
      <c r="W228" s="6"/>
      <c r="X228" s="6"/>
      <c r="Y228" s="6"/>
      <c r="Z228" s="6"/>
    </row>
    <row r="229" spans="1:26" ht="15.75" customHeight="1">
      <c r="A229" s="6"/>
      <c r="B229" s="104"/>
      <c r="C229" s="6"/>
      <c r="D229" s="6"/>
      <c r="E229" s="6"/>
      <c r="F229" s="6"/>
      <c r="G229" s="6"/>
      <c r="H229" s="6"/>
      <c r="I229" s="6"/>
      <c r="J229" s="6"/>
      <c r="K229" s="6"/>
      <c r="L229" s="6"/>
      <c r="M229" s="6"/>
      <c r="N229" s="6"/>
      <c r="O229" s="6"/>
      <c r="P229" s="6"/>
      <c r="Q229" s="6"/>
      <c r="R229" s="6"/>
      <c r="S229" s="6"/>
      <c r="T229" s="6"/>
      <c r="U229" s="6"/>
      <c r="V229" s="6"/>
      <c r="W229" s="6"/>
      <c r="X229" s="6"/>
      <c r="Y229" s="6"/>
      <c r="Z229" s="6"/>
    </row>
    <row r="230" spans="1:26" ht="15.75" customHeight="1">
      <c r="A230" s="6"/>
      <c r="B230" s="104"/>
      <c r="C230" s="6"/>
      <c r="D230" s="6"/>
      <c r="E230" s="6"/>
      <c r="F230" s="6"/>
      <c r="G230" s="6"/>
      <c r="H230" s="6"/>
      <c r="I230" s="6"/>
      <c r="J230" s="6"/>
      <c r="K230" s="6"/>
      <c r="L230" s="6"/>
      <c r="M230" s="6"/>
      <c r="N230" s="6"/>
      <c r="O230" s="6"/>
      <c r="P230" s="6"/>
      <c r="Q230" s="6"/>
      <c r="R230" s="6"/>
      <c r="S230" s="6"/>
      <c r="T230" s="6"/>
      <c r="U230" s="6"/>
      <c r="V230" s="6"/>
      <c r="W230" s="6"/>
      <c r="X230" s="6"/>
      <c r="Y230" s="6"/>
      <c r="Z230" s="6"/>
    </row>
    <row r="231" spans="1:26" ht="15.75" customHeight="1">
      <c r="A231" s="6"/>
      <c r="B231" s="104"/>
      <c r="C231" s="6"/>
      <c r="D231" s="6"/>
      <c r="E231" s="6"/>
      <c r="F231" s="6"/>
      <c r="G231" s="6"/>
      <c r="H231" s="6"/>
      <c r="I231" s="6"/>
      <c r="J231" s="6"/>
      <c r="K231" s="6"/>
      <c r="L231" s="6"/>
      <c r="M231" s="6"/>
      <c r="N231" s="6"/>
      <c r="O231" s="6"/>
      <c r="P231" s="6"/>
      <c r="Q231" s="6"/>
      <c r="R231" s="6"/>
      <c r="S231" s="6"/>
      <c r="T231" s="6"/>
      <c r="U231" s="6"/>
      <c r="V231" s="6"/>
      <c r="W231" s="6"/>
      <c r="X231" s="6"/>
      <c r="Y231" s="6"/>
      <c r="Z231" s="6"/>
    </row>
    <row r="232" spans="1:26" ht="15.75" customHeight="1">
      <c r="A232" s="6"/>
      <c r="B232" s="104"/>
      <c r="C232" s="6"/>
      <c r="D232" s="6"/>
      <c r="E232" s="6"/>
      <c r="F232" s="6"/>
      <c r="G232" s="6"/>
      <c r="H232" s="6"/>
      <c r="I232" s="6"/>
      <c r="J232" s="6"/>
      <c r="K232" s="6"/>
      <c r="L232" s="6"/>
      <c r="M232" s="6"/>
      <c r="N232" s="6"/>
      <c r="O232" s="6"/>
      <c r="P232" s="6"/>
      <c r="Q232" s="6"/>
      <c r="R232" s="6"/>
      <c r="S232" s="6"/>
      <c r="T232" s="6"/>
      <c r="U232" s="6"/>
      <c r="V232" s="6"/>
      <c r="W232" s="6"/>
      <c r="X232" s="6"/>
      <c r="Y232" s="6"/>
      <c r="Z232" s="6"/>
    </row>
    <row r="233" spans="1:26" ht="15.75" customHeight="1">
      <c r="A233" s="6"/>
      <c r="B233" s="104"/>
      <c r="C233" s="6"/>
      <c r="D233" s="6"/>
      <c r="E233" s="6"/>
      <c r="F233" s="6"/>
      <c r="G233" s="6"/>
      <c r="H233" s="6"/>
      <c r="I233" s="6"/>
      <c r="J233" s="6"/>
      <c r="K233" s="6"/>
      <c r="L233" s="6"/>
      <c r="M233" s="6"/>
      <c r="N233" s="6"/>
      <c r="O233" s="6"/>
      <c r="P233" s="6"/>
      <c r="Q233" s="6"/>
      <c r="R233" s="6"/>
      <c r="S233" s="6"/>
      <c r="T233" s="6"/>
      <c r="U233" s="6"/>
      <c r="V233" s="6"/>
      <c r="W233" s="6"/>
      <c r="X233" s="6"/>
      <c r="Y233" s="6"/>
      <c r="Z233" s="6"/>
    </row>
    <row r="234" spans="1:26" ht="15.75" customHeight="1">
      <c r="A234" s="6"/>
      <c r="B234" s="104"/>
      <c r="C234" s="6"/>
      <c r="D234" s="6"/>
      <c r="E234" s="6"/>
      <c r="F234" s="6"/>
      <c r="G234" s="6"/>
      <c r="H234" s="6"/>
      <c r="I234" s="6"/>
      <c r="J234" s="6"/>
      <c r="K234" s="6"/>
      <c r="L234" s="6"/>
      <c r="M234" s="6"/>
      <c r="N234" s="6"/>
      <c r="O234" s="6"/>
      <c r="P234" s="6"/>
      <c r="Q234" s="6"/>
      <c r="R234" s="6"/>
      <c r="S234" s="6"/>
      <c r="T234" s="6"/>
      <c r="U234" s="6"/>
      <c r="V234" s="6"/>
      <c r="W234" s="6"/>
      <c r="X234" s="6"/>
      <c r="Y234" s="6"/>
      <c r="Z234" s="6"/>
    </row>
    <row r="235" spans="1:26" ht="15.75" customHeight="1">
      <c r="A235" s="6"/>
      <c r="B235" s="104"/>
      <c r="C235" s="6"/>
      <c r="D235" s="6"/>
      <c r="E235" s="6"/>
      <c r="F235" s="6"/>
      <c r="G235" s="6"/>
      <c r="H235" s="6"/>
      <c r="I235" s="6"/>
      <c r="J235" s="6"/>
      <c r="K235" s="6"/>
      <c r="L235" s="6"/>
      <c r="M235" s="6"/>
      <c r="N235" s="6"/>
      <c r="O235" s="6"/>
      <c r="P235" s="6"/>
      <c r="Q235" s="6"/>
      <c r="R235" s="6"/>
      <c r="S235" s="6"/>
      <c r="T235" s="6"/>
      <c r="U235" s="6"/>
      <c r="V235" s="6"/>
      <c r="W235" s="6"/>
      <c r="X235" s="6"/>
      <c r="Y235" s="6"/>
      <c r="Z235" s="6"/>
    </row>
    <row r="236" spans="1:26" ht="15.75" customHeight="1">
      <c r="A236" s="6"/>
      <c r="B236" s="104"/>
      <c r="C236" s="6"/>
      <c r="D236" s="6"/>
      <c r="E236" s="6"/>
      <c r="F236" s="6"/>
      <c r="G236" s="6"/>
      <c r="H236" s="6"/>
      <c r="I236" s="6"/>
      <c r="J236" s="6"/>
      <c r="K236" s="6"/>
      <c r="L236" s="6"/>
      <c r="M236" s="6"/>
      <c r="N236" s="6"/>
      <c r="O236" s="6"/>
      <c r="P236" s="6"/>
      <c r="Q236" s="6"/>
      <c r="R236" s="6"/>
      <c r="S236" s="6"/>
      <c r="T236" s="6"/>
      <c r="U236" s="6"/>
      <c r="V236" s="6"/>
      <c r="W236" s="6"/>
      <c r="X236" s="6"/>
      <c r="Y236" s="6"/>
      <c r="Z236" s="6"/>
    </row>
    <row r="237" spans="1:26" ht="15.75" customHeight="1">
      <c r="A237" s="6"/>
      <c r="B237" s="104"/>
      <c r="C237" s="6"/>
      <c r="D237" s="6"/>
      <c r="E237" s="6"/>
      <c r="F237" s="6"/>
      <c r="G237" s="6"/>
      <c r="H237" s="6"/>
      <c r="I237" s="6"/>
      <c r="J237" s="6"/>
      <c r="K237" s="6"/>
      <c r="L237" s="6"/>
      <c r="M237" s="6"/>
      <c r="N237" s="6"/>
      <c r="O237" s="6"/>
      <c r="P237" s="6"/>
      <c r="Q237" s="6"/>
      <c r="R237" s="6"/>
      <c r="S237" s="6"/>
      <c r="T237" s="6"/>
      <c r="U237" s="6"/>
      <c r="V237" s="6"/>
      <c r="W237" s="6"/>
      <c r="X237" s="6"/>
      <c r="Y237" s="6"/>
      <c r="Z237" s="6"/>
    </row>
    <row r="238" spans="1:26" ht="15.75" customHeight="1">
      <c r="A238" s="6"/>
      <c r="B238" s="104"/>
      <c r="C238" s="6"/>
      <c r="D238" s="6"/>
      <c r="E238" s="6"/>
      <c r="F238" s="6"/>
      <c r="G238" s="6"/>
      <c r="H238" s="6"/>
      <c r="I238" s="6"/>
      <c r="J238" s="6"/>
      <c r="K238" s="6"/>
      <c r="L238" s="6"/>
      <c r="M238" s="6"/>
      <c r="N238" s="6"/>
      <c r="O238" s="6"/>
      <c r="P238" s="6"/>
      <c r="Q238" s="6"/>
      <c r="R238" s="6"/>
      <c r="S238" s="6"/>
      <c r="T238" s="6"/>
      <c r="U238" s="6"/>
      <c r="V238" s="6"/>
      <c r="W238" s="6"/>
      <c r="X238" s="6"/>
      <c r="Y238" s="6"/>
      <c r="Z238" s="6"/>
    </row>
    <row r="239" spans="1:26" ht="15.75" customHeight="1">
      <c r="A239" s="6"/>
      <c r="B239" s="104"/>
      <c r="C239" s="6"/>
      <c r="D239" s="6"/>
      <c r="E239" s="6"/>
      <c r="F239" s="6"/>
      <c r="G239" s="6"/>
      <c r="H239" s="6"/>
      <c r="I239" s="6"/>
      <c r="J239" s="6"/>
      <c r="K239" s="6"/>
      <c r="L239" s="6"/>
      <c r="M239" s="6"/>
      <c r="N239" s="6"/>
      <c r="O239" s="6"/>
      <c r="P239" s="6"/>
      <c r="Q239" s="6"/>
      <c r="R239" s="6"/>
      <c r="S239" s="6"/>
      <c r="T239" s="6"/>
      <c r="U239" s="6"/>
      <c r="V239" s="6"/>
      <c r="W239" s="6"/>
      <c r="X239" s="6"/>
      <c r="Y239" s="6"/>
      <c r="Z239" s="6"/>
    </row>
    <row r="240" spans="1:26" ht="15.75" customHeight="1">
      <c r="A240" s="6"/>
      <c r="B240" s="104"/>
      <c r="C240" s="6"/>
      <c r="D240" s="6"/>
      <c r="E240" s="6"/>
      <c r="F240" s="6"/>
      <c r="G240" s="6"/>
      <c r="H240" s="6"/>
      <c r="I240" s="6"/>
      <c r="J240" s="6"/>
      <c r="K240" s="6"/>
      <c r="L240" s="6"/>
      <c r="M240" s="6"/>
      <c r="N240" s="6"/>
      <c r="O240" s="6"/>
      <c r="P240" s="6"/>
      <c r="Q240" s="6"/>
      <c r="R240" s="6"/>
      <c r="S240" s="6"/>
      <c r="T240" s="6"/>
      <c r="U240" s="6"/>
      <c r="V240" s="6"/>
      <c r="W240" s="6"/>
      <c r="X240" s="6"/>
      <c r="Y240" s="6"/>
      <c r="Z240" s="6"/>
    </row>
    <row r="241" spans="1:26" ht="15.75" customHeight="1">
      <c r="A241" s="6"/>
      <c r="B241" s="104"/>
      <c r="C241" s="6"/>
      <c r="D241" s="6"/>
      <c r="E241" s="6"/>
      <c r="F241" s="6"/>
      <c r="G241" s="6"/>
      <c r="H241" s="6"/>
      <c r="I241" s="6"/>
      <c r="J241" s="6"/>
      <c r="K241" s="6"/>
      <c r="L241" s="6"/>
      <c r="M241" s="6"/>
      <c r="N241" s="6"/>
      <c r="O241" s="6"/>
      <c r="P241" s="6"/>
      <c r="Q241" s="6"/>
      <c r="R241" s="6"/>
      <c r="S241" s="6"/>
      <c r="T241" s="6"/>
      <c r="U241" s="6"/>
      <c r="V241" s="6"/>
      <c r="W241" s="6"/>
      <c r="X241" s="6"/>
      <c r="Y241" s="6"/>
      <c r="Z241" s="6"/>
    </row>
    <row r="242" spans="1:26" ht="15.75" customHeight="1">
      <c r="A242" s="6"/>
      <c r="B242" s="104"/>
      <c r="C242" s="6"/>
      <c r="D242" s="6"/>
      <c r="E242" s="6"/>
      <c r="F242" s="6"/>
      <c r="G242" s="6"/>
      <c r="H242" s="6"/>
      <c r="I242" s="6"/>
      <c r="J242" s="6"/>
      <c r="K242" s="6"/>
      <c r="L242" s="6"/>
      <c r="M242" s="6"/>
      <c r="N242" s="6"/>
      <c r="O242" s="6"/>
      <c r="P242" s="6"/>
      <c r="Q242" s="6"/>
      <c r="R242" s="6"/>
      <c r="S242" s="6"/>
      <c r="T242" s="6"/>
      <c r="U242" s="6"/>
      <c r="V242" s="6"/>
      <c r="W242" s="6"/>
      <c r="X242" s="6"/>
      <c r="Y242" s="6"/>
      <c r="Z242" s="6"/>
    </row>
    <row r="243" spans="1:26" ht="15.75" customHeight="1">
      <c r="A243" s="6"/>
      <c r="B243" s="104"/>
      <c r="C243" s="6"/>
      <c r="D243" s="6"/>
      <c r="E243" s="6"/>
      <c r="F243" s="6"/>
      <c r="G243" s="6"/>
      <c r="H243" s="6"/>
      <c r="I243" s="6"/>
      <c r="J243" s="6"/>
      <c r="K243" s="6"/>
      <c r="L243" s="6"/>
      <c r="M243" s="6"/>
      <c r="N243" s="6"/>
      <c r="O243" s="6"/>
      <c r="P243" s="6"/>
      <c r="Q243" s="6"/>
      <c r="R243" s="6"/>
      <c r="S243" s="6"/>
      <c r="T243" s="6"/>
      <c r="U243" s="6"/>
      <c r="V243" s="6"/>
      <c r="W243" s="6"/>
      <c r="X243" s="6"/>
      <c r="Y243" s="6"/>
      <c r="Z243" s="6"/>
    </row>
    <row r="244" spans="1:26" ht="15.75" customHeight="1">
      <c r="A244" s="6"/>
      <c r="B244" s="104"/>
      <c r="C244" s="6"/>
      <c r="D244" s="6"/>
      <c r="E244" s="6"/>
      <c r="F244" s="6"/>
      <c r="G244" s="6"/>
      <c r="H244" s="6"/>
      <c r="I244" s="6"/>
      <c r="J244" s="6"/>
      <c r="K244" s="6"/>
      <c r="L244" s="6"/>
      <c r="M244" s="6"/>
      <c r="N244" s="6"/>
      <c r="O244" s="6"/>
      <c r="P244" s="6"/>
      <c r="Q244" s="6"/>
      <c r="R244" s="6"/>
      <c r="S244" s="6"/>
      <c r="T244" s="6"/>
      <c r="U244" s="6"/>
      <c r="V244" s="6"/>
      <c r="W244" s="6"/>
      <c r="X244" s="6"/>
      <c r="Y244" s="6"/>
      <c r="Z244" s="6"/>
    </row>
    <row r="245" spans="1:26" ht="15.75" customHeight="1">
      <c r="A245" s="6"/>
      <c r="B245" s="104"/>
      <c r="C245" s="6"/>
      <c r="D245" s="6"/>
      <c r="E245" s="6"/>
      <c r="F245" s="6"/>
      <c r="G245" s="6"/>
      <c r="H245" s="6"/>
      <c r="I245" s="6"/>
      <c r="J245" s="6"/>
      <c r="K245" s="6"/>
      <c r="L245" s="6"/>
      <c r="M245" s="6"/>
      <c r="N245" s="6"/>
      <c r="O245" s="6"/>
      <c r="P245" s="6"/>
      <c r="Q245" s="6"/>
      <c r="R245" s="6"/>
      <c r="S245" s="6"/>
      <c r="T245" s="6"/>
      <c r="U245" s="6"/>
      <c r="V245" s="6"/>
      <c r="W245" s="6"/>
      <c r="X245" s="6"/>
      <c r="Y245" s="6"/>
      <c r="Z245" s="6"/>
    </row>
    <row r="246" spans="1:26" ht="15.75" customHeight="1">
      <c r="A246" s="6"/>
      <c r="B246" s="104"/>
      <c r="C246" s="6"/>
      <c r="D246" s="6"/>
      <c r="E246" s="6"/>
      <c r="F246" s="6"/>
      <c r="G246" s="6"/>
      <c r="H246" s="6"/>
      <c r="I246" s="6"/>
      <c r="J246" s="6"/>
      <c r="K246" s="6"/>
      <c r="L246" s="6"/>
      <c r="M246" s="6"/>
      <c r="N246" s="6"/>
      <c r="O246" s="6"/>
      <c r="P246" s="6"/>
      <c r="Q246" s="6"/>
      <c r="R246" s="6"/>
      <c r="S246" s="6"/>
      <c r="T246" s="6"/>
      <c r="U246" s="6"/>
      <c r="V246" s="6"/>
      <c r="W246" s="6"/>
      <c r="X246" s="6"/>
      <c r="Y246" s="6"/>
      <c r="Z246" s="6"/>
    </row>
    <row r="247" spans="1:26" ht="15.75" customHeight="1">
      <c r="A247" s="6"/>
      <c r="B247" s="104"/>
      <c r="C247" s="6"/>
      <c r="D247" s="6"/>
      <c r="E247" s="6"/>
      <c r="F247" s="6"/>
      <c r="G247" s="6"/>
      <c r="H247" s="6"/>
      <c r="I247" s="6"/>
      <c r="J247" s="6"/>
      <c r="K247" s="6"/>
      <c r="L247" s="6"/>
      <c r="M247" s="6"/>
      <c r="N247" s="6"/>
      <c r="O247" s="6"/>
      <c r="P247" s="6"/>
      <c r="Q247" s="6"/>
      <c r="R247" s="6"/>
      <c r="S247" s="6"/>
      <c r="T247" s="6"/>
      <c r="U247" s="6"/>
      <c r="V247" s="6"/>
      <c r="W247" s="6"/>
      <c r="X247" s="6"/>
      <c r="Y247" s="6"/>
      <c r="Z247" s="6"/>
    </row>
    <row r="248" spans="1:26" ht="15.75" customHeight="1">
      <c r="A248" s="6"/>
      <c r="B248" s="104"/>
      <c r="C248" s="6"/>
      <c r="D248" s="6"/>
      <c r="E248" s="6"/>
      <c r="F248" s="6"/>
      <c r="G248" s="6"/>
      <c r="H248" s="6"/>
      <c r="I248" s="6"/>
      <c r="J248" s="6"/>
      <c r="K248" s="6"/>
      <c r="L248" s="6"/>
      <c r="M248" s="6"/>
      <c r="N248" s="6"/>
      <c r="O248" s="6"/>
      <c r="P248" s="6"/>
      <c r="Q248" s="6"/>
      <c r="R248" s="6"/>
      <c r="S248" s="6"/>
      <c r="T248" s="6"/>
      <c r="U248" s="6"/>
      <c r="V248" s="6"/>
      <c r="W248" s="6"/>
      <c r="X248" s="6"/>
      <c r="Y248" s="6"/>
      <c r="Z248" s="6"/>
    </row>
    <row r="249" spans="1:26" ht="15.75" customHeight="1">
      <c r="A249" s="6"/>
      <c r="B249" s="104"/>
      <c r="C249" s="6"/>
      <c r="D249" s="6"/>
      <c r="E249" s="6"/>
      <c r="F249" s="6"/>
      <c r="G249" s="6"/>
      <c r="H249" s="6"/>
      <c r="I249" s="6"/>
      <c r="J249" s="6"/>
      <c r="K249" s="6"/>
      <c r="L249" s="6"/>
      <c r="M249" s="6"/>
      <c r="N249" s="6"/>
      <c r="O249" s="6"/>
      <c r="P249" s="6"/>
      <c r="Q249" s="6"/>
      <c r="R249" s="6"/>
      <c r="S249" s="6"/>
      <c r="T249" s="6"/>
      <c r="U249" s="6"/>
      <c r="V249" s="6"/>
      <c r="W249" s="6"/>
      <c r="X249" s="6"/>
      <c r="Y249" s="6"/>
      <c r="Z249" s="6"/>
    </row>
    <row r="250" spans="1:26" ht="15.75" customHeight="1">
      <c r="A250" s="6"/>
      <c r="B250" s="104"/>
      <c r="C250" s="6"/>
      <c r="D250" s="6"/>
      <c r="E250" s="6"/>
      <c r="F250" s="6"/>
      <c r="G250" s="6"/>
      <c r="H250" s="6"/>
      <c r="I250" s="6"/>
      <c r="J250" s="6"/>
      <c r="K250" s="6"/>
      <c r="L250" s="6"/>
      <c r="M250" s="6"/>
      <c r="N250" s="6"/>
      <c r="O250" s="6"/>
      <c r="P250" s="6"/>
      <c r="Q250" s="6"/>
      <c r="R250" s="6"/>
      <c r="S250" s="6"/>
      <c r="T250" s="6"/>
      <c r="U250" s="6"/>
      <c r="V250" s="6"/>
      <c r="W250" s="6"/>
      <c r="X250" s="6"/>
      <c r="Y250" s="6"/>
      <c r="Z250" s="6"/>
    </row>
    <row r="251" spans="1:26" ht="15.75" customHeight="1">
      <c r="A251" s="6"/>
      <c r="B251" s="104"/>
      <c r="C251" s="6"/>
      <c r="D251" s="6"/>
      <c r="E251" s="6"/>
      <c r="F251" s="6"/>
      <c r="G251" s="6"/>
      <c r="H251" s="6"/>
      <c r="I251" s="6"/>
      <c r="J251" s="6"/>
      <c r="K251" s="6"/>
      <c r="L251" s="6"/>
      <c r="M251" s="6"/>
      <c r="N251" s="6"/>
      <c r="O251" s="6"/>
      <c r="P251" s="6"/>
      <c r="Q251" s="6"/>
      <c r="R251" s="6"/>
      <c r="S251" s="6"/>
      <c r="T251" s="6"/>
      <c r="U251" s="6"/>
      <c r="V251" s="6"/>
      <c r="W251" s="6"/>
      <c r="X251" s="6"/>
      <c r="Y251" s="6"/>
      <c r="Z251" s="6"/>
    </row>
    <row r="252" spans="1:26" ht="15.75" customHeight="1">
      <c r="A252" s="6"/>
      <c r="B252" s="104"/>
      <c r="C252" s="6"/>
      <c r="D252" s="6"/>
      <c r="E252" s="6"/>
      <c r="F252" s="6"/>
      <c r="G252" s="6"/>
      <c r="H252" s="6"/>
      <c r="I252" s="6"/>
      <c r="J252" s="6"/>
      <c r="K252" s="6"/>
      <c r="L252" s="6"/>
      <c r="M252" s="6"/>
      <c r="N252" s="6"/>
      <c r="O252" s="6"/>
      <c r="P252" s="6"/>
      <c r="Q252" s="6"/>
      <c r="R252" s="6"/>
      <c r="S252" s="6"/>
      <c r="T252" s="6"/>
      <c r="U252" s="6"/>
      <c r="V252" s="6"/>
      <c r="W252" s="6"/>
      <c r="X252" s="6"/>
      <c r="Y252" s="6"/>
      <c r="Z252" s="6"/>
    </row>
    <row r="253" spans="1:26" ht="15.75" customHeight="1">
      <c r="A253" s="6"/>
      <c r="B253" s="104"/>
      <c r="C253" s="6"/>
      <c r="D253" s="6"/>
      <c r="E253" s="6"/>
      <c r="F253" s="6"/>
      <c r="G253" s="6"/>
      <c r="H253" s="6"/>
      <c r="I253" s="6"/>
      <c r="J253" s="6"/>
      <c r="K253" s="6"/>
      <c r="L253" s="6"/>
      <c r="M253" s="6"/>
      <c r="N253" s="6"/>
      <c r="O253" s="6"/>
      <c r="P253" s="6"/>
      <c r="Q253" s="6"/>
      <c r="R253" s="6"/>
      <c r="S253" s="6"/>
      <c r="T253" s="6"/>
      <c r="U253" s="6"/>
      <c r="V253" s="6"/>
      <c r="W253" s="6"/>
      <c r="X253" s="6"/>
      <c r="Y253" s="6"/>
      <c r="Z253" s="6"/>
    </row>
    <row r="254" spans="1:26" ht="15.75" customHeight="1">
      <c r="A254" s="6"/>
      <c r="B254" s="104"/>
      <c r="C254" s="6"/>
      <c r="D254" s="6"/>
      <c r="E254" s="6"/>
      <c r="F254" s="6"/>
      <c r="G254" s="6"/>
      <c r="H254" s="6"/>
      <c r="I254" s="6"/>
      <c r="J254" s="6"/>
      <c r="K254" s="6"/>
      <c r="L254" s="6"/>
      <c r="M254" s="6"/>
      <c r="N254" s="6"/>
      <c r="O254" s="6"/>
      <c r="P254" s="6"/>
      <c r="Q254" s="6"/>
      <c r="R254" s="6"/>
      <c r="S254" s="6"/>
      <c r="T254" s="6"/>
      <c r="U254" s="6"/>
      <c r="V254" s="6"/>
      <c r="W254" s="6"/>
      <c r="X254" s="6"/>
      <c r="Y254" s="6"/>
      <c r="Z254" s="6"/>
    </row>
    <row r="255" spans="1:26" ht="15.75" customHeight="1">
      <c r="A255" s="6"/>
      <c r="B255" s="104"/>
      <c r="C255" s="6"/>
      <c r="D255" s="6"/>
      <c r="E255" s="6"/>
      <c r="F255" s="6"/>
      <c r="G255" s="6"/>
      <c r="H255" s="6"/>
      <c r="I255" s="6"/>
      <c r="J255" s="6"/>
      <c r="K255" s="6"/>
      <c r="L255" s="6"/>
      <c r="M255" s="6"/>
      <c r="N255" s="6"/>
      <c r="O255" s="6"/>
      <c r="P255" s="6"/>
      <c r="Q255" s="6"/>
      <c r="R255" s="6"/>
      <c r="S255" s="6"/>
      <c r="T255" s="6"/>
      <c r="U255" s="6"/>
      <c r="V255" s="6"/>
      <c r="W255" s="6"/>
      <c r="X255" s="6"/>
      <c r="Y255" s="6"/>
      <c r="Z255" s="6"/>
    </row>
    <row r="256" spans="1:26" ht="15.75" customHeight="1">
      <c r="A256" s="6"/>
      <c r="B256" s="104"/>
      <c r="C256" s="6"/>
      <c r="D256" s="6"/>
      <c r="E256" s="6"/>
      <c r="F256" s="6"/>
      <c r="G256" s="6"/>
      <c r="H256" s="6"/>
      <c r="I256" s="6"/>
      <c r="J256" s="6"/>
      <c r="K256" s="6"/>
      <c r="L256" s="6"/>
      <c r="M256" s="6"/>
      <c r="N256" s="6"/>
      <c r="O256" s="6"/>
      <c r="P256" s="6"/>
      <c r="Q256" s="6"/>
      <c r="R256" s="6"/>
      <c r="S256" s="6"/>
      <c r="T256" s="6"/>
      <c r="U256" s="6"/>
      <c r="V256" s="6"/>
      <c r="W256" s="6"/>
      <c r="X256" s="6"/>
      <c r="Y256" s="6"/>
      <c r="Z256" s="6"/>
    </row>
    <row r="257" spans="1:26" ht="15.75" customHeight="1">
      <c r="A257" s="6"/>
      <c r="B257" s="104"/>
      <c r="C257" s="6"/>
      <c r="D257" s="6"/>
      <c r="E257" s="6"/>
      <c r="F257" s="6"/>
      <c r="G257" s="6"/>
      <c r="H257" s="6"/>
      <c r="I257" s="6"/>
      <c r="J257" s="6"/>
      <c r="K257" s="6"/>
      <c r="L257" s="6"/>
      <c r="M257" s="6"/>
      <c r="N257" s="6"/>
      <c r="O257" s="6"/>
      <c r="P257" s="6"/>
      <c r="Q257" s="6"/>
      <c r="R257" s="6"/>
      <c r="S257" s="6"/>
      <c r="T257" s="6"/>
      <c r="U257" s="6"/>
      <c r="V257" s="6"/>
      <c r="W257" s="6"/>
      <c r="X257" s="6"/>
      <c r="Y257" s="6"/>
      <c r="Z257" s="6"/>
    </row>
    <row r="258" spans="1:26" ht="15.75" customHeight="1">
      <c r="A258" s="6"/>
      <c r="B258" s="104"/>
      <c r="C258" s="6"/>
      <c r="D258" s="6"/>
      <c r="E258" s="6"/>
      <c r="F258" s="6"/>
      <c r="G258" s="6"/>
      <c r="H258" s="6"/>
      <c r="I258" s="6"/>
      <c r="J258" s="6"/>
      <c r="K258" s="6"/>
      <c r="L258" s="6"/>
      <c r="M258" s="6"/>
      <c r="N258" s="6"/>
      <c r="O258" s="6"/>
      <c r="P258" s="6"/>
      <c r="Q258" s="6"/>
      <c r="R258" s="6"/>
      <c r="S258" s="6"/>
      <c r="T258" s="6"/>
      <c r="U258" s="6"/>
      <c r="V258" s="6"/>
      <c r="W258" s="6"/>
      <c r="X258" s="6"/>
      <c r="Y258" s="6"/>
      <c r="Z258" s="6"/>
    </row>
    <row r="259" spans="1:26" ht="15.75" customHeight="1">
      <c r="A259" s="6"/>
      <c r="B259" s="104"/>
      <c r="C259" s="6"/>
      <c r="D259" s="6"/>
      <c r="E259" s="6"/>
      <c r="F259" s="6"/>
      <c r="G259" s="6"/>
      <c r="H259" s="6"/>
      <c r="I259" s="6"/>
      <c r="J259" s="6"/>
      <c r="K259" s="6"/>
      <c r="L259" s="6"/>
      <c r="M259" s="6"/>
      <c r="N259" s="6"/>
      <c r="O259" s="6"/>
      <c r="P259" s="6"/>
      <c r="Q259" s="6"/>
      <c r="R259" s="6"/>
      <c r="S259" s="6"/>
      <c r="T259" s="6"/>
      <c r="U259" s="6"/>
      <c r="V259" s="6"/>
      <c r="W259" s="6"/>
      <c r="X259" s="6"/>
      <c r="Y259" s="6"/>
      <c r="Z259" s="6"/>
    </row>
    <row r="260" spans="1:26" ht="15.75" customHeight="1">
      <c r="A260" s="6"/>
      <c r="B260" s="104"/>
      <c r="C260" s="6"/>
      <c r="D260" s="6"/>
      <c r="E260" s="6"/>
      <c r="F260" s="6"/>
      <c r="G260" s="6"/>
      <c r="H260" s="6"/>
      <c r="I260" s="6"/>
      <c r="J260" s="6"/>
      <c r="K260" s="6"/>
      <c r="L260" s="6"/>
      <c r="M260" s="6"/>
      <c r="N260" s="6"/>
      <c r="O260" s="6"/>
      <c r="P260" s="6"/>
      <c r="Q260" s="6"/>
      <c r="R260" s="6"/>
      <c r="S260" s="6"/>
      <c r="T260" s="6"/>
      <c r="U260" s="6"/>
      <c r="V260" s="6"/>
      <c r="W260" s="6"/>
      <c r="X260" s="6"/>
      <c r="Y260" s="6"/>
      <c r="Z260" s="6"/>
    </row>
    <row r="261" spans="1:26" ht="15.75" customHeight="1">
      <c r="A261" s="6"/>
      <c r="B261" s="104"/>
      <c r="C261" s="6"/>
      <c r="D261" s="6"/>
      <c r="E261" s="6"/>
      <c r="F261" s="6"/>
      <c r="G261" s="6"/>
      <c r="H261" s="6"/>
      <c r="I261" s="6"/>
      <c r="J261" s="6"/>
      <c r="K261" s="6"/>
      <c r="L261" s="6"/>
      <c r="M261" s="6"/>
      <c r="N261" s="6"/>
      <c r="O261" s="6"/>
      <c r="P261" s="6"/>
      <c r="Q261" s="6"/>
      <c r="R261" s="6"/>
      <c r="S261" s="6"/>
      <c r="T261" s="6"/>
      <c r="U261" s="6"/>
      <c r="V261" s="6"/>
      <c r="W261" s="6"/>
      <c r="X261" s="6"/>
      <c r="Y261" s="6"/>
      <c r="Z261" s="6"/>
    </row>
    <row r="262" spans="1:26" ht="15.75" customHeight="1">
      <c r="A262" s="6"/>
      <c r="B262" s="104"/>
      <c r="C262" s="6"/>
      <c r="D262" s="6"/>
      <c r="E262" s="6"/>
      <c r="F262" s="6"/>
      <c r="G262" s="6"/>
      <c r="H262" s="6"/>
      <c r="I262" s="6"/>
      <c r="J262" s="6"/>
      <c r="K262" s="6"/>
      <c r="L262" s="6"/>
      <c r="M262" s="6"/>
      <c r="N262" s="6"/>
      <c r="O262" s="6"/>
      <c r="P262" s="6"/>
      <c r="Q262" s="6"/>
      <c r="R262" s="6"/>
      <c r="S262" s="6"/>
      <c r="T262" s="6"/>
      <c r="U262" s="6"/>
      <c r="V262" s="6"/>
      <c r="W262" s="6"/>
      <c r="X262" s="6"/>
      <c r="Y262" s="6"/>
      <c r="Z262" s="6"/>
    </row>
    <row r="263" spans="1:26" ht="15.75" customHeight="1"/>
    <row r="264" spans="1:26" ht="15.75" customHeight="1"/>
    <row r="265" spans="1:26" ht="15.75" customHeight="1"/>
    <row r="266" spans="1:26" ht="15.75" customHeight="1"/>
    <row r="267" spans="1:26" ht="15.75" customHeight="1"/>
    <row r="268" spans="1:26" ht="15.75" customHeight="1"/>
    <row r="269" spans="1:26" ht="15.75" customHeight="1"/>
    <row r="270" spans="1:26" ht="15.75" customHeight="1"/>
    <row r="271" spans="1:26" ht="15.75" customHeight="1"/>
    <row r="272" spans="1:26"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62" xr:uid="{00000000-0009-0000-0000-000008000000}"/>
  <pageMargins left="0" right="0" top="0" bottom="0" header="0" footer="0"/>
  <pageSetup orientation="landscape"/>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AD1000"/>
  <sheetViews>
    <sheetView workbookViewId="0">
      <pane xSplit="3" ySplit="1" topLeftCell="D2" activePane="bottomRight" state="frozen"/>
      <selection pane="topRight" activeCell="D1" sqref="D1"/>
      <selection pane="bottomLeft" activeCell="A2" sqref="A2"/>
      <selection pane="bottomRight" activeCell="D2" sqref="D2"/>
    </sheetView>
  </sheetViews>
  <sheetFormatPr defaultColWidth="14.44140625" defaultRowHeight="15" customHeight="1"/>
  <cols>
    <col min="1" max="1" width="26.5546875" customWidth="1"/>
    <col min="2" max="2" width="17.109375" customWidth="1"/>
    <col min="3" max="3" width="25.109375" customWidth="1"/>
    <col min="4" max="4" width="35.44140625" customWidth="1"/>
    <col min="5" max="5" width="19.109375" customWidth="1"/>
    <col min="6" max="6" width="27.5546875" customWidth="1"/>
    <col min="7" max="7" width="32.109375" customWidth="1"/>
    <col min="8" max="8" width="11.44140625" customWidth="1"/>
    <col min="9" max="9" width="22.33203125" customWidth="1"/>
    <col min="10" max="11" width="25.33203125" customWidth="1"/>
    <col min="16" max="16" width="39.109375" customWidth="1"/>
    <col min="17" max="17" width="22.88671875" customWidth="1"/>
    <col min="18" max="18" width="23" customWidth="1"/>
  </cols>
  <sheetData>
    <row r="1" spans="1:30" ht="14.4">
      <c r="A1" s="106" t="s">
        <v>6664</v>
      </c>
      <c r="B1" s="106" t="s">
        <v>6665</v>
      </c>
      <c r="C1" s="106" t="s">
        <v>6666</v>
      </c>
      <c r="D1" s="106" t="s">
        <v>6667</v>
      </c>
      <c r="E1" s="106" t="s">
        <v>6668</v>
      </c>
      <c r="F1" s="106" t="s">
        <v>6607</v>
      </c>
      <c r="G1" s="106" t="s">
        <v>6669</v>
      </c>
      <c r="H1" s="106"/>
      <c r="I1" s="107" t="s">
        <v>6670</v>
      </c>
      <c r="J1" s="107" t="s">
        <v>6671</v>
      </c>
      <c r="K1" s="107" t="s">
        <v>6672</v>
      </c>
      <c r="L1" s="107"/>
      <c r="M1" s="107"/>
      <c r="N1" s="107"/>
      <c r="O1" s="107"/>
      <c r="P1" s="107"/>
      <c r="Q1" s="107"/>
      <c r="R1" s="107"/>
      <c r="S1" s="107"/>
      <c r="T1" s="107"/>
      <c r="U1" s="107"/>
      <c r="V1" s="107"/>
      <c r="W1" s="107"/>
      <c r="X1" s="107"/>
      <c r="Y1" s="107"/>
      <c r="Z1" s="107"/>
      <c r="AA1" s="107"/>
      <c r="AB1" s="107"/>
      <c r="AC1" s="107"/>
      <c r="AD1" s="107"/>
    </row>
    <row r="2" spans="1:30" ht="14.4">
      <c r="A2" s="108" t="s">
        <v>6673</v>
      </c>
      <c r="B2" s="108" t="s">
        <v>6674</v>
      </c>
      <c r="C2" s="108" t="s">
        <v>6675</v>
      </c>
      <c r="D2" s="108" t="s">
        <v>6676</v>
      </c>
      <c r="E2" s="108" t="s">
        <v>1147</v>
      </c>
      <c r="F2" s="108"/>
      <c r="G2" s="108" t="s">
        <v>1147</v>
      </c>
      <c r="H2" s="108"/>
      <c r="I2" s="109"/>
      <c r="J2" s="109"/>
      <c r="K2" s="109"/>
      <c r="L2" s="109"/>
      <c r="M2" s="109"/>
      <c r="N2" s="109"/>
      <c r="O2" s="109"/>
      <c r="P2" s="109"/>
      <c r="Q2" s="109"/>
      <c r="R2" s="109"/>
      <c r="S2" s="109"/>
      <c r="T2" s="109"/>
      <c r="U2" s="109"/>
      <c r="V2" s="109"/>
      <c r="W2" s="109"/>
      <c r="X2" s="109"/>
      <c r="Y2" s="109"/>
      <c r="Z2" s="109"/>
      <c r="AA2" s="109"/>
      <c r="AB2" s="109"/>
      <c r="AC2" s="109"/>
      <c r="AD2" s="109"/>
    </row>
    <row r="3" spans="1:30" ht="14.4">
      <c r="A3" s="108" t="s">
        <v>6673</v>
      </c>
      <c r="B3" s="108" t="s">
        <v>6677</v>
      </c>
      <c r="C3" s="108" t="s">
        <v>6678</v>
      </c>
      <c r="D3" s="108" t="s">
        <v>6679</v>
      </c>
      <c r="E3" s="108" t="s">
        <v>1147</v>
      </c>
      <c r="F3" s="108"/>
      <c r="G3" s="108" t="s">
        <v>1147</v>
      </c>
      <c r="H3" s="108"/>
      <c r="I3" s="109"/>
      <c r="J3" s="109"/>
      <c r="K3" s="109"/>
      <c r="L3" s="109"/>
      <c r="M3" s="109"/>
      <c r="N3" s="109"/>
      <c r="O3" s="109"/>
      <c r="P3" s="109"/>
      <c r="Q3" s="109"/>
      <c r="R3" s="109"/>
      <c r="S3" s="109"/>
      <c r="T3" s="109"/>
      <c r="U3" s="109"/>
      <c r="V3" s="109"/>
      <c r="W3" s="109"/>
      <c r="X3" s="109"/>
      <c r="Y3" s="109"/>
      <c r="Z3" s="109"/>
      <c r="AA3" s="109"/>
      <c r="AB3" s="109"/>
      <c r="AC3" s="109"/>
      <c r="AD3" s="109"/>
    </row>
    <row r="4" spans="1:30" ht="14.4">
      <c r="A4" s="108" t="s">
        <v>6673</v>
      </c>
      <c r="B4" s="108" t="s">
        <v>6680</v>
      </c>
      <c r="C4" s="108" t="s">
        <v>6681</v>
      </c>
      <c r="D4" s="108" t="s">
        <v>6682</v>
      </c>
      <c r="E4" s="108" t="s">
        <v>7</v>
      </c>
      <c r="F4" s="108"/>
      <c r="G4" s="108" t="s">
        <v>1147</v>
      </c>
      <c r="H4" s="108"/>
      <c r="I4" s="109"/>
      <c r="J4" s="109"/>
      <c r="K4" s="109"/>
      <c r="L4" s="109"/>
      <c r="M4" s="109"/>
      <c r="N4" s="109"/>
      <c r="O4" s="109"/>
      <c r="P4" s="109"/>
      <c r="Q4" s="109"/>
      <c r="R4" s="109"/>
      <c r="S4" s="109"/>
      <c r="T4" s="109"/>
      <c r="U4" s="109"/>
      <c r="V4" s="109"/>
      <c r="W4" s="109"/>
      <c r="X4" s="109"/>
      <c r="Y4" s="109"/>
      <c r="Z4" s="109"/>
      <c r="AA4" s="109"/>
      <c r="AB4" s="109"/>
      <c r="AC4" s="109"/>
      <c r="AD4" s="109"/>
    </row>
    <row r="5" spans="1:30" ht="14.4">
      <c r="A5" s="108"/>
      <c r="B5" s="108"/>
      <c r="C5" s="108"/>
      <c r="D5" s="108"/>
      <c r="E5" s="108"/>
      <c r="F5" s="108"/>
      <c r="G5" s="108"/>
      <c r="H5" s="108"/>
      <c r="I5" s="109"/>
      <c r="J5" s="109"/>
      <c r="K5" s="109"/>
      <c r="L5" s="109"/>
      <c r="M5" s="109"/>
      <c r="N5" s="109"/>
      <c r="O5" s="109"/>
      <c r="P5" s="109"/>
      <c r="Q5" s="109"/>
      <c r="R5" s="109"/>
      <c r="S5" s="109"/>
      <c r="T5" s="109"/>
      <c r="U5" s="109"/>
      <c r="V5" s="109"/>
      <c r="W5" s="109"/>
      <c r="X5" s="109"/>
      <c r="Y5" s="109"/>
      <c r="Z5" s="109"/>
      <c r="AA5" s="109"/>
      <c r="AB5" s="109"/>
      <c r="AC5" s="109"/>
      <c r="AD5" s="109"/>
    </row>
    <row r="6" spans="1:30" ht="14.4">
      <c r="A6" s="108" t="s">
        <v>6683</v>
      </c>
      <c r="B6" s="108" t="s">
        <v>6674</v>
      </c>
      <c r="C6" s="108" t="s">
        <v>6684</v>
      </c>
      <c r="D6" s="108" t="s">
        <v>6676</v>
      </c>
      <c r="E6" s="108" t="s">
        <v>6685</v>
      </c>
      <c r="F6" s="108" t="s">
        <v>6686</v>
      </c>
      <c r="G6" s="108" t="s">
        <v>1147</v>
      </c>
      <c r="H6" s="108"/>
      <c r="I6" s="109"/>
      <c r="J6" s="109"/>
      <c r="K6" s="109"/>
      <c r="L6" s="109"/>
      <c r="M6" s="109"/>
      <c r="N6" s="109"/>
      <c r="O6" s="109"/>
      <c r="P6" s="109"/>
      <c r="Q6" s="109"/>
      <c r="R6" s="109"/>
      <c r="S6" s="109"/>
      <c r="T6" s="109"/>
      <c r="U6" s="109"/>
      <c r="V6" s="109"/>
      <c r="W6" s="109"/>
      <c r="X6" s="109"/>
      <c r="Y6" s="109"/>
      <c r="Z6" s="109"/>
      <c r="AA6" s="109"/>
      <c r="AB6" s="109"/>
      <c r="AC6" s="109"/>
      <c r="AD6" s="109"/>
    </row>
    <row r="7" spans="1:30" ht="14.4">
      <c r="A7" s="108" t="s">
        <v>6683</v>
      </c>
      <c r="B7" s="108" t="s">
        <v>6674</v>
      </c>
      <c r="C7" s="108" t="s">
        <v>6684</v>
      </c>
      <c r="D7" s="108" t="s">
        <v>6679</v>
      </c>
      <c r="E7" s="108" t="s">
        <v>6687</v>
      </c>
      <c r="F7" s="108"/>
      <c r="G7" s="108" t="s">
        <v>1147</v>
      </c>
      <c r="H7" s="108"/>
      <c r="I7" s="109"/>
      <c r="J7" s="109"/>
      <c r="K7" s="109"/>
      <c r="L7" s="109"/>
      <c r="M7" s="109"/>
      <c r="N7" s="109"/>
      <c r="O7" s="109"/>
      <c r="P7" s="109"/>
      <c r="Q7" s="109"/>
      <c r="R7" s="109"/>
      <c r="S7" s="109"/>
      <c r="T7" s="109"/>
      <c r="U7" s="109"/>
      <c r="V7" s="109"/>
      <c r="W7" s="109"/>
      <c r="X7" s="109"/>
      <c r="Y7" s="109"/>
      <c r="Z7" s="109"/>
      <c r="AA7" s="109"/>
      <c r="AB7" s="109"/>
      <c r="AC7" s="109"/>
      <c r="AD7" s="109"/>
    </row>
    <row r="8" spans="1:30" ht="14.4">
      <c r="A8" s="108" t="s">
        <v>6683</v>
      </c>
      <c r="B8" s="108" t="s">
        <v>6674</v>
      </c>
      <c r="C8" s="108" t="s">
        <v>6684</v>
      </c>
      <c r="D8" s="108" t="s">
        <v>6682</v>
      </c>
      <c r="E8" s="108" t="s">
        <v>6687</v>
      </c>
      <c r="F8" s="108"/>
      <c r="G8" s="108" t="s">
        <v>1147</v>
      </c>
      <c r="H8" s="108"/>
      <c r="I8" s="109"/>
      <c r="J8" s="109"/>
      <c r="K8" s="109"/>
      <c r="L8" s="109"/>
      <c r="M8" s="109"/>
      <c r="N8" s="109"/>
      <c r="O8" s="109"/>
      <c r="P8" s="109"/>
      <c r="Q8" s="109"/>
      <c r="R8" s="109"/>
      <c r="S8" s="109"/>
      <c r="T8" s="109"/>
      <c r="U8" s="109"/>
      <c r="V8" s="109"/>
      <c r="W8" s="109"/>
      <c r="X8" s="109"/>
      <c r="Y8" s="109"/>
      <c r="Z8" s="109"/>
      <c r="AA8" s="109"/>
      <c r="AB8" s="109"/>
      <c r="AC8" s="109"/>
      <c r="AD8" s="109"/>
    </row>
    <row r="9" spans="1:30" ht="14.4">
      <c r="A9" s="108"/>
      <c r="B9" s="108"/>
      <c r="C9" s="108"/>
      <c r="D9" s="108"/>
      <c r="E9" s="108"/>
      <c r="F9" s="108"/>
      <c r="G9" s="108"/>
      <c r="H9" s="108"/>
      <c r="I9" s="109"/>
      <c r="J9" s="109"/>
      <c r="K9" s="109"/>
      <c r="L9" s="109"/>
      <c r="M9" s="109"/>
      <c r="N9" s="109"/>
      <c r="O9" s="109"/>
      <c r="P9" s="109"/>
      <c r="Q9" s="109"/>
      <c r="R9" s="109"/>
      <c r="S9" s="109"/>
      <c r="T9" s="109"/>
      <c r="U9" s="109"/>
      <c r="V9" s="109"/>
      <c r="W9" s="109"/>
      <c r="X9" s="109"/>
      <c r="Y9" s="109"/>
      <c r="Z9" s="109"/>
      <c r="AA9" s="109"/>
      <c r="AB9" s="109"/>
      <c r="AC9" s="109"/>
      <c r="AD9" s="109"/>
    </row>
    <row r="10" spans="1:30" ht="14.4">
      <c r="A10" s="108" t="s">
        <v>6688</v>
      </c>
      <c r="B10" s="108" t="s">
        <v>6675</v>
      </c>
      <c r="C10" s="108" t="s">
        <v>6684</v>
      </c>
      <c r="D10" s="108" t="s">
        <v>6676</v>
      </c>
      <c r="E10" s="108" t="s">
        <v>6687</v>
      </c>
      <c r="F10" s="108"/>
      <c r="G10" s="108" t="s">
        <v>1147</v>
      </c>
      <c r="H10" s="108"/>
      <c r="I10" s="109"/>
      <c r="J10" s="109"/>
      <c r="K10" s="109"/>
      <c r="L10" s="109"/>
      <c r="M10" s="109"/>
      <c r="N10" s="109"/>
      <c r="O10" s="109"/>
      <c r="P10" s="109"/>
      <c r="Q10" s="109"/>
      <c r="R10" s="109"/>
      <c r="S10" s="109"/>
      <c r="T10" s="109"/>
      <c r="U10" s="109"/>
      <c r="V10" s="109"/>
      <c r="W10" s="109"/>
      <c r="X10" s="109"/>
      <c r="Y10" s="109"/>
      <c r="Z10" s="109"/>
      <c r="AA10" s="109"/>
      <c r="AB10" s="109"/>
      <c r="AC10" s="109"/>
      <c r="AD10" s="109"/>
    </row>
    <row r="11" spans="1:30" ht="14.4">
      <c r="A11" s="108" t="s">
        <v>6688</v>
      </c>
      <c r="B11" s="108" t="s">
        <v>6675</v>
      </c>
      <c r="C11" s="108" t="s">
        <v>6684</v>
      </c>
      <c r="D11" s="108" t="s">
        <v>6679</v>
      </c>
      <c r="E11" s="108" t="s">
        <v>6687</v>
      </c>
      <c r="F11" s="108"/>
      <c r="G11" s="108" t="s">
        <v>1147</v>
      </c>
      <c r="H11" s="108"/>
      <c r="I11" s="109"/>
      <c r="J11" s="109"/>
      <c r="K11" s="109"/>
      <c r="L11" s="109"/>
      <c r="M11" s="109"/>
      <c r="N11" s="109"/>
      <c r="O11" s="109"/>
      <c r="P11" s="109"/>
      <c r="Q11" s="109"/>
      <c r="R11" s="109"/>
      <c r="S11" s="109"/>
      <c r="T11" s="109"/>
      <c r="U11" s="109"/>
      <c r="V11" s="109"/>
      <c r="W11" s="109"/>
      <c r="X11" s="109"/>
      <c r="Y11" s="109"/>
      <c r="Z11" s="109"/>
      <c r="AA11" s="109"/>
      <c r="AB11" s="109"/>
      <c r="AC11" s="109"/>
      <c r="AD11" s="109"/>
    </row>
    <row r="12" spans="1:30" ht="14.4">
      <c r="A12" s="108" t="s">
        <v>6688</v>
      </c>
      <c r="B12" s="108" t="s">
        <v>6675</v>
      </c>
      <c r="C12" s="108" t="s">
        <v>6684</v>
      </c>
      <c r="D12" s="108" t="s">
        <v>6682</v>
      </c>
      <c r="E12" s="108" t="s">
        <v>6687</v>
      </c>
      <c r="F12" s="108"/>
      <c r="G12" s="108" t="s">
        <v>1147</v>
      </c>
      <c r="H12" s="108"/>
      <c r="I12" s="109"/>
      <c r="J12" s="109"/>
      <c r="K12" s="109"/>
      <c r="L12" s="109"/>
      <c r="M12" s="109"/>
      <c r="N12" s="109"/>
      <c r="O12" s="109"/>
      <c r="P12" s="110" t="s">
        <v>6689</v>
      </c>
      <c r="Q12" s="106" t="s">
        <v>6665</v>
      </c>
      <c r="R12" s="106" t="s">
        <v>6666</v>
      </c>
      <c r="S12" s="109"/>
      <c r="T12" s="109"/>
      <c r="U12" s="109"/>
      <c r="V12" s="109"/>
      <c r="W12" s="109"/>
      <c r="X12" s="109"/>
      <c r="Y12" s="109"/>
      <c r="Z12" s="109"/>
      <c r="AA12" s="109"/>
      <c r="AB12" s="109"/>
      <c r="AC12" s="109"/>
      <c r="AD12" s="109"/>
    </row>
    <row r="13" spans="1:30" ht="14.4">
      <c r="A13" s="108"/>
      <c r="B13" s="108"/>
      <c r="C13" s="108"/>
      <c r="D13" s="108"/>
      <c r="E13" s="108"/>
      <c r="F13" s="108"/>
      <c r="G13" s="108"/>
      <c r="H13" s="108"/>
      <c r="I13" s="109"/>
      <c r="J13" s="109"/>
      <c r="K13" s="109"/>
      <c r="L13" s="109"/>
      <c r="M13" s="109"/>
      <c r="N13" s="109"/>
      <c r="O13" s="109"/>
      <c r="P13" s="108" t="s">
        <v>6673</v>
      </c>
      <c r="Q13" s="108" t="s">
        <v>6674</v>
      </c>
      <c r="R13" s="108" t="s">
        <v>6675</v>
      </c>
      <c r="S13" s="109"/>
      <c r="T13" s="109"/>
      <c r="U13" s="109"/>
      <c r="V13" s="109"/>
      <c r="W13" s="109"/>
      <c r="X13" s="109"/>
      <c r="Y13" s="109"/>
      <c r="Z13" s="109"/>
      <c r="AA13" s="109"/>
      <c r="AB13" s="109"/>
      <c r="AC13" s="109"/>
      <c r="AD13" s="109"/>
    </row>
    <row r="14" spans="1:30" ht="14.4">
      <c r="A14" s="108" t="s">
        <v>6690</v>
      </c>
      <c r="B14" s="108" t="s">
        <v>6675</v>
      </c>
      <c r="C14" s="108" t="s">
        <v>6691</v>
      </c>
      <c r="D14" s="108" t="s">
        <v>6676</v>
      </c>
      <c r="E14" s="108" t="s">
        <v>7</v>
      </c>
      <c r="F14" s="108"/>
      <c r="G14" s="108" t="s">
        <v>1147</v>
      </c>
      <c r="H14" s="108"/>
      <c r="I14" s="109"/>
      <c r="J14" s="109"/>
      <c r="K14" s="109"/>
      <c r="L14" s="109"/>
      <c r="M14" s="109"/>
      <c r="N14" s="109"/>
      <c r="O14" s="109"/>
      <c r="P14" s="108" t="s">
        <v>6683</v>
      </c>
      <c r="Q14" s="108" t="s">
        <v>6674</v>
      </c>
      <c r="R14" s="108" t="s">
        <v>6684</v>
      </c>
      <c r="S14" s="108"/>
      <c r="T14" s="109"/>
      <c r="U14" s="109"/>
      <c r="V14" s="109"/>
      <c r="W14" s="109"/>
      <c r="X14" s="109"/>
      <c r="Y14" s="109"/>
      <c r="Z14" s="109"/>
      <c r="AA14" s="109"/>
      <c r="AB14" s="109"/>
      <c r="AC14" s="109"/>
      <c r="AD14" s="109"/>
    </row>
    <row r="15" spans="1:30" ht="14.4">
      <c r="A15" s="108" t="s">
        <v>6692</v>
      </c>
      <c r="B15" s="108" t="s">
        <v>6675</v>
      </c>
      <c r="C15" s="108" t="s">
        <v>6691</v>
      </c>
      <c r="D15" s="108" t="s">
        <v>6679</v>
      </c>
      <c r="E15" s="108" t="s">
        <v>1147</v>
      </c>
      <c r="F15" s="108"/>
      <c r="G15" s="108" t="s">
        <v>1147</v>
      </c>
      <c r="H15" s="108"/>
      <c r="I15" s="109"/>
      <c r="J15" s="109"/>
      <c r="K15" s="109"/>
      <c r="L15" s="109"/>
      <c r="M15" s="109"/>
      <c r="N15" s="109"/>
      <c r="O15" s="109"/>
      <c r="P15" s="108" t="s">
        <v>6688</v>
      </c>
      <c r="Q15" s="108" t="s">
        <v>6675</v>
      </c>
      <c r="R15" s="108" t="s">
        <v>6684</v>
      </c>
      <c r="S15" s="109"/>
      <c r="T15" s="109"/>
      <c r="U15" s="109"/>
      <c r="V15" s="109"/>
      <c r="W15" s="109"/>
      <c r="X15" s="109"/>
      <c r="Y15" s="109"/>
      <c r="Z15" s="109"/>
      <c r="AA15" s="109"/>
      <c r="AB15" s="109"/>
      <c r="AC15" s="109"/>
      <c r="AD15" s="109"/>
    </row>
    <row r="16" spans="1:30" ht="14.4">
      <c r="A16" s="108" t="s">
        <v>6693</v>
      </c>
      <c r="B16" s="108" t="s">
        <v>6675</v>
      </c>
      <c r="C16" s="108" t="s">
        <v>6691</v>
      </c>
      <c r="D16" s="108" t="s">
        <v>6682</v>
      </c>
      <c r="E16" s="108" t="s">
        <v>7</v>
      </c>
      <c r="F16" s="108"/>
      <c r="G16" s="108" t="s">
        <v>1147</v>
      </c>
      <c r="H16" s="108"/>
      <c r="I16" s="109"/>
      <c r="J16" s="109"/>
      <c r="K16" s="109"/>
      <c r="L16" s="109"/>
      <c r="M16" s="109"/>
      <c r="N16" s="109"/>
      <c r="O16" s="109"/>
      <c r="P16" s="108" t="s">
        <v>6690</v>
      </c>
      <c r="Q16" s="108" t="s">
        <v>6675</v>
      </c>
      <c r="R16" s="108" t="s">
        <v>6691</v>
      </c>
      <c r="S16" s="109"/>
      <c r="T16" s="109"/>
      <c r="U16" s="109"/>
      <c r="V16" s="109"/>
      <c r="W16" s="109"/>
      <c r="X16" s="109"/>
      <c r="Y16" s="109"/>
      <c r="Z16" s="109"/>
      <c r="AA16" s="109"/>
      <c r="AB16" s="109"/>
      <c r="AC16" s="109"/>
      <c r="AD16" s="109"/>
    </row>
    <row r="17" spans="1:30" ht="14.4">
      <c r="A17" s="108"/>
      <c r="B17" s="108"/>
      <c r="C17" s="108"/>
      <c r="D17" s="108"/>
      <c r="E17" s="108"/>
      <c r="F17" s="108"/>
      <c r="G17" s="108"/>
      <c r="H17" s="108"/>
      <c r="I17" s="109"/>
      <c r="J17" s="109"/>
      <c r="K17" s="109"/>
      <c r="L17" s="109"/>
      <c r="M17" s="109"/>
      <c r="N17" s="109"/>
      <c r="O17" s="109"/>
      <c r="P17" s="108" t="s">
        <v>6694</v>
      </c>
      <c r="Q17" s="108" t="s">
        <v>6684</v>
      </c>
      <c r="R17" s="108" t="s">
        <v>6695</v>
      </c>
      <c r="S17" s="109"/>
      <c r="T17" s="109"/>
      <c r="U17" s="109"/>
      <c r="V17" s="109"/>
      <c r="W17" s="109"/>
      <c r="X17" s="109"/>
      <c r="Y17" s="109"/>
      <c r="Z17" s="109"/>
      <c r="AA17" s="109"/>
      <c r="AB17" s="109"/>
      <c r="AC17" s="109"/>
      <c r="AD17" s="109"/>
    </row>
    <row r="18" spans="1:30" ht="14.4">
      <c r="A18" s="108" t="s">
        <v>6694</v>
      </c>
      <c r="B18" s="108" t="s">
        <v>6684</v>
      </c>
      <c r="C18" s="108" t="s">
        <v>6695</v>
      </c>
      <c r="D18" s="108" t="s">
        <v>6676</v>
      </c>
      <c r="E18" s="108" t="s">
        <v>6687</v>
      </c>
      <c r="F18" s="108"/>
      <c r="G18" s="109" t="s">
        <v>1147</v>
      </c>
      <c r="H18" s="108"/>
      <c r="I18" s="109"/>
      <c r="J18" s="109"/>
      <c r="K18" s="109"/>
      <c r="L18" s="109"/>
      <c r="M18" s="109"/>
      <c r="N18" s="109"/>
      <c r="O18" s="109"/>
      <c r="P18" s="108" t="s">
        <v>6696</v>
      </c>
      <c r="Q18" s="108" t="s">
        <v>6695</v>
      </c>
      <c r="R18" s="108" t="s">
        <v>6684</v>
      </c>
      <c r="S18" s="109"/>
      <c r="T18" s="109"/>
      <c r="U18" s="109"/>
      <c r="V18" s="109"/>
      <c r="W18" s="109"/>
      <c r="X18" s="109"/>
      <c r="Y18" s="109"/>
      <c r="Z18" s="109"/>
      <c r="AA18" s="109"/>
      <c r="AB18" s="109"/>
      <c r="AC18" s="109"/>
      <c r="AD18" s="109"/>
    </row>
    <row r="19" spans="1:30" ht="14.4">
      <c r="A19" s="108" t="s">
        <v>6694</v>
      </c>
      <c r="B19" s="108" t="s">
        <v>6684</v>
      </c>
      <c r="C19" s="108" t="s">
        <v>6695</v>
      </c>
      <c r="D19" s="108" t="s">
        <v>6679</v>
      </c>
      <c r="E19" s="108" t="s">
        <v>6687</v>
      </c>
      <c r="F19" s="108"/>
      <c r="G19" s="109" t="s">
        <v>1147</v>
      </c>
      <c r="H19" s="108"/>
      <c r="I19" s="109"/>
      <c r="J19" s="109"/>
      <c r="K19" s="109"/>
      <c r="L19" s="109"/>
      <c r="M19" s="109"/>
      <c r="N19" s="109"/>
      <c r="O19" s="109"/>
      <c r="P19" s="108" t="s">
        <v>6697</v>
      </c>
      <c r="Q19" s="108" t="s">
        <v>6684</v>
      </c>
      <c r="R19" s="108" t="s">
        <v>6698</v>
      </c>
      <c r="S19" s="109"/>
      <c r="T19" s="109"/>
      <c r="U19" s="109"/>
      <c r="V19" s="109"/>
      <c r="W19" s="109"/>
      <c r="X19" s="109"/>
      <c r="Y19" s="109"/>
      <c r="Z19" s="109"/>
      <c r="AA19" s="109"/>
      <c r="AB19" s="109"/>
      <c r="AC19" s="109"/>
      <c r="AD19" s="109"/>
    </row>
    <row r="20" spans="1:30" ht="14.4">
      <c r="A20" s="108" t="s">
        <v>6694</v>
      </c>
      <c r="B20" s="108" t="s">
        <v>6684</v>
      </c>
      <c r="C20" s="108" t="s">
        <v>6695</v>
      </c>
      <c r="D20" s="108" t="s">
        <v>6682</v>
      </c>
      <c r="E20" s="108" t="s">
        <v>6687</v>
      </c>
      <c r="F20" s="108"/>
      <c r="G20" s="109" t="s">
        <v>1147</v>
      </c>
      <c r="H20" s="108"/>
      <c r="I20" s="109"/>
      <c r="J20" s="109"/>
      <c r="K20" s="109"/>
      <c r="L20" s="109"/>
      <c r="M20" s="109"/>
      <c r="N20" s="109"/>
      <c r="O20" s="109"/>
      <c r="P20" s="108" t="s">
        <v>6699</v>
      </c>
      <c r="Q20" s="108" t="s">
        <v>6698</v>
      </c>
      <c r="R20" s="108" t="s">
        <v>6684</v>
      </c>
      <c r="S20" s="109"/>
      <c r="T20" s="109"/>
      <c r="U20" s="109"/>
      <c r="V20" s="109"/>
      <c r="W20" s="109"/>
      <c r="X20" s="109"/>
      <c r="Y20" s="109"/>
      <c r="Z20" s="109"/>
      <c r="AA20" s="109"/>
      <c r="AB20" s="109"/>
      <c r="AC20" s="109"/>
      <c r="AD20" s="109"/>
    </row>
    <row r="21" spans="1:30" ht="15.75" customHeight="1">
      <c r="A21" s="108"/>
      <c r="B21" s="108"/>
      <c r="C21" s="108"/>
      <c r="D21" s="108"/>
      <c r="E21" s="108"/>
      <c r="F21" s="108"/>
      <c r="G21" s="108"/>
      <c r="H21" s="108"/>
      <c r="I21" s="109"/>
      <c r="J21" s="109"/>
      <c r="K21" s="109"/>
      <c r="L21" s="109"/>
      <c r="M21" s="109"/>
      <c r="N21" s="109"/>
      <c r="O21" s="109"/>
      <c r="P21" s="108" t="s">
        <v>6700</v>
      </c>
      <c r="Q21" s="108" t="s">
        <v>6684</v>
      </c>
      <c r="R21" s="108" t="s">
        <v>6691</v>
      </c>
      <c r="S21" s="109"/>
      <c r="T21" s="109"/>
      <c r="U21" s="109"/>
      <c r="V21" s="109"/>
      <c r="W21" s="109"/>
      <c r="X21" s="109"/>
      <c r="Y21" s="109"/>
      <c r="Z21" s="109"/>
      <c r="AA21" s="109"/>
      <c r="AB21" s="109"/>
      <c r="AC21" s="109"/>
      <c r="AD21" s="109"/>
    </row>
    <row r="22" spans="1:30" ht="15.75" customHeight="1">
      <c r="A22" s="108" t="s">
        <v>6696</v>
      </c>
      <c r="B22" s="108" t="s">
        <v>6695</v>
      </c>
      <c r="C22" s="108" t="s">
        <v>6684</v>
      </c>
      <c r="D22" s="108" t="s">
        <v>6676</v>
      </c>
      <c r="E22" s="108" t="s">
        <v>6687</v>
      </c>
      <c r="F22" s="108"/>
      <c r="G22" s="109" t="s">
        <v>1147</v>
      </c>
      <c r="H22" s="108"/>
      <c r="I22" s="109"/>
      <c r="J22" s="109"/>
      <c r="K22" s="109"/>
      <c r="L22" s="109"/>
      <c r="M22" s="109"/>
      <c r="N22" s="109"/>
      <c r="O22" s="109"/>
      <c r="P22" s="108" t="s">
        <v>6701</v>
      </c>
      <c r="Q22" s="108" t="s">
        <v>6675</v>
      </c>
      <c r="R22" s="108" t="s">
        <v>6674</v>
      </c>
      <c r="S22" s="109"/>
      <c r="T22" s="109"/>
      <c r="U22" s="109"/>
      <c r="V22" s="109"/>
      <c r="W22" s="109"/>
      <c r="X22" s="109"/>
      <c r="Y22" s="109"/>
      <c r="Z22" s="109"/>
      <c r="AA22" s="109"/>
      <c r="AB22" s="109"/>
      <c r="AC22" s="109"/>
      <c r="AD22" s="109"/>
    </row>
    <row r="23" spans="1:30" ht="15.75" customHeight="1">
      <c r="A23" s="108" t="s">
        <v>6696</v>
      </c>
      <c r="B23" s="108" t="s">
        <v>6695</v>
      </c>
      <c r="C23" s="108" t="s">
        <v>6684</v>
      </c>
      <c r="D23" s="108" t="s">
        <v>6679</v>
      </c>
      <c r="E23" s="108" t="s">
        <v>6687</v>
      </c>
      <c r="F23" s="108"/>
      <c r="G23" s="109" t="s">
        <v>1147</v>
      </c>
      <c r="H23" s="108"/>
      <c r="I23" s="109"/>
      <c r="J23" s="109"/>
      <c r="K23" s="109"/>
      <c r="L23" s="109"/>
      <c r="M23" s="109"/>
      <c r="N23" s="109"/>
      <c r="O23" s="109"/>
      <c r="P23" s="108" t="s">
        <v>6702</v>
      </c>
      <c r="Q23" s="108" t="s">
        <v>6675</v>
      </c>
      <c r="R23" s="108" t="s">
        <v>6674</v>
      </c>
      <c r="S23" s="109"/>
      <c r="T23" s="109"/>
      <c r="U23" s="109"/>
      <c r="V23" s="109"/>
      <c r="W23" s="109"/>
      <c r="X23" s="109"/>
      <c r="Y23" s="109"/>
      <c r="Z23" s="109"/>
      <c r="AA23" s="109"/>
      <c r="AB23" s="109"/>
      <c r="AC23" s="109"/>
      <c r="AD23" s="109"/>
    </row>
    <row r="24" spans="1:30" ht="15.75" customHeight="1">
      <c r="A24" s="108" t="s">
        <v>6696</v>
      </c>
      <c r="B24" s="108" t="s">
        <v>6695</v>
      </c>
      <c r="C24" s="108" t="s">
        <v>6684</v>
      </c>
      <c r="D24" s="108" t="s">
        <v>6682</v>
      </c>
      <c r="E24" s="108" t="s">
        <v>6687</v>
      </c>
      <c r="F24" s="108"/>
      <c r="G24" s="109" t="s">
        <v>1147</v>
      </c>
      <c r="H24" s="108"/>
      <c r="I24" s="109"/>
      <c r="J24" s="109"/>
      <c r="K24" s="109"/>
      <c r="L24" s="109"/>
      <c r="M24" s="109"/>
      <c r="N24" s="109"/>
      <c r="O24" s="109"/>
      <c r="P24" s="111" t="s">
        <v>6703</v>
      </c>
      <c r="Q24" s="108" t="s">
        <v>6684</v>
      </c>
      <c r="R24" s="108" t="s">
        <v>6674</v>
      </c>
      <c r="S24" s="109"/>
      <c r="T24" s="109"/>
      <c r="U24" s="109"/>
      <c r="V24" s="109"/>
      <c r="W24" s="109"/>
      <c r="X24" s="109"/>
      <c r="Y24" s="109"/>
      <c r="Z24" s="109"/>
      <c r="AA24" s="109"/>
      <c r="AB24" s="109"/>
      <c r="AC24" s="109"/>
      <c r="AD24" s="109"/>
    </row>
    <row r="25" spans="1:30" ht="15.75" customHeight="1">
      <c r="A25" s="108"/>
      <c r="B25" s="108"/>
      <c r="C25" s="108"/>
      <c r="D25" s="108"/>
      <c r="E25" s="108"/>
      <c r="F25" s="108"/>
      <c r="G25" s="108"/>
      <c r="H25" s="108"/>
      <c r="I25" s="109"/>
      <c r="J25" s="109"/>
      <c r="K25" s="109"/>
      <c r="L25" s="109"/>
      <c r="M25" s="109"/>
      <c r="N25" s="109"/>
      <c r="O25" s="109"/>
      <c r="P25" s="108" t="s">
        <v>6704</v>
      </c>
      <c r="Q25" s="108" t="s">
        <v>6698</v>
      </c>
      <c r="R25" s="108" t="s">
        <v>6675</v>
      </c>
      <c r="S25" s="109"/>
      <c r="T25" s="109"/>
      <c r="U25" s="109"/>
      <c r="V25" s="109"/>
      <c r="W25" s="109"/>
      <c r="X25" s="109"/>
      <c r="Y25" s="109"/>
      <c r="Z25" s="109"/>
      <c r="AA25" s="109"/>
      <c r="AB25" s="109"/>
      <c r="AC25" s="109"/>
      <c r="AD25" s="109"/>
    </row>
    <row r="26" spans="1:30" ht="15.75" customHeight="1">
      <c r="A26" s="108" t="s">
        <v>6697</v>
      </c>
      <c r="B26" s="108" t="s">
        <v>6684</v>
      </c>
      <c r="C26" s="108" t="s">
        <v>6698</v>
      </c>
      <c r="D26" s="108" t="s">
        <v>6676</v>
      </c>
      <c r="E26" s="108" t="s">
        <v>6687</v>
      </c>
      <c r="F26" s="108"/>
      <c r="G26" s="109" t="s">
        <v>1147</v>
      </c>
      <c r="H26" s="108"/>
      <c r="I26" s="109"/>
      <c r="J26" s="109"/>
      <c r="K26" s="109"/>
      <c r="L26" s="109"/>
      <c r="M26" s="109"/>
      <c r="N26" s="109"/>
      <c r="O26" s="109"/>
      <c r="P26" s="108" t="s">
        <v>6705</v>
      </c>
      <c r="Q26" s="108" t="s">
        <v>6691</v>
      </c>
      <c r="R26" s="108" t="s">
        <v>6675</v>
      </c>
      <c r="S26" s="109"/>
      <c r="T26" s="109"/>
      <c r="U26" s="109"/>
      <c r="V26" s="109"/>
      <c r="W26" s="109"/>
      <c r="X26" s="109"/>
      <c r="Y26" s="109"/>
      <c r="Z26" s="109"/>
      <c r="AA26" s="109"/>
      <c r="AB26" s="109"/>
      <c r="AC26" s="109"/>
      <c r="AD26" s="109"/>
    </row>
    <row r="27" spans="1:30" ht="15.75" customHeight="1">
      <c r="A27" s="108" t="s">
        <v>6697</v>
      </c>
      <c r="B27" s="108" t="s">
        <v>6684</v>
      </c>
      <c r="C27" s="108" t="s">
        <v>6698</v>
      </c>
      <c r="D27" s="108" t="s">
        <v>6679</v>
      </c>
      <c r="E27" s="108" t="s">
        <v>6687</v>
      </c>
      <c r="F27" s="108"/>
      <c r="G27" s="109" t="s">
        <v>1147</v>
      </c>
      <c r="H27" s="108"/>
      <c r="I27" s="109"/>
      <c r="J27" s="109"/>
      <c r="K27" s="109"/>
      <c r="L27" s="109"/>
      <c r="M27" s="109"/>
      <c r="N27" s="109"/>
      <c r="O27" s="109"/>
      <c r="P27" s="108" t="s">
        <v>6706</v>
      </c>
      <c r="Q27" s="108" t="s">
        <v>6691</v>
      </c>
      <c r="R27" s="108" t="s">
        <v>6684</v>
      </c>
      <c r="S27" s="109"/>
      <c r="T27" s="109"/>
      <c r="U27" s="109"/>
      <c r="V27" s="109"/>
      <c r="W27" s="109"/>
      <c r="X27" s="109"/>
      <c r="Y27" s="109"/>
      <c r="Z27" s="109"/>
      <c r="AA27" s="109"/>
      <c r="AB27" s="109"/>
      <c r="AC27" s="109"/>
      <c r="AD27" s="109"/>
    </row>
    <row r="28" spans="1:30" ht="15.75" customHeight="1">
      <c r="A28" s="108" t="s">
        <v>6697</v>
      </c>
      <c r="B28" s="108" t="s">
        <v>6684</v>
      </c>
      <c r="C28" s="108" t="s">
        <v>6698</v>
      </c>
      <c r="D28" s="108" t="s">
        <v>6682</v>
      </c>
      <c r="E28" s="108" t="s">
        <v>6687</v>
      </c>
      <c r="F28" s="108"/>
      <c r="G28" s="109" t="s">
        <v>1147</v>
      </c>
      <c r="H28" s="108"/>
      <c r="I28" s="109"/>
      <c r="J28" s="109"/>
      <c r="K28" s="109"/>
      <c r="L28" s="109"/>
      <c r="M28" s="109"/>
      <c r="N28" s="109"/>
      <c r="O28" s="109"/>
      <c r="P28" s="108" t="s">
        <v>6707</v>
      </c>
      <c r="Q28" s="108" t="s">
        <v>6698</v>
      </c>
      <c r="R28" s="108" t="s">
        <v>6684</v>
      </c>
      <c r="S28" s="109"/>
      <c r="T28" s="109"/>
      <c r="U28" s="109"/>
      <c r="V28" s="109"/>
      <c r="W28" s="109"/>
      <c r="X28" s="109"/>
      <c r="Y28" s="109"/>
      <c r="Z28" s="109"/>
      <c r="AA28" s="109"/>
      <c r="AB28" s="109"/>
      <c r="AC28" s="109"/>
      <c r="AD28" s="109"/>
    </row>
    <row r="29" spans="1:30" ht="15.75" customHeight="1">
      <c r="A29" s="108"/>
      <c r="B29" s="108"/>
      <c r="C29" s="108"/>
      <c r="D29" s="108"/>
      <c r="E29" s="108"/>
      <c r="F29" s="108"/>
      <c r="G29" s="108"/>
      <c r="H29" s="108"/>
      <c r="I29" s="109"/>
      <c r="J29" s="109"/>
      <c r="K29" s="109"/>
      <c r="L29" s="109"/>
      <c r="M29" s="109"/>
      <c r="N29" s="109"/>
      <c r="O29" s="109"/>
      <c r="P29" s="108" t="s">
        <v>6708</v>
      </c>
      <c r="Q29" s="108" t="s">
        <v>6684</v>
      </c>
      <c r="R29" s="108" t="s">
        <v>6698</v>
      </c>
      <c r="S29" s="109"/>
      <c r="T29" s="109"/>
      <c r="U29" s="109"/>
      <c r="V29" s="109"/>
      <c r="W29" s="109"/>
      <c r="X29" s="109"/>
      <c r="Y29" s="109"/>
      <c r="Z29" s="109"/>
      <c r="AA29" s="109"/>
      <c r="AB29" s="109"/>
      <c r="AC29" s="109"/>
      <c r="AD29" s="109"/>
    </row>
    <row r="30" spans="1:30" ht="15.75" customHeight="1">
      <c r="A30" s="108" t="s">
        <v>6699</v>
      </c>
      <c r="B30" s="108" t="s">
        <v>6698</v>
      </c>
      <c r="C30" s="108" t="s">
        <v>6684</v>
      </c>
      <c r="D30" s="108" t="s">
        <v>6676</v>
      </c>
      <c r="E30" s="108" t="s">
        <v>6687</v>
      </c>
      <c r="F30" s="108"/>
      <c r="G30" s="109" t="s">
        <v>1147</v>
      </c>
      <c r="H30" s="108"/>
      <c r="I30" s="109"/>
      <c r="J30" s="109"/>
      <c r="K30" s="109"/>
      <c r="L30" s="109"/>
      <c r="M30" s="109"/>
      <c r="N30" s="109"/>
      <c r="O30" s="109"/>
      <c r="S30" s="109"/>
      <c r="T30" s="109"/>
      <c r="U30" s="109"/>
      <c r="V30" s="109"/>
      <c r="W30" s="109"/>
      <c r="X30" s="109"/>
      <c r="Y30" s="109"/>
      <c r="Z30" s="109"/>
      <c r="AA30" s="109"/>
      <c r="AB30" s="109"/>
      <c r="AC30" s="109"/>
      <c r="AD30" s="109"/>
    </row>
    <row r="31" spans="1:30" ht="15.75" customHeight="1">
      <c r="A31" s="108" t="s">
        <v>6699</v>
      </c>
      <c r="B31" s="108" t="s">
        <v>6698</v>
      </c>
      <c r="C31" s="108" t="s">
        <v>6684</v>
      </c>
      <c r="D31" s="108" t="s">
        <v>6679</v>
      </c>
      <c r="E31" s="108" t="s">
        <v>6687</v>
      </c>
      <c r="F31" s="108"/>
      <c r="G31" s="109" t="s">
        <v>1147</v>
      </c>
      <c r="H31" s="108"/>
      <c r="I31" s="109"/>
      <c r="J31" s="109"/>
      <c r="K31" s="109"/>
      <c r="L31" s="109"/>
      <c r="M31" s="109"/>
      <c r="N31" s="109"/>
      <c r="O31" s="109"/>
      <c r="P31" s="109"/>
      <c r="Q31" s="109"/>
      <c r="R31" s="109"/>
      <c r="S31" s="109"/>
      <c r="T31" s="109"/>
      <c r="U31" s="109"/>
      <c r="V31" s="109"/>
      <c r="W31" s="109"/>
      <c r="X31" s="109"/>
      <c r="Y31" s="109"/>
      <c r="Z31" s="109"/>
      <c r="AA31" s="109"/>
      <c r="AB31" s="109"/>
      <c r="AC31" s="109"/>
      <c r="AD31" s="109"/>
    </row>
    <row r="32" spans="1:30" ht="15.75" customHeight="1">
      <c r="A32" s="108" t="s">
        <v>6699</v>
      </c>
      <c r="B32" s="108" t="s">
        <v>6698</v>
      </c>
      <c r="C32" s="108" t="s">
        <v>6684</v>
      </c>
      <c r="D32" s="108" t="s">
        <v>6682</v>
      </c>
      <c r="E32" s="108" t="s">
        <v>6687</v>
      </c>
      <c r="F32" s="108"/>
      <c r="G32" s="109" t="s">
        <v>1147</v>
      </c>
      <c r="H32" s="108"/>
      <c r="I32" s="109"/>
      <c r="J32" s="109"/>
      <c r="K32" s="109"/>
      <c r="L32" s="109"/>
      <c r="M32" s="109"/>
      <c r="N32" s="109"/>
      <c r="O32" s="109"/>
      <c r="P32" s="109"/>
      <c r="Q32" s="109"/>
      <c r="R32" s="109"/>
      <c r="S32" s="109"/>
      <c r="T32" s="109"/>
      <c r="U32" s="109"/>
      <c r="V32" s="109"/>
      <c r="W32" s="109"/>
      <c r="X32" s="109"/>
      <c r="Y32" s="109"/>
      <c r="Z32" s="109"/>
      <c r="AA32" s="109"/>
      <c r="AB32" s="109"/>
      <c r="AC32" s="109"/>
      <c r="AD32" s="109"/>
    </row>
    <row r="33" spans="1:30" ht="15.75" customHeight="1">
      <c r="A33" s="108"/>
      <c r="B33" s="108"/>
      <c r="C33" s="108"/>
      <c r="D33" s="108"/>
      <c r="E33" s="108"/>
      <c r="F33" s="108"/>
      <c r="G33" s="108"/>
      <c r="H33" s="108"/>
      <c r="I33" s="109"/>
      <c r="J33" s="109"/>
      <c r="K33" s="109"/>
      <c r="L33" s="109"/>
      <c r="M33" s="109"/>
      <c r="N33" s="109"/>
      <c r="O33" s="109"/>
      <c r="P33" s="109"/>
      <c r="Q33" s="109"/>
      <c r="R33" s="109"/>
      <c r="S33" s="109"/>
      <c r="T33" s="109"/>
      <c r="U33" s="109"/>
      <c r="V33" s="109"/>
      <c r="W33" s="109"/>
      <c r="X33" s="109"/>
      <c r="Y33" s="109"/>
      <c r="Z33" s="109"/>
      <c r="AA33" s="109"/>
      <c r="AB33" s="109"/>
      <c r="AC33" s="109"/>
      <c r="AD33" s="109"/>
    </row>
    <row r="34" spans="1:30" ht="15.75" customHeight="1">
      <c r="A34" s="108" t="s">
        <v>6700</v>
      </c>
      <c r="B34" s="108" t="s">
        <v>6684</v>
      </c>
      <c r="C34" s="108" t="s">
        <v>6691</v>
      </c>
      <c r="D34" s="108" t="s">
        <v>6676</v>
      </c>
      <c r="E34" s="109" t="s">
        <v>6685</v>
      </c>
      <c r="F34" s="108" t="s">
        <v>6686</v>
      </c>
      <c r="G34" s="109" t="s">
        <v>1147</v>
      </c>
      <c r="H34" s="108"/>
      <c r="I34" s="109"/>
      <c r="J34" s="109"/>
      <c r="K34" s="109"/>
      <c r="L34" s="109"/>
      <c r="M34" s="109"/>
      <c r="N34" s="109"/>
      <c r="O34" s="109"/>
      <c r="P34" s="109"/>
      <c r="Q34" s="109"/>
      <c r="R34" s="109"/>
      <c r="S34" s="109"/>
      <c r="T34" s="109"/>
      <c r="U34" s="109"/>
      <c r="V34" s="109"/>
      <c r="W34" s="109"/>
      <c r="X34" s="109"/>
      <c r="Y34" s="109"/>
      <c r="Z34" s="109"/>
      <c r="AA34" s="109"/>
      <c r="AB34" s="109"/>
      <c r="AC34" s="109"/>
      <c r="AD34" s="109"/>
    </row>
    <row r="35" spans="1:30" ht="15.75" customHeight="1">
      <c r="A35" s="108" t="s">
        <v>6700</v>
      </c>
      <c r="B35" s="108" t="s">
        <v>6684</v>
      </c>
      <c r="C35" s="108" t="s">
        <v>6691</v>
      </c>
      <c r="D35" s="108" t="s">
        <v>6679</v>
      </c>
      <c r="E35" s="109" t="s">
        <v>7</v>
      </c>
      <c r="F35" s="109"/>
      <c r="G35" s="109" t="s">
        <v>1147</v>
      </c>
      <c r="H35" s="108"/>
      <c r="I35" s="109"/>
      <c r="J35" s="109"/>
      <c r="K35" s="109"/>
      <c r="L35" s="109"/>
      <c r="M35" s="109"/>
      <c r="N35" s="109"/>
      <c r="O35" s="109"/>
      <c r="P35" s="109"/>
      <c r="Q35" s="109"/>
      <c r="R35" s="109"/>
      <c r="S35" s="109"/>
      <c r="T35" s="109"/>
      <c r="U35" s="109"/>
      <c r="V35" s="109"/>
      <c r="W35" s="109"/>
      <c r="X35" s="109"/>
      <c r="Y35" s="109"/>
      <c r="Z35" s="109"/>
      <c r="AA35" s="109"/>
      <c r="AB35" s="109"/>
      <c r="AC35" s="109"/>
      <c r="AD35" s="109"/>
    </row>
    <row r="36" spans="1:30" ht="15.75" customHeight="1">
      <c r="A36" s="108" t="s">
        <v>6700</v>
      </c>
      <c r="B36" s="108" t="s">
        <v>6684</v>
      </c>
      <c r="C36" s="108" t="s">
        <v>6691</v>
      </c>
      <c r="D36" s="108" t="s">
        <v>6682</v>
      </c>
      <c r="E36" s="109" t="s">
        <v>7</v>
      </c>
      <c r="F36" s="109"/>
      <c r="G36" s="109" t="s">
        <v>1147</v>
      </c>
      <c r="H36" s="108"/>
      <c r="I36" s="109"/>
      <c r="J36" s="109"/>
      <c r="K36" s="109"/>
      <c r="L36" s="109"/>
      <c r="M36" s="109"/>
      <c r="N36" s="109"/>
      <c r="O36" s="109"/>
      <c r="P36" s="109"/>
      <c r="Q36" s="109"/>
      <c r="R36" s="109"/>
      <c r="S36" s="109"/>
      <c r="T36" s="109"/>
      <c r="U36" s="109"/>
      <c r="V36" s="109"/>
      <c r="W36" s="109"/>
      <c r="X36" s="109"/>
      <c r="Y36" s="109"/>
      <c r="Z36" s="109"/>
      <c r="AA36" s="109"/>
      <c r="AB36" s="109"/>
      <c r="AC36" s="109"/>
      <c r="AD36" s="109"/>
    </row>
    <row r="37" spans="1:30" ht="15.75" customHeight="1">
      <c r="A37" s="109"/>
      <c r="B37" s="109"/>
      <c r="C37" s="109"/>
      <c r="D37" s="109"/>
      <c r="E37" s="109"/>
      <c r="F37" s="109"/>
      <c r="G37" s="109"/>
      <c r="H37" s="109"/>
      <c r="I37" s="109"/>
      <c r="J37" s="109"/>
      <c r="K37" s="109"/>
      <c r="L37" s="109"/>
      <c r="M37" s="109"/>
      <c r="N37" s="109"/>
      <c r="O37" s="109"/>
      <c r="P37" s="109"/>
      <c r="Q37" s="109"/>
      <c r="R37" s="109"/>
      <c r="S37" s="109"/>
      <c r="T37" s="109"/>
      <c r="U37" s="109"/>
      <c r="V37" s="109"/>
      <c r="W37" s="109"/>
      <c r="X37" s="109"/>
      <c r="Y37" s="109"/>
      <c r="Z37" s="109"/>
      <c r="AA37" s="109"/>
      <c r="AB37" s="109"/>
      <c r="AC37" s="109"/>
      <c r="AD37" s="109"/>
    </row>
    <row r="38" spans="1:30" ht="15.75" customHeight="1">
      <c r="A38" s="108" t="s">
        <v>6701</v>
      </c>
      <c r="B38" s="108" t="s">
        <v>6675</v>
      </c>
      <c r="C38" s="108" t="s">
        <v>6674</v>
      </c>
      <c r="D38" s="108" t="s">
        <v>6676</v>
      </c>
      <c r="E38" s="109" t="s">
        <v>1147</v>
      </c>
      <c r="F38" s="109"/>
      <c r="G38" s="108" t="s">
        <v>1147</v>
      </c>
      <c r="H38" s="109"/>
      <c r="I38" s="109"/>
      <c r="J38" s="109"/>
      <c r="K38" s="109"/>
      <c r="L38" s="109"/>
      <c r="M38" s="109"/>
      <c r="N38" s="109"/>
      <c r="O38" s="109"/>
      <c r="P38" s="109"/>
      <c r="Q38" s="109"/>
      <c r="R38" s="109"/>
      <c r="S38" s="109"/>
      <c r="T38" s="109"/>
      <c r="U38" s="109"/>
      <c r="V38" s="109"/>
      <c r="W38" s="109"/>
      <c r="X38" s="109"/>
      <c r="Y38" s="109"/>
      <c r="Z38" s="109"/>
      <c r="AA38" s="109"/>
      <c r="AB38" s="109"/>
      <c r="AC38" s="109"/>
      <c r="AD38" s="109"/>
    </row>
    <row r="39" spans="1:30" ht="15.75" customHeight="1">
      <c r="A39" s="108" t="s">
        <v>6701</v>
      </c>
      <c r="B39" s="108" t="s">
        <v>6675</v>
      </c>
      <c r="C39" s="108" t="s">
        <v>6674</v>
      </c>
      <c r="D39" s="108" t="s">
        <v>6679</v>
      </c>
      <c r="E39" s="109" t="s">
        <v>1147</v>
      </c>
      <c r="F39" s="109"/>
      <c r="G39" s="108" t="s">
        <v>1147</v>
      </c>
      <c r="H39" s="109"/>
      <c r="I39" s="109"/>
      <c r="J39" s="109"/>
      <c r="K39" s="109"/>
      <c r="L39" s="109"/>
      <c r="M39" s="109"/>
      <c r="N39" s="109"/>
      <c r="O39" s="109"/>
      <c r="P39" s="109"/>
      <c r="Q39" s="109"/>
      <c r="R39" s="109"/>
      <c r="S39" s="109"/>
      <c r="T39" s="109"/>
      <c r="U39" s="109"/>
      <c r="V39" s="109"/>
      <c r="W39" s="109"/>
      <c r="X39" s="109"/>
      <c r="Y39" s="109"/>
      <c r="Z39" s="109"/>
      <c r="AA39" s="109"/>
      <c r="AB39" s="109"/>
      <c r="AC39" s="109"/>
      <c r="AD39" s="109"/>
    </row>
    <row r="40" spans="1:30" ht="15.75" customHeight="1">
      <c r="A40" s="108" t="s">
        <v>6701</v>
      </c>
      <c r="B40" s="108" t="s">
        <v>6675</v>
      </c>
      <c r="C40" s="108" t="s">
        <v>6674</v>
      </c>
      <c r="D40" s="108" t="s">
        <v>6682</v>
      </c>
      <c r="E40" s="109" t="s">
        <v>1147</v>
      </c>
      <c r="F40" s="109"/>
      <c r="G40" s="108" t="s">
        <v>1147</v>
      </c>
      <c r="H40" s="109"/>
      <c r="I40" s="109"/>
      <c r="J40" s="109"/>
      <c r="K40" s="109"/>
      <c r="L40" s="109"/>
      <c r="M40" s="109"/>
      <c r="N40" s="109"/>
      <c r="O40" s="109"/>
      <c r="P40" s="109"/>
      <c r="Q40" s="109"/>
      <c r="R40" s="109"/>
      <c r="S40" s="109"/>
      <c r="T40" s="109"/>
      <c r="U40" s="109"/>
      <c r="V40" s="109"/>
      <c r="W40" s="109"/>
      <c r="X40" s="109"/>
      <c r="Y40" s="109"/>
      <c r="Z40" s="109"/>
      <c r="AA40" s="109"/>
      <c r="AB40" s="109"/>
      <c r="AC40" s="109"/>
      <c r="AD40" s="109"/>
    </row>
    <row r="41" spans="1:30" ht="15.75" customHeight="1">
      <c r="A41" s="108"/>
      <c r="B41" s="108"/>
      <c r="C41" s="108"/>
      <c r="D41" s="109"/>
      <c r="E41" s="109"/>
      <c r="F41" s="109"/>
      <c r="G41" s="109"/>
      <c r="H41" s="109"/>
      <c r="I41" s="109"/>
      <c r="J41" s="109"/>
      <c r="K41" s="109"/>
      <c r="L41" s="109"/>
      <c r="M41" s="109"/>
      <c r="N41" s="109"/>
      <c r="O41" s="109"/>
      <c r="P41" s="109"/>
      <c r="Q41" s="109"/>
      <c r="R41" s="109"/>
      <c r="S41" s="109"/>
      <c r="T41" s="109"/>
      <c r="U41" s="109"/>
      <c r="V41" s="109"/>
      <c r="W41" s="109"/>
      <c r="X41" s="109"/>
      <c r="Y41" s="109"/>
      <c r="Z41" s="109"/>
      <c r="AA41" s="109"/>
      <c r="AB41" s="109"/>
      <c r="AC41" s="109"/>
      <c r="AD41" s="109"/>
    </row>
    <row r="42" spans="1:30" ht="15.75" customHeight="1">
      <c r="A42" s="108" t="s">
        <v>6702</v>
      </c>
      <c r="B42" s="108" t="s">
        <v>6684</v>
      </c>
      <c r="C42" s="108" t="s">
        <v>6675</v>
      </c>
      <c r="D42" s="108" t="s">
        <v>6676</v>
      </c>
      <c r="E42" s="109" t="s">
        <v>1147</v>
      </c>
      <c r="F42" s="109"/>
      <c r="G42" s="108" t="s">
        <v>1147</v>
      </c>
      <c r="H42" s="109"/>
      <c r="I42" s="109"/>
      <c r="J42" s="109"/>
      <c r="K42" s="109"/>
      <c r="L42" s="109"/>
      <c r="M42" s="109"/>
      <c r="N42" s="109"/>
      <c r="O42" s="109"/>
      <c r="P42" s="109"/>
      <c r="Q42" s="109"/>
      <c r="R42" s="109"/>
      <c r="S42" s="109"/>
      <c r="T42" s="109"/>
      <c r="U42" s="109"/>
      <c r="V42" s="109"/>
      <c r="W42" s="109"/>
      <c r="X42" s="109"/>
      <c r="Y42" s="109"/>
      <c r="Z42" s="109"/>
      <c r="AA42" s="109"/>
      <c r="AB42" s="109"/>
      <c r="AC42" s="109"/>
      <c r="AD42" s="109"/>
    </row>
    <row r="43" spans="1:30" ht="15.75" customHeight="1">
      <c r="A43" s="108" t="s">
        <v>6702</v>
      </c>
      <c r="B43" s="108" t="s">
        <v>6684</v>
      </c>
      <c r="C43" s="108" t="s">
        <v>6675</v>
      </c>
      <c r="D43" s="108" t="s">
        <v>6679</v>
      </c>
      <c r="E43" s="109" t="s">
        <v>1147</v>
      </c>
      <c r="F43" s="109"/>
      <c r="G43" s="108" t="s">
        <v>1147</v>
      </c>
      <c r="H43" s="109"/>
      <c r="I43" s="109"/>
      <c r="J43" s="109"/>
      <c r="K43" s="109"/>
      <c r="L43" s="109"/>
      <c r="M43" s="109"/>
      <c r="N43" s="109"/>
      <c r="O43" s="109"/>
      <c r="P43" s="109"/>
      <c r="Q43" s="109"/>
      <c r="R43" s="109"/>
      <c r="S43" s="109"/>
      <c r="T43" s="109"/>
      <c r="U43" s="109"/>
      <c r="V43" s="109"/>
      <c r="W43" s="109"/>
      <c r="X43" s="109"/>
      <c r="Y43" s="109"/>
      <c r="Z43" s="109"/>
      <c r="AA43" s="109"/>
      <c r="AB43" s="109"/>
      <c r="AC43" s="109"/>
      <c r="AD43" s="109"/>
    </row>
    <row r="44" spans="1:30" ht="15.75" customHeight="1">
      <c r="A44" s="108" t="s">
        <v>6702</v>
      </c>
      <c r="B44" s="108" t="s">
        <v>6684</v>
      </c>
      <c r="C44" s="108" t="s">
        <v>6675</v>
      </c>
      <c r="D44" s="108" t="s">
        <v>6682</v>
      </c>
      <c r="E44" s="109" t="s">
        <v>1147</v>
      </c>
      <c r="F44" s="109"/>
      <c r="G44" s="108" t="s">
        <v>1147</v>
      </c>
      <c r="H44" s="109"/>
      <c r="I44" s="109"/>
      <c r="J44" s="109"/>
      <c r="K44" s="109"/>
      <c r="L44" s="109"/>
      <c r="M44" s="109"/>
      <c r="N44" s="109"/>
      <c r="O44" s="109"/>
      <c r="P44" s="109"/>
      <c r="Q44" s="109"/>
      <c r="R44" s="109"/>
      <c r="S44" s="109"/>
      <c r="T44" s="109"/>
      <c r="U44" s="109"/>
      <c r="V44" s="109"/>
      <c r="W44" s="109"/>
      <c r="X44" s="109"/>
      <c r="Y44" s="109"/>
      <c r="Z44" s="109"/>
      <c r="AA44" s="109"/>
      <c r="AB44" s="109"/>
      <c r="AC44" s="109"/>
      <c r="AD44" s="109"/>
    </row>
    <row r="45" spans="1:30" ht="15.75" customHeight="1">
      <c r="A45" s="108"/>
      <c r="B45" s="108"/>
      <c r="C45" s="108"/>
      <c r="D45" s="109"/>
      <c r="E45" s="109"/>
      <c r="F45" s="109"/>
      <c r="G45" s="109"/>
      <c r="H45" s="109"/>
      <c r="I45" s="109"/>
      <c r="J45" s="109"/>
      <c r="K45" s="109"/>
      <c r="L45" s="109"/>
      <c r="M45" s="109"/>
      <c r="N45" s="109"/>
      <c r="O45" s="109"/>
      <c r="P45" s="109"/>
      <c r="Q45" s="109"/>
      <c r="R45" s="109"/>
      <c r="S45" s="109"/>
      <c r="T45" s="109"/>
      <c r="U45" s="109"/>
      <c r="V45" s="109"/>
      <c r="W45" s="109"/>
      <c r="X45" s="109"/>
      <c r="Y45" s="109"/>
      <c r="Z45" s="109"/>
      <c r="AA45" s="109"/>
      <c r="AB45" s="109"/>
      <c r="AC45" s="109"/>
      <c r="AD45" s="109"/>
    </row>
    <row r="46" spans="1:30" ht="15.75" customHeight="1">
      <c r="A46" s="108"/>
      <c r="B46" s="108"/>
      <c r="C46" s="108"/>
      <c r="D46" s="109"/>
      <c r="E46" s="109"/>
      <c r="F46" s="109"/>
      <c r="G46" s="109"/>
      <c r="H46" s="109"/>
      <c r="I46" s="109"/>
      <c r="J46" s="109"/>
      <c r="K46" s="109"/>
      <c r="L46" s="109"/>
      <c r="M46" s="109"/>
      <c r="N46" s="109"/>
      <c r="O46" s="109"/>
      <c r="P46" s="109"/>
      <c r="Q46" s="109"/>
      <c r="R46" s="109"/>
      <c r="S46" s="109"/>
      <c r="T46" s="109"/>
      <c r="U46" s="109"/>
      <c r="V46" s="109"/>
      <c r="W46" s="109"/>
      <c r="X46" s="109"/>
      <c r="Y46" s="109"/>
      <c r="Z46" s="109"/>
      <c r="AA46" s="109"/>
      <c r="AB46" s="109"/>
      <c r="AC46" s="109"/>
      <c r="AD46" s="109"/>
    </row>
    <row r="47" spans="1:30" ht="15.75" customHeight="1">
      <c r="A47" s="111" t="s">
        <v>6703</v>
      </c>
      <c r="B47" s="108" t="s">
        <v>6684</v>
      </c>
      <c r="C47" s="108" t="s">
        <v>6674</v>
      </c>
      <c r="D47" s="108" t="s">
        <v>6676</v>
      </c>
      <c r="E47" s="109" t="s">
        <v>6685</v>
      </c>
      <c r="F47" s="108" t="s">
        <v>6686</v>
      </c>
      <c r="G47" s="108" t="s">
        <v>1147</v>
      </c>
      <c r="H47" s="109"/>
      <c r="I47" s="109"/>
      <c r="J47" s="109"/>
      <c r="K47" s="109"/>
      <c r="L47" s="109"/>
      <c r="M47" s="109"/>
      <c r="N47" s="109"/>
      <c r="O47" s="109"/>
      <c r="P47" s="109"/>
      <c r="Q47" s="109"/>
      <c r="R47" s="109"/>
      <c r="S47" s="109"/>
      <c r="T47" s="109"/>
      <c r="U47" s="109"/>
      <c r="V47" s="109"/>
      <c r="W47" s="109"/>
      <c r="X47" s="109"/>
      <c r="Y47" s="109"/>
      <c r="Z47" s="109"/>
      <c r="AA47" s="109"/>
      <c r="AB47" s="109"/>
      <c r="AC47" s="109"/>
      <c r="AD47" s="109"/>
    </row>
    <row r="48" spans="1:30" ht="15.75" customHeight="1">
      <c r="A48" s="111" t="s">
        <v>6703</v>
      </c>
      <c r="B48" s="108" t="s">
        <v>6684</v>
      </c>
      <c r="C48" s="108" t="s">
        <v>6674</v>
      </c>
      <c r="D48" s="108" t="s">
        <v>6679</v>
      </c>
      <c r="E48" s="109" t="s">
        <v>1147</v>
      </c>
      <c r="F48" s="109"/>
      <c r="G48" s="108" t="s">
        <v>1147</v>
      </c>
      <c r="H48" s="109"/>
      <c r="I48" s="109"/>
      <c r="J48" s="109"/>
      <c r="K48" s="109"/>
      <c r="L48" s="109"/>
      <c r="M48" s="109"/>
      <c r="N48" s="109"/>
      <c r="O48" s="109"/>
      <c r="P48" s="109"/>
      <c r="Q48" s="109"/>
      <c r="R48" s="109"/>
      <c r="S48" s="109"/>
      <c r="T48" s="109"/>
      <c r="U48" s="109"/>
      <c r="V48" s="109"/>
      <c r="W48" s="109"/>
      <c r="X48" s="109"/>
      <c r="Y48" s="109"/>
      <c r="Z48" s="109"/>
      <c r="AA48" s="109"/>
      <c r="AB48" s="109"/>
      <c r="AC48" s="109"/>
      <c r="AD48" s="109"/>
    </row>
    <row r="49" spans="1:30" ht="15.75" customHeight="1">
      <c r="A49" s="111" t="s">
        <v>6703</v>
      </c>
      <c r="B49" s="108" t="s">
        <v>6684</v>
      </c>
      <c r="C49" s="108" t="s">
        <v>6674</v>
      </c>
      <c r="D49" s="108" t="s">
        <v>6682</v>
      </c>
      <c r="E49" s="109" t="s">
        <v>1147</v>
      </c>
      <c r="F49" s="109"/>
      <c r="G49" s="108" t="s">
        <v>1147</v>
      </c>
      <c r="H49" s="109"/>
      <c r="I49" s="109"/>
      <c r="J49" s="109"/>
      <c r="K49" s="109"/>
      <c r="L49" s="109"/>
      <c r="M49" s="109"/>
      <c r="N49" s="109"/>
      <c r="O49" s="109"/>
      <c r="P49" s="109"/>
      <c r="Q49" s="109"/>
      <c r="R49" s="109"/>
      <c r="S49" s="109"/>
      <c r="T49" s="109"/>
      <c r="U49" s="109"/>
      <c r="V49" s="109"/>
      <c r="W49" s="109"/>
      <c r="X49" s="109"/>
      <c r="Y49" s="109"/>
      <c r="Z49" s="109"/>
      <c r="AA49" s="109"/>
      <c r="AB49" s="109"/>
      <c r="AC49" s="109"/>
      <c r="AD49" s="109"/>
    </row>
    <row r="50" spans="1:30" ht="15.75" customHeight="1">
      <c r="A50" s="108"/>
      <c r="B50" s="108"/>
      <c r="C50" s="108"/>
      <c r="D50" s="109"/>
      <c r="E50" s="109"/>
      <c r="F50" s="109"/>
      <c r="G50" s="109"/>
      <c r="H50" s="109"/>
      <c r="I50" s="109"/>
      <c r="J50" s="109"/>
      <c r="K50" s="109"/>
      <c r="L50" s="109"/>
      <c r="M50" s="109"/>
      <c r="N50" s="109"/>
      <c r="O50" s="109"/>
      <c r="P50" s="109"/>
      <c r="Q50" s="109"/>
      <c r="R50" s="109"/>
      <c r="S50" s="109"/>
      <c r="T50" s="109"/>
      <c r="U50" s="109"/>
      <c r="V50" s="109"/>
      <c r="W50" s="109"/>
      <c r="X50" s="109"/>
      <c r="Y50" s="109"/>
      <c r="Z50" s="109"/>
      <c r="AA50" s="109"/>
      <c r="AB50" s="109"/>
      <c r="AC50" s="109"/>
      <c r="AD50" s="109"/>
    </row>
    <row r="51" spans="1:30" ht="15.75" customHeight="1">
      <c r="A51" s="108" t="s">
        <v>6704</v>
      </c>
      <c r="B51" s="108" t="s">
        <v>6698</v>
      </c>
      <c r="C51" s="108" t="s">
        <v>6675</v>
      </c>
      <c r="D51" s="108" t="s">
        <v>6676</v>
      </c>
      <c r="E51" s="109" t="s">
        <v>1147</v>
      </c>
      <c r="F51" s="109"/>
      <c r="G51" s="109" t="s">
        <v>1147</v>
      </c>
      <c r="H51" s="109"/>
      <c r="I51" s="109"/>
      <c r="J51" s="109"/>
      <c r="K51" s="109"/>
      <c r="L51" s="109"/>
      <c r="M51" s="109"/>
      <c r="N51" s="109"/>
      <c r="O51" s="109"/>
      <c r="P51" s="109"/>
      <c r="Q51" s="109"/>
      <c r="R51" s="109"/>
      <c r="S51" s="109"/>
      <c r="T51" s="109"/>
      <c r="U51" s="109"/>
      <c r="V51" s="109"/>
      <c r="W51" s="109"/>
      <c r="X51" s="109"/>
      <c r="Y51" s="109"/>
      <c r="Z51" s="109"/>
      <c r="AA51" s="109"/>
      <c r="AB51" s="109"/>
      <c r="AC51" s="109"/>
      <c r="AD51" s="109"/>
    </row>
    <row r="52" spans="1:30" ht="15.75" customHeight="1">
      <c r="A52" s="108" t="s">
        <v>6704</v>
      </c>
      <c r="B52" s="108" t="s">
        <v>6698</v>
      </c>
      <c r="C52" s="108" t="s">
        <v>6675</v>
      </c>
      <c r="D52" s="108" t="s">
        <v>6679</v>
      </c>
      <c r="E52" s="109" t="s">
        <v>1147</v>
      </c>
      <c r="F52" s="109"/>
      <c r="G52" s="109" t="s">
        <v>1147</v>
      </c>
      <c r="H52" s="109"/>
      <c r="I52" s="109"/>
      <c r="J52" s="109"/>
      <c r="K52" s="109"/>
      <c r="L52" s="109"/>
      <c r="M52" s="109"/>
      <c r="N52" s="109"/>
      <c r="O52" s="109"/>
      <c r="P52" s="109"/>
      <c r="Q52" s="109"/>
      <c r="R52" s="109"/>
      <c r="S52" s="109"/>
      <c r="T52" s="109"/>
      <c r="U52" s="109"/>
      <c r="V52" s="109"/>
      <c r="W52" s="109"/>
      <c r="X52" s="109"/>
      <c r="Y52" s="109"/>
      <c r="Z52" s="109"/>
      <c r="AA52" s="109"/>
      <c r="AB52" s="109"/>
      <c r="AC52" s="109"/>
      <c r="AD52" s="109"/>
    </row>
    <row r="53" spans="1:30" ht="15.75" customHeight="1">
      <c r="A53" s="108" t="s">
        <v>6704</v>
      </c>
      <c r="B53" s="108" t="s">
        <v>6698</v>
      </c>
      <c r="C53" s="108" t="s">
        <v>6675</v>
      </c>
      <c r="D53" s="108" t="s">
        <v>6682</v>
      </c>
      <c r="E53" s="109" t="s">
        <v>1147</v>
      </c>
      <c r="F53" s="109"/>
      <c r="G53" s="109" t="s">
        <v>1147</v>
      </c>
      <c r="H53" s="109"/>
      <c r="I53" s="109"/>
      <c r="J53" s="109"/>
      <c r="K53" s="109"/>
      <c r="L53" s="109"/>
      <c r="M53" s="109"/>
      <c r="N53" s="109"/>
      <c r="O53" s="109"/>
      <c r="P53" s="109"/>
      <c r="Q53" s="109"/>
      <c r="R53" s="109"/>
      <c r="S53" s="109"/>
      <c r="T53" s="109"/>
      <c r="U53" s="109"/>
      <c r="V53" s="109"/>
      <c r="W53" s="109"/>
      <c r="X53" s="109"/>
      <c r="Y53" s="109"/>
      <c r="Z53" s="109"/>
      <c r="AA53" s="109"/>
      <c r="AB53" s="109"/>
      <c r="AC53" s="109"/>
      <c r="AD53" s="109"/>
    </row>
    <row r="54" spans="1:30" ht="15.75" customHeight="1">
      <c r="A54" s="109"/>
      <c r="B54" s="109"/>
      <c r="C54" s="109"/>
      <c r="D54" s="109"/>
      <c r="E54" s="109"/>
      <c r="F54" s="109"/>
      <c r="G54" s="109"/>
      <c r="H54" s="109"/>
      <c r="I54" s="109"/>
      <c r="J54" s="109"/>
      <c r="K54" s="109"/>
      <c r="L54" s="109"/>
      <c r="M54" s="109"/>
      <c r="N54" s="109"/>
      <c r="O54" s="109"/>
      <c r="P54" s="109"/>
      <c r="Q54" s="109"/>
      <c r="R54" s="109"/>
      <c r="S54" s="109"/>
      <c r="T54" s="109"/>
      <c r="U54" s="109"/>
      <c r="V54" s="109"/>
      <c r="W54" s="109"/>
      <c r="X54" s="109"/>
      <c r="Y54" s="109"/>
      <c r="Z54" s="109"/>
      <c r="AA54" s="109"/>
      <c r="AB54" s="109"/>
      <c r="AC54" s="109"/>
      <c r="AD54" s="109"/>
    </row>
    <row r="55" spans="1:30" ht="15.75" customHeight="1">
      <c r="A55" s="109"/>
      <c r="B55" s="109"/>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row>
    <row r="56" spans="1:30" ht="15.75" customHeight="1">
      <c r="A56" s="108" t="s">
        <v>6705</v>
      </c>
      <c r="B56" s="108" t="s">
        <v>6691</v>
      </c>
      <c r="C56" s="108" t="s">
        <v>6675</v>
      </c>
      <c r="D56" s="108" t="s">
        <v>6676</v>
      </c>
      <c r="E56" s="109" t="s">
        <v>6685</v>
      </c>
      <c r="F56" s="108" t="s">
        <v>6686</v>
      </c>
      <c r="G56" s="109" t="s">
        <v>1147</v>
      </c>
      <c r="H56" s="109"/>
      <c r="I56" s="109"/>
      <c r="J56" s="109"/>
      <c r="K56" s="109"/>
      <c r="L56" s="109"/>
      <c r="M56" s="109"/>
      <c r="N56" s="109"/>
      <c r="O56" s="109"/>
      <c r="P56" s="109"/>
      <c r="Q56" s="109"/>
      <c r="R56" s="109"/>
      <c r="S56" s="109"/>
      <c r="T56" s="109"/>
      <c r="U56" s="109"/>
      <c r="V56" s="109"/>
      <c r="W56" s="109"/>
      <c r="X56" s="109"/>
      <c r="Y56" s="109"/>
      <c r="Z56" s="109"/>
      <c r="AA56" s="109"/>
      <c r="AB56" s="109"/>
      <c r="AC56" s="109"/>
      <c r="AD56" s="109"/>
    </row>
    <row r="57" spans="1:30" ht="15.75" customHeight="1">
      <c r="A57" s="108" t="s">
        <v>6705</v>
      </c>
      <c r="B57" s="108" t="s">
        <v>6691</v>
      </c>
      <c r="C57" s="108" t="s">
        <v>6675</v>
      </c>
      <c r="D57" s="108" t="s">
        <v>6679</v>
      </c>
      <c r="E57" s="109" t="s">
        <v>1147</v>
      </c>
      <c r="F57" s="109"/>
      <c r="G57" s="109" t="s">
        <v>1147</v>
      </c>
      <c r="H57" s="109"/>
      <c r="I57" s="109"/>
      <c r="J57" s="109"/>
      <c r="K57" s="109"/>
      <c r="L57" s="109"/>
      <c r="M57" s="109"/>
      <c r="N57" s="109"/>
      <c r="O57" s="109"/>
      <c r="P57" s="109"/>
      <c r="Q57" s="109"/>
      <c r="R57" s="109"/>
      <c r="S57" s="109"/>
      <c r="T57" s="109"/>
      <c r="U57" s="109"/>
      <c r="V57" s="109"/>
      <c r="W57" s="109"/>
      <c r="X57" s="109"/>
      <c r="Y57" s="109"/>
      <c r="Z57" s="109"/>
      <c r="AA57" s="109"/>
      <c r="AB57" s="109"/>
      <c r="AC57" s="109"/>
      <c r="AD57" s="109"/>
    </row>
    <row r="58" spans="1:30" ht="15.75" customHeight="1">
      <c r="A58" s="108" t="s">
        <v>6705</v>
      </c>
      <c r="B58" s="108" t="s">
        <v>6691</v>
      </c>
      <c r="C58" s="108" t="s">
        <v>6675</v>
      </c>
      <c r="D58" s="108" t="s">
        <v>6682</v>
      </c>
      <c r="E58" s="109" t="s">
        <v>1147</v>
      </c>
      <c r="F58" s="109"/>
      <c r="G58" s="109" t="s">
        <v>1147</v>
      </c>
      <c r="H58" s="109"/>
      <c r="I58" s="109"/>
      <c r="J58" s="109"/>
      <c r="K58" s="109"/>
      <c r="L58" s="109"/>
      <c r="M58" s="109"/>
      <c r="N58" s="109"/>
      <c r="O58" s="109"/>
      <c r="P58" s="109"/>
      <c r="Q58" s="109"/>
      <c r="R58" s="109"/>
      <c r="S58" s="109"/>
      <c r="T58" s="109"/>
      <c r="U58" s="109"/>
      <c r="V58" s="109"/>
      <c r="W58" s="109"/>
      <c r="X58" s="109"/>
      <c r="Y58" s="109"/>
      <c r="Z58" s="109"/>
      <c r="AA58" s="109"/>
      <c r="AB58" s="109"/>
      <c r="AC58" s="109"/>
      <c r="AD58" s="109"/>
    </row>
    <row r="59" spans="1:30" ht="15.75" customHeight="1">
      <c r="A59" s="108"/>
      <c r="B59" s="108"/>
      <c r="C59" s="108"/>
      <c r="D59" s="109"/>
      <c r="E59" s="109"/>
      <c r="F59" s="109"/>
      <c r="G59" s="109"/>
      <c r="H59" s="109"/>
      <c r="I59" s="109"/>
      <c r="J59" s="109"/>
      <c r="K59" s="109"/>
      <c r="L59" s="109"/>
      <c r="M59" s="109"/>
      <c r="N59" s="109"/>
      <c r="O59" s="109"/>
      <c r="P59" s="109"/>
      <c r="Q59" s="109"/>
      <c r="R59" s="109"/>
      <c r="S59" s="109"/>
      <c r="T59" s="109"/>
      <c r="U59" s="109"/>
      <c r="V59" s="109"/>
      <c r="W59" s="109"/>
      <c r="X59" s="109"/>
      <c r="Y59" s="109"/>
      <c r="Z59" s="109"/>
      <c r="AA59" s="109"/>
      <c r="AB59" s="109"/>
      <c r="AC59" s="109"/>
      <c r="AD59" s="109"/>
    </row>
    <row r="60" spans="1:30" ht="15.75" customHeight="1">
      <c r="A60" s="108" t="s">
        <v>6706</v>
      </c>
      <c r="B60" s="108" t="s">
        <v>6691</v>
      </c>
      <c r="C60" s="108" t="s">
        <v>6684</v>
      </c>
      <c r="D60" s="108" t="s">
        <v>6676</v>
      </c>
      <c r="E60" s="108" t="s">
        <v>6685</v>
      </c>
      <c r="F60" s="108" t="s">
        <v>6709</v>
      </c>
      <c r="G60" s="109" t="s">
        <v>1147</v>
      </c>
      <c r="H60" s="109"/>
      <c r="I60" s="109"/>
      <c r="J60" s="109"/>
      <c r="K60" s="109"/>
      <c r="L60" s="109"/>
      <c r="M60" s="109"/>
      <c r="N60" s="109"/>
      <c r="O60" s="109"/>
      <c r="P60" s="109"/>
      <c r="Q60" s="109"/>
      <c r="R60" s="109"/>
      <c r="S60" s="109"/>
      <c r="T60" s="109"/>
      <c r="U60" s="109"/>
      <c r="V60" s="109"/>
      <c r="W60" s="109"/>
      <c r="X60" s="109"/>
      <c r="Y60" s="109"/>
      <c r="Z60" s="109"/>
      <c r="AA60" s="109"/>
      <c r="AB60" s="109"/>
      <c r="AC60" s="109"/>
      <c r="AD60" s="109"/>
    </row>
    <row r="61" spans="1:30" ht="15.75" customHeight="1">
      <c r="A61" s="108" t="s">
        <v>6706</v>
      </c>
      <c r="B61" s="108" t="s">
        <v>6691</v>
      </c>
      <c r="C61" s="108" t="s">
        <v>6684</v>
      </c>
      <c r="D61" s="108" t="s">
        <v>6679</v>
      </c>
      <c r="E61" s="108" t="s">
        <v>1147</v>
      </c>
      <c r="F61" s="108"/>
      <c r="G61" s="109" t="s">
        <v>1147</v>
      </c>
      <c r="H61" s="109"/>
      <c r="I61" s="109"/>
      <c r="J61" s="109"/>
      <c r="K61" s="109"/>
      <c r="L61" s="109"/>
      <c r="M61" s="109"/>
      <c r="N61" s="109"/>
      <c r="O61" s="109"/>
      <c r="P61" s="109"/>
      <c r="Q61" s="109"/>
      <c r="R61" s="109"/>
      <c r="S61" s="109"/>
      <c r="T61" s="109"/>
      <c r="U61" s="109"/>
      <c r="V61" s="109"/>
      <c r="W61" s="109"/>
      <c r="X61" s="109"/>
      <c r="Y61" s="109"/>
      <c r="Z61" s="109"/>
      <c r="AA61" s="109"/>
      <c r="AB61" s="109"/>
      <c r="AC61" s="109"/>
      <c r="AD61" s="109"/>
    </row>
    <row r="62" spans="1:30" ht="15.75" customHeight="1">
      <c r="A62" s="108" t="s">
        <v>6706</v>
      </c>
      <c r="B62" s="108" t="s">
        <v>6691</v>
      </c>
      <c r="C62" s="108" t="s">
        <v>6684</v>
      </c>
      <c r="D62" s="108" t="s">
        <v>6682</v>
      </c>
      <c r="E62" s="108" t="s">
        <v>1147</v>
      </c>
      <c r="F62" s="108"/>
      <c r="G62" s="109" t="s">
        <v>1147</v>
      </c>
      <c r="H62" s="109"/>
      <c r="I62" s="109"/>
      <c r="J62" s="109"/>
      <c r="K62" s="109"/>
      <c r="L62" s="109"/>
      <c r="M62" s="109"/>
      <c r="N62" s="109"/>
      <c r="O62" s="109"/>
      <c r="P62" s="109"/>
      <c r="Q62" s="109"/>
      <c r="R62" s="109"/>
      <c r="S62" s="109"/>
      <c r="T62" s="109"/>
      <c r="U62" s="109"/>
      <c r="V62" s="109"/>
      <c r="W62" s="109"/>
      <c r="X62" s="109"/>
      <c r="Y62" s="109"/>
      <c r="Z62" s="109"/>
      <c r="AA62" s="109"/>
      <c r="AB62" s="109"/>
      <c r="AC62" s="109"/>
      <c r="AD62" s="109"/>
    </row>
    <row r="63" spans="1:30" ht="15.75" customHeight="1">
      <c r="A63" s="108"/>
      <c r="B63" s="108"/>
      <c r="C63" s="108"/>
      <c r="D63" s="109"/>
      <c r="E63" s="109"/>
      <c r="F63" s="109"/>
      <c r="G63" s="109"/>
      <c r="H63" s="109"/>
      <c r="I63" s="109"/>
      <c r="J63" s="109"/>
      <c r="K63" s="109"/>
      <c r="L63" s="109"/>
      <c r="M63" s="109"/>
      <c r="N63" s="109"/>
      <c r="O63" s="109"/>
      <c r="P63" s="109"/>
      <c r="Q63" s="109"/>
      <c r="R63" s="109"/>
      <c r="S63" s="109"/>
      <c r="T63" s="109"/>
      <c r="U63" s="109"/>
      <c r="V63" s="109"/>
      <c r="W63" s="109"/>
      <c r="X63" s="109"/>
      <c r="Y63" s="109"/>
      <c r="Z63" s="109"/>
      <c r="AA63" s="109"/>
      <c r="AB63" s="109"/>
      <c r="AC63" s="109"/>
      <c r="AD63" s="109"/>
    </row>
    <row r="64" spans="1:30" ht="15.75" customHeight="1">
      <c r="A64" s="108" t="s">
        <v>6710</v>
      </c>
      <c r="B64" s="108" t="s">
        <v>6691</v>
      </c>
      <c r="C64" s="108" t="s">
        <v>6698</v>
      </c>
      <c r="D64" s="108" t="s">
        <v>6676</v>
      </c>
      <c r="E64" s="109" t="s">
        <v>6685</v>
      </c>
      <c r="F64" s="108" t="s">
        <v>6709</v>
      </c>
      <c r="G64" s="109" t="s">
        <v>1147</v>
      </c>
      <c r="H64" s="109"/>
      <c r="I64" s="109"/>
      <c r="J64" s="109"/>
      <c r="K64" s="109"/>
      <c r="L64" s="109"/>
      <c r="M64" s="109"/>
      <c r="N64" s="109"/>
      <c r="O64" s="109"/>
      <c r="P64" s="109"/>
      <c r="Q64" s="109"/>
      <c r="R64" s="109"/>
      <c r="S64" s="109"/>
      <c r="T64" s="109"/>
      <c r="U64" s="109"/>
      <c r="V64" s="109"/>
      <c r="W64" s="109"/>
      <c r="X64" s="109"/>
      <c r="Y64" s="109"/>
      <c r="Z64" s="109"/>
      <c r="AA64" s="109"/>
      <c r="AB64" s="109"/>
      <c r="AC64" s="109"/>
      <c r="AD64" s="109"/>
    </row>
    <row r="65" spans="1:30" ht="15.75" customHeight="1">
      <c r="A65" s="108" t="s">
        <v>6710</v>
      </c>
      <c r="B65" s="108" t="s">
        <v>6691</v>
      </c>
      <c r="C65" s="108" t="s">
        <v>6698</v>
      </c>
      <c r="D65" s="108" t="s">
        <v>6679</v>
      </c>
      <c r="E65" s="109" t="s">
        <v>6685</v>
      </c>
      <c r="F65" s="109"/>
      <c r="G65" s="109" t="s">
        <v>1147</v>
      </c>
      <c r="H65" s="109"/>
      <c r="I65" s="109"/>
      <c r="J65" s="109"/>
      <c r="K65" s="109"/>
      <c r="L65" s="109"/>
      <c r="M65" s="109"/>
      <c r="N65" s="109"/>
      <c r="O65" s="109"/>
      <c r="P65" s="109"/>
      <c r="Q65" s="109"/>
      <c r="R65" s="109"/>
      <c r="S65" s="109"/>
      <c r="T65" s="109"/>
      <c r="U65" s="109"/>
      <c r="V65" s="109"/>
      <c r="W65" s="109"/>
      <c r="X65" s="109"/>
      <c r="Y65" s="109"/>
      <c r="Z65" s="109"/>
      <c r="AA65" s="109"/>
      <c r="AB65" s="109"/>
      <c r="AC65" s="109"/>
      <c r="AD65" s="109"/>
    </row>
    <row r="66" spans="1:30" ht="15.75" customHeight="1">
      <c r="A66" s="108" t="s">
        <v>6710</v>
      </c>
      <c r="B66" s="108" t="s">
        <v>6691</v>
      </c>
      <c r="C66" s="108" t="s">
        <v>6698</v>
      </c>
      <c r="D66" s="108" t="s">
        <v>6682</v>
      </c>
      <c r="E66" s="109" t="s">
        <v>1147</v>
      </c>
      <c r="F66" s="109"/>
      <c r="G66" s="109" t="s">
        <v>1147</v>
      </c>
      <c r="H66" s="109"/>
      <c r="I66" s="109"/>
      <c r="J66" s="109"/>
      <c r="K66" s="109"/>
      <c r="L66" s="109"/>
      <c r="M66" s="109"/>
      <c r="N66" s="109"/>
      <c r="O66" s="109"/>
      <c r="P66" s="109"/>
      <c r="Q66" s="109"/>
      <c r="R66" s="109"/>
      <c r="S66" s="109"/>
      <c r="T66" s="109"/>
      <c r="U66" s="109"/>
      <c r="V66" s="109"/>
      <c r="W66" s="109"/>
      <c r="X66" s="109"/>
      <c r="Y66" s="109"/>
      <c r="Z66" s="109"/>
      <c r="AA66" s="109"/>
      <c r="AB66" s="109"/>
      <c r="AC66" s="109"/>
      <c r="AD66" s="109"/>
    </row>
    <row r="67" spans="1:30" ht="15.75" customHeight="1">
      <c r="A67" s="109"/>
      <c r="B67" s="109"/>
      <c r="C67" s="109"/>
      <c r="D67" s="109"/>
      <c r="E67" s="109"/>
      <c r="F67" s="109"/>
      <c r="G67" s="109"/>
      <c r="H67" s="109"/>
      <c r="I67" s="109"/>
      <c r="J67" s="109"/>
      <c r="K67" s="109"/>
      <c r="L67" s="109"/>
      <c r="M67" s="109"/>
      <c r="N67" s="109"/>
      <c r="O67" s="109"/>
      <c r="P67" s="109"/>
      <c r="Q67" s="109"/>
      <c r="R67" s="109"/>
      <c r="S67" s="109"/>
      <c r="T67" s="109"/>
      <c r="U67" s="109"/>
      <c r="V67" s="109"/>
      <c r="W67" s="109"/>
      <c r="X67" s="109"/>
      <c r="Y67" s="109"/>
      <c r="Z67" s="109"/>
      <c r="AA67" s="109"/>
      <c r="AB67" s="109"/>
      <c r="AC67" s="109"/>
      <c r="AD67" s="109"/>
    </row>
    <row r="68" spans="1:30" ht="15.75" customHeight="1">
      <c r="A68" s="108" t="s">
        <v>6711</v>
      </c>
      <c r="B68" s="108" t="s">
        <v>6698</v>
      </c>
      <c r="C68" s="108" t="s">
        <v>6691</v>
      </c>
      <c r="D68" s="108" t="s">
        <v>6676</v>
      </c>
      <c r="E68" s="109" t="s">
        <v>6685</v>
      </c>
      <c r="F68" s="109" t="s">
        <v>6712</v>
      </c>
      <c r="G68" s="109" t="s">
        <v>6713</v>
      </c>
      <c r="H68" s="109"/>
      <c r="I68" s="109"/>
      <c r="J68" s="109"/>
      <c r="K68" s="109"/>
      <c r="L68" s="109"/>
      <c r="M68" s="109"/>
      <c r="N68" s="109"/>
      <c r="O68" s="109"/>
      <c r="P68" s="109"/>
      <c r="Q68" s="109"/>
      <c r="R68" s="109"/>
      <c r="S68" s="109"/>
      <c r="T68" s="109"/>
      <c r="U68" s="109"/>
      <c r="V68" s="109"/>
      <c r="W68" s="109"/>
      <c r="X68" s="109"/>
      <c r="Y68" s="109"/>
      <c r="Z68" s="109"/>
      <c r="AA68" s="109"/>
      <c r="AB68" s="109"/>
      <c r="AC68" s="109"/>
      <c r="AD68" s="109"/>
    </row>
    <row r="69" spans="1:30" ht="15.75" customHeight="1">
      <c r="A69" s="108" t="s">
        <v>6711</v>
      </c>
      <c r="B69" s="108" t="s">
        <v>6698</v>
      </c>
      <c r="C69" s="108" t="s">
        <v>6691</v>
      </c>
      <c r="D69" s="108" t="s">
        <v>6679</v>
      </c>
      <c r="E69" s="109" t="s">
        <v>6713</v>
      </c>
      <c r="F69" s="109"/>
      <c r="G69" s="109" t="s">
        <v>6713</v>
      </c>
      <c r="H69" s="109"/>
      <c r="I69" s="109"/>
      <c r="J69" s="109"/>
      <c r="K69" s="109"/>
      <c r="L69" s="109"/>
      <c r="M69" s="109"/>
      <c r="N69" s="109"/>
      <c r="O69" s="109"/>
      <c r="P69" s="109"/>
      <c r="Q69" s="109"/>
      <c r="R69" s="109"/>
      <c r="S69" s="109"/>
      <c r="T69" s="109"/>
      <c r="U69" s="109"/>
      <c r="V69" s="109"/>
      <c r="W69" s="109"/>
      <c r="X69" s="109"/>
      <c r="Y69" s="109"/>
      <c r="Z69" s="109"/>
      <c r="AA69" s="109"/>
      <c r="AB69" s="109"/>
      <c r="AC69" s="109"/>
      <c r="AD69" s="109"/>
    </row>
    <row r="70" spans="1:30" ht="15.75" customHeight="1">
      <c r="A70" s="108" t="s">
        <v>6711</v>
      </c>
      <c r="B70" s="108" t="s">
        <v>6698</v>
      </c>
      <c r="C70" s="108" t="s">
        <v>6691</v>
      </c>
      <c r="D70" s="108" t="s">
        <v>6682</v>
      </c>
      <c r="E70" s="109" t="s">
        <v>6713</v>
      </c>
      <c r="F70" s="109"/>
      <c r="G70" s="109" t="s">
        <v>6713</v>
      </c>
      <c r="H70" s="109"/>
      <c r="I70" s="109"/>
      <c r="J70" s="109"/>
      <c r="K70" s="109"/>
      <c r="L70" s="109"/>
      <c r="M70" s="109"/>
      <c r="N70" s="109"/>
      <c r="O70" s="109"/>
      <c r="P70" s="109"/>
      <c r="Q70" s="109"/>
      <c r="R70" s="109"/>
      <c r="S70" s="109"/>
      <c r="T70" s="109"/>
      <c r="U70" s="109"/>
      <c r="V70" s="109"/>
      <c r="W70" s="109"/>
      <c r="X70" s="109"/>
      <c r="Y70" s="109"/>
      <c r="Z70" s="109"/>
      <c r="AA70" s="109"/>
      <c r="AB70" s="109"/>
      <c r="AC70" s="109"/>
      <c r="AD70" s="109"/>
    </row>
    <row r="71" spans="1:30" ht="15.75" customHeight="1">
      <c r="A71" s="109"/>
      <c r="B71" s="109"/>
      <c r="C71" s="109"/>
      <c r="D71" s="109"/>
      <c r="E71" s="109"/>
      <c r="F71" s="109"/>
      <c r="G71" s="109"/>
      <c r="H71" s="109"/>
      <c r="I71" s="109"/>
      <c r="J71" s="109"/>
      <c r="K71" s="109"/>
      <c r="L71" s="109"/>
      <c r="M71" s="109"/>
      <c r="N71" s="109"/>
      <c r="O71" s="109"/>
      <c r="P71" s="109"/>
      <c r="Q71" s="109"/>
      <c r="R71" s="109"/>
      <c r="S71" s="109"/>
      <c r="T71" s="109"/>
      <c r="U71" s="109"/>
      <c r="V71" s="109"/>
      <c r="W71" s="109"/>
      <c r="X71" s="109"/>
      <c r="Y71" s="109"/>
      <c r="Z71" s="109"/>
      <c r="AA71" s="109"/>
      <c r="AB71" s="109"/>
      <c r="AC71" s="109"/>
      <c r="AD71" s="109"/>
    </row>
    <row r="72" spans="1:30" ht="15.75" customHeight="1">
      <c r="A72" s="108" t="s">
        <v>6707</v>
      </c>
      <c r="B72" s="108" t="s">
        <v>6698</v>
      </c>
      <c r="C72" s="108" t="s">
        <v>6684</v>
      </c>
      <c r="D72" s="108" t="s">
        <v>6676</v>
      </c>
      <c r="E72" s="109" t="s">
        <v>1147</v>
      </c>
      <c r="F72" s="109"/>
      <c r="G72" s="109" t="s">
        <v>1147</v>
      </c>
      <c r="H72" s="109"/>
      <c r="I72" s="109"/>
      <c r="J72" s="109"/>
      <c r="K72" s="109"/>
      <c r="L72" s="109"/>
      <c r="M72" s="109"/>
      <c r="N72" s="109"/>
      <c r="O72" s="109"/>
      <c r="P72" s="109"/>
      <c r="Q72" s="109"/>
      <c r="R72" s="109"/>
      <c r="S72" s="109"/>
      <c r="T72" s="109"/>
      <c r="U72" s="109"/>
      <c r="V72" s="109"/>
      <c r="W72" s="109"/>
      <c r="X72" s="109"/>
      <c r="Y72" s="109"/>
      <c r="Z72" s="109"/>
      <c r="AA72" s="109"/>
      <c r="AB72" s="109"/>
      <c r="AC72" s="109"/>
      <c r="AD72" s="109"/>
    </row>
    <row r="73" spans="1:30" ht="15.75" customHeight="1">
      <c r="A73" s="108" t="s">
        <v>6707</v>
      </c>
      <c r="B73" s="108" t="s">
        <v>6698</v>
      </c>
      <c r="C73" s="108" t="s">
        <v>6684</v>
      </c>
      <c r="D73" s="108" t="s">
        <v>6679</v>
      </c>
      <c r="E73" s="109" t="s">
        <v>1147</v>
      </c>
      <c r="F73" s="109"/>
      <c r="G73" s="109" t="s">
        <v>1147</v>
      </c>
      <c r="H73" s="109"/>
      <c r="I73" s="109"/>
      <c r="J73" s="109"/>
      <c r="K73" s="109"/>
      <c r="L73" s="109"/>
      <c r="M73" s="109"/>
      <c r="N73" s="109"/>
      <c r="O73" s="109"/>
      <c r="P73" s="109"/>
      <c r="Q73" s="109"/>
      <c r="R73" s="109"/>
      <c r="S73" s="109"/>
      <c r="T73" s="109"/>
      <c r="U73" s="109"/>
      <c r="V73" s="109"/>
      <c r="W73" s="109"/>
      <c r="X73" s="109"/>
      <c r="Y73" s="109"/>
      <c r="Z73" s="109"/>
      <c r="AA73" s="109"/>
      <c r="AB73" s="109"/>
      <c r="AC73" s="109"/>
      <c r="AD73" s="109"/>
    </row>
    <row r="74" spans="1:30" ht="15.75" customHeight="1">
      <c r="A74" s="108" t="s">
        <v>6707</v>
      </c>
      <c r="B74" s="108" t="s">
        <v>6698</v>
      </c>
      <c r="C74" s="108" t="s">
        <v>6684</v>
      </c>
      <c r="D74" s="108" t="s">
        <v>6682</v>
      </c>
      <c r="E74" s="109" t="s">
        <v>6685</v>
      </c>
      <c r="F74" s="109" t="s">
        <v>6714</v>
      </c>
      <c r="G74" s="109" t="s">
        <v>1147</v>
      </c>
      <c r="H74" s="109"/>
      <c r="I74" s="109"/>
      <c r="J74" s="109"/>
      <c r="K74" s="109"/>
      <c r="L74" s="109"/>
      <c r="M74" s="109"/>
      <c r="N74" s="109"/>
      <c r="O74" s="109"/>
      <c r="P74" s="109"/>
      <c r="Q74" s="109"/>
      <c r="R74" s="109"/>
      <c r="S74" s="109"/>
      <c r="T74" s="109"/>
      <c r="U74" s="109"/>
      <c r="V74" s="109"/>
      <c r="W74" s="109"/>
      <c r="X74" s="109"/>
      <c r="Y74" s="109"/>
      <c r="Z74" s="109"/>
      <c r="AA74" s="109"/>
      <c r="AB74" s="109"/>
      <c r="AC74" s="109"/>
      <c r="AD74" s="109"/>
    </row>
    <row r="75" spans="1:30" ht="15.75" customHeight="1">
      <c r="A75" s="109"/>
      <c r="B75" s="109"/>
      <c r="C75" s="109"/>
      <c r="D75" s="109"/>
      <c r="E75" s="109"/>
      <c r="F75" s="109"/>
      <c r="G75" s="109"/>
      <c r="H75" s="109"/>
      <c r="I75" s="109"/>
      <c r="J75" s="109"/>
      <c r="K75" s="109"/>
      <c r="L75" s="109"/>
      <c r="M75" s="109"/>
      <c r="N75" s="109"/>
      <c r="O75" s="109"/>
      <c r="P75" s="109"/>
      <c r="Q75" s="109"/>
      <c r="R75" s="109"/>
      <c r="S75" s="109"/>
      <c r="T75" s="109"/>
      <c r="U75" s="109"/>
      <c r="V75" s="109"/>
      <c r="W75" s="109"/>
      <c r="X75" s="109"/>
      <c r="Y75" s="109"/>
      <c r="Z75" s="109"/>
      <c r="AA75" s="109"/>
      <c r="AB75" s="109"/>
      <c r="AC75" s="109"/>
      <c r="AD75" s="109"/>
    </row>
    <row r="76" spans="1:30" ht="15.75" customHeight="1">
      <c r="A76" s="108" t="s">
        <v>6708</v>
      </c>
      <c r="B76" s="108" t="s">
        <v>6684</v>
      </c>
      <c r="C76" s="108" t="s">
        <v>6698</v>
      </c>
      <c r="D76" s="108" t="s">
        <v>6676</v>
      </c>
      <c r="E76" s="109" t="s">
        <v>1147</v>
      </c>
      <c r="F76" s="109"/>
      <c r="G76" s="109" t="s">
        <v>1147</v>
      </c>
      <c r="H76" s="109"/>
      <c r="I76" s="109"/>
      <c r="J76" s="109"/>
      <c r="K76" s="109"/>
      <c r="L76" s="109"/>
      <c r="M76" s="109"/>
      <c r="N76" s="109"/>
      <c r="O76" s="109"/>
      <c r="P76" s="109"/>
      <c r="Q76" s="109"/>
      <c r="R76" s="109"/>
      <c r="S76" s="109"/>
      <c r="T76" s="109"/>
      <c r="U76" s="109"/>
      <c r="V76" s="109"/>
      <c r="W76" s="109"/>
      <c r="X76" s="109"/>
      <c r="Y76" s="109"/>
      <c r="Z76" s="109"/>
      <c r="AA76" s="109"/>
      <c r="AB76" s="109"/>
      <c r="AC76" s="109"/>
      <c r="AD76" s="109"/>
    </row>
    <row r="77" spans="1:30" ht="15.75" customHeight="1">
      <c r="A77" s="108" t="s">
        <v>6708</v>
      </c>
      <c r="B77" s="108" t="s">
        <v>6684</v>
      </c>
      <c r="C77" s="108" t="s">
        <v>6698</v>
      </c>
      <c r="D77" s="108" t="s">
        <v>6679</v>
      </c>
      <c r="E77" s="109" t="s">
        <v>6685</v>
      </c>
      <c r="F77" s="109" t="s">
        <v>6714</v>
      </c>
      <c r="G77" s="109" t="s">
        <v>1147</v>
      </c>
      <c r="H77" s="109"/>
      <c r="I77" s="109"/>
      <c r="J77" s="109"/>
      <c r="K77" s="109"/>
      <c r="L77" s="109"/>
      <c r="M77" s="109"/>
      <c r="N77" s="109"/>
      <c r="O77" s="109"/>
      <c r="P77" s="109"/>
      <c r="Q77" s="109"/>
      <c r="R77" s="109"/>
      <c r="S77" s="109"/>
      <c r="T77" s="109"/>
      <c r="U77" s="109"/>
      <c r="V77" s="109"/>
      <c r="W77" s="109"/>
      <c r="X77" s="109"/>
      <c r="Y77" s="109"/>
      <c r="Z77" s="109"/>
      <c r="AA77" s="109"/>
      <c r="AB77" s="109"/>
      <c r="AC77" s="109"/>
      <c r="AD77" s="109"/>
    </row>
    <row r="78" spans="1:30" ht="15.75" customHeight="1">
      <c r="A78" s="108" t="s">
        <v>6708</v>
      </c>
      <c r="B78" s="108" t="s">
        <v>6684</v>
      </c>
      <c r="C78" s="108" t="s">
        <v>6698</v>
      </c>
      <c r="D78" s="108" t="s">
        <v>6682</v>
      </c>
      <c r="E78" s="109" t="s">
        <v>1147</v>
      </c>
      <c r="F78" s="109"/>
      <c r="G78" s="109" t="s">
        <v>1147</v>
      </c>
      <c r="H78" s="109"/>
      <c r="I78" s="109"/>
      <c r="J78" s="109"/>
      <c r="K78" s="109"/>
      <c r="L78" s="109"/>
      <c r="M78" s="109"/>
      <c r="N78" s="109"/>
      <c r="O78" s="109"/>
      <c r="P78" s="109"/>
      <c r="Q78" s="109"/>
      <c r="R78" s="109"/>
      <c r="S78" s="109"/>
      <c r="T78" s="109"/>
      <c r="U78" s="109"/>
      <c r="V78" s="109"/>
      <c r="W78" s="109"/>
      <c r="X78" s="109"/>
      <c r="Y78" s="109"/>
      <c r="Z78" s="109"/>
      <c r="AA78" s="109"/>
      <c r="AB78" s="109"/>
      <c r="AC78" s="109"/>
      <c r="AD78" s="109"/>
    </row>
    <row r="79" spans="1:30" ht="15.75" customHeight="1">
      <c r="A79" s="109"/>
      <c r="B79" s="109"/>
      <c r="C79" s="109"/>
      <c r="D79" s="109"/>
      <c r="E79" s="109"/>
      <c r="F79" s="109"/>
      <c r="G79" s="109"/>
      <c r="H79" s="109"/>
      <c r="I79" s="109"/>
      <c r="J79" s="109"/>
      <c r="K79" s="109"/>
      <c r="L79" s="109"/>
      <c r="M79" s="109"/>
      <c r="N79" s="109"/>
      <c r="O79" s="109"/>
      <c r="P79" s="109"/>
      <c r="Q79" s="109"/>
      <c r="R79" s="109"/>
      <c r="S79" s="109"/>
      <c r="T79" s="109"/>
      <c r="U79" s="109"/>
      <c r="V79" s="109"/>
      <c r="W79" s="109"/>
      <c r="X79" s="109"/>
      <c r="Y79" s="109"/>
      <c r="Z79" s="109"/>
      <c r="AA79" s="109"/>
      <c r="AB79" s="109"/>
      <c r="AC79" s="109"/>
      <c r="AD79" s="109"/>
    </row>
    <row r="80" spans="1:30" ht="15.75" customHeight="1">
      <c r="A80" s="112" t="s">
        <v>6715</v>
      </c>
      <c r="B80" s="112" t="s">
        <v>6691</v>
      </c>
      <c r="C80" s="112" t="s">
        <v>6716</v>
      </c>
      <c r="D80" s="108" t="s">
        <v>6676</v>
      </c>
      <c r="E80" s="109" t="s">
        <v>6685</v>
      </c>
      <c r="F80" s="109" t="s">
        <v>6717</v>
      </c>
      <c r="G80" s="109" t="s">
        <v>6718</v>
      </c>
      <c r="H80" s="109" t="s">
        <v>6719</v>
      </c>
      <c r="I80" s="109"/>
      <c r="J80" s="109"/>
      <c r="K80" s="109"/>
      <c r="L80" s="109"/>
      <c r="M80" s="109"/>
      <c r="N80" s="109"/>
      <c r="O80" s="109"/>
      <c r="P80" s="109"/>
      <c r="Q80" s="109"/>
      <c r="R80" s="109"/>
      <c r="S80" s="109"/>
      <c r="T80" s="109"/>
      <c r="U80" s="109"/>
      <c r="V80" s="109"/>
      <c r="W80" s="109"/>
      <c r="X80" s="109"/>
      <c r="Y80" s="109"/>
      <c r="Z80" s="109"/>
      <c r="AA80" s="109"/>
      <c r="AB80" s="109"/>
      <c r="AC80" s="109"/>
      <c r="AD80" s="109"/>
    </row>
    <row r="81" spans="1:30" ht="15.75" customHeight="1">
      <c r="A81" s="112" t="s">
        <v>6715</v>
      </c>
      <c r="B81" s="112" t="s">
        <v>6691</v>
      </c>
      <c r="C81" s="112" t="s">
        <v>6716</v>
      </c>
      <c r="D81" s="108" t="s">
        <v>6679</v>
      </c>
      <c r="E81" s="109" t="s">
        <v>6685</v>
      </c>
      <c r="F81" s="109" t="s">
        <v>6717</v>
      </c>
      <c r="G81" s="109" t="s">
        <v>6718</v>
      </c>
      <c r="H81" s="109" t="s">
        <v>6720</v>
      </c>
      <c r="I81" s="109"/>
      <c r="J81" s="109"/>
      <c r="K81" s="109"/>
      <c r="L81" s="109"/>
      <c r="M81" s="109"/>
      <c r="N81" s="109"/>
      <c r="O81" s="109"/>
      <c r="P81" s="109"/>
      <c r="Q81" s="109"/>
      <c r="R81" s="109"/>
      <c r="S81" s="109"/>
      <c r="T81" s="109"/>
      <c r="U81" s="109"/>
      <c r="V81" s="109"/>
      <c r="W81" s="109"/>
      <c r="X81" s="109"/>
      <c r="Y81" s="109"/>
      <c r="Z81" s="109"/>
      <c r="AA81" s="109"/>
      <c r="AB81" s="109"/>
      <c r="AC81" s="109"/>
      <c r="AD81" s="109"/>
    </row>
    <row r="82" spans="1:30" ht="15.75" customHeight="1">
      <c r="A82" s="112" t="s">
        <v>6715</v>
      </c>
      <c r="B82" s="112" t="s">
        <v>6691</v>
      </c>
      <c r="C82" s="112" t="s">
        <v>6716</v>
      </c>
      <c r="D82" s="108" t="s">
        <v>6682</v>
      </c>
      <c r="E82" s="109" t="s">
        <v>6685</v>
      </c>
      <c r="F82" s="109" t="s">
        <v>6717</v>
      </c>
      <c r="G82" s="109" t="s">
        <v>6718</v>
      </c>
      <c r="H82" s="109"/>
      <c r="I82" s="109"/>
      <c r="J82" s="109"/>
      <c r="K82" s="109"/>
      <c r="L82" s="109"/>
      <c r="M82" s="109"/>
      <c r="N82" s="109"/>
      <c r="O82" s="109"/>
      <c r="P82" s="109"/>
      <c r="Q82" s="109"/>
      <c r="R82" s="109"/>
      <c r="S82" s="109"/>
      <c r="T82" s="109"/>
      <c r="U82" s="109"/>
      <c r="V82" s="109"/>
      <c r="W82" s="109"/>
      <c r="X82" s="109"/>
      <c r="Y82" s="109"/>
      <c r="Z82" s="109"/>
      <c r="AA82" s="109"/>
      <c r="AB82" s="109"/>
      <c r="AC82" s="109"/>
      <c r="AD82" s="109"/>
    </row>
    <row r="83" spans="1:30" ht="15.75" customHeight="1">
      <c r="A83" s="112"/>
      <c r="B83" s="112"/>
      <c r="C83" s="112"/>
      <c r="D83" s="109"/>
      <c r="E83" s="109"/>
      <c r="F83" s="109"/>
      <c r="G83" s="109"/>
      <c r="H83" s="109"/>
      <c r="I83" s="109"/>
      <c r="J83" s="109"/>
      <c r="K83" s="109"/>
      <c r="L83" s="109"/>
      <c r="M83" s="109"/>
      <c r="N83" s="109"/>
      <c r="O83" s="109"/>
      <c r="P83" s="109"/>
      <c r="Q83" s="109"/>
      <c r="R83" s="109"/>
      <c r="S83" s="109"/>
      <c r="T83" s="109"/>
      <c r="U83" s="109"/>
      <c r="V83" s="109"/>
      <c r="W83" s="109"/>
      <c r="X83" s="109"/>
      <c r="Y83" s="109"/>
      <c r="Z83" s="109"/>
      <c r="AA83" s="109"/>
      <c r="AB83" s="109"/>
      <c r="AC83" s="109"/>
      <c r="AD83" s="109"/>
    </row>
    <row r="84" spans="1:30" ht="15.75" customHeight="1">
      <c r="A84" s="109" t="s">
        <v>6721</v>
      </c>
      <c r="B84" s="112" t="s">
        <v>6698</v>
      </c>
      <c r="C84" s="112" t="s">
        <v>6722</v>
      </c>
      <c r="D84" s="108" t="s">
        <v>6676</v>
      </c>
      <c r="E84" s="109" t="s">
        <v>6723</v>
      </c>
      <c r="F84" s="109"/>
      <c r="G84" s="109" t="s">
        <v>6718</v>
      </c>
      <c r="H84" s="109"/>
      <c r="I84" s="109"/>
      <c r="J84" s="109"/>
      <c r="K84" s="109"/>
      <c r="L84" s="109"/>
      <c r="M84" s="109"/>
      <c r="N84" s="109"/>
      <c r="O84" s="109"/>
      <c r="P84" s="109"/>
      <c r="Q84" s="109"/>
      <c r="R84" s="109"/>
      <c r="S84" s="109"/>
      <c r="T84" s="109"/>
      <c r="U84" s="109"/>
      <c r="V84" s="109"/>
      <c r="W84" s="109"/>
      <c r="X84" s="109"/>
      <c r="Y84" s="109"/>
      <c r="Z84" s="109"/>
      <c r="AA84" s="109"/>
      <c r="AB84" s="109"/>
      <c r="AC84" s="109"/>
      <c r="AD84" s="109"/>
    </row>
    <row r="85" spans="1:30" ht="15.75" customHeight="1">
      <c r="A85" s="109" t="s">
        <v>6721</v>
      </c>
      <c r="B85" s="112" t="s">
        <v>6698</v>
      </c>
      <c r="C85" s="112" t="s">
        <v>6722</v>
      </c>
      <c r="D85" s="108" t="s">
        <v>6679</v>
      </c>
      <c r="E85" s="109" t="s">
        <v>6723</v>
      </c>
      <c r="F85" s="109"/>
      <c r="G85" s="109" t="s">
        <v>6718</v>
      </c>
      <c r="H85" s="109"/>
      <c r="I85" s="109"/>
      <c r="J85" s="109"/>
      <c r="K85" s="109"/>
      <c r="L85" s="109"/>
      <c r="M85" s="109"/>
      <c r="N85" s="109"/>
      <c r="O85" s="109"/>
      <c r="P85" s="109"/>
      <c r="Q85" s="109"/>
      <c r="R85" s="109"/>
      <c r="S85" s="109"/>
      <c r="T85" s="109"/>
      <c r="U85" s="109"/>
      <c r="V85" s="109"/>
      <c r="W85" s="109"/>
      <c r="X85" s="109"/>
      <c r="Y85" s="109"/>
      <c r="Z85" s="109"/>
      <c r="AA85" s="109"/>
      <c r="AB85" s="109"/>
      <c r="AC85" s="109"/>
      <c r="AD85" s="109"/>
    </row>
    <row r="86" spans="1:30" ht="15.75" customHeight="1">
      <c r="A86" s="109" t="s">
        <v>6721</v>
      </c>
      <c r="B86" s="112" t="s">
        <v>6698</v>
      </c>
      <c r="C86" s="112" t="s">
        <v>6722</v>
      </c>
      <c r="D86" s="108" t="s">
        <v>6682</v>
      </c>
      <c r="E86" s="109" t="s">
        <v>6723</v>
      </c>
      <c r="F86" s="109"/>
      <c r="G86" s="109" t="s">
        <v>6718</v>
      </c>
      <c r="H86" s="109"/>
      <c r="I86" s="109"/>
      <c r="J86" s="109"/>
      <c r="K86" s="109"/>
      <c r="L86" s="109"/>
      <c r="M86" s="109"/>
      <c r="N86" s="109"/>
      <c r="O86" s="109"/>
      <c r="P86" s="109"/>
      <c r="Q86" s="109"/>
      <c r="R86" s="109"/>
      <c r="S86" s="109"/>
      <c r="T86" s="109"/>
      <c r="U86" s="109"/>
      <c r="V86" s="109"/>
      <c r="W86" s="109"/>
      <c r="X86" s="109"/>
      <c r="Y86" s="109"/>
      <c r="Z86" s="109"/>
      <c r="AA86" s="109"/>
      <c r="AB86" s="109"/>
      <c r="AC86" s="109"/>
      <c r="AD86" s="109"/>
    </row>
    <row r="87" spans="1:30" ht="15.75" customHeight="1">
      <c r="A87" s="112"/>
      <c r="B87" s="112"/>
      <c r="C87" s="112"/>
      <c r="D87" s="109"/>
      <c r="E87" s="109"/>
      <c r="F87" s="109"/>
      <c r="G87" s="109"/>
      <c r="H87" s="109"/>
      <c r="I87" s="109"/>
      <c r="J87" s="109"/>
      <c r="K87" s="109"/>
      <c r="L87" s="109"/>
      <c r="M87" s="109"/>
      <c r="N87" s="109"/>
      <c r="O87" s="109"/>
      <c r="P87" s="109"/>
      <c r="Q87" s="109"/>
      <c r="R87" s="109"/>
      <c r="S87" s="109"/>
      <c r="T87" s="109"/>
      <c r="U87" s="109"/>
      <c r="V87" s="109"/>
      <c r="W87" s="109"/>
      <c r="X87" s="109"/>
      <c r="Y87" s="109"/>
      <c r="Z87" s="109"/>
      <c r="AA87" s="109"/>
      <c r="AB87" s="109"/>
      <c r="AC87" s="109"/>
      <c r="AD87" s="109"/>
    </row>
    <row r="88" spans="1:30" ht="15.75" customHeight="1">
      <c r="A88" s="109" t="s">
        <v>6724</v>
      </c>
      <c r="B88" s="112" t="s">
        <v>6698</v>
      </c>
      <c r="C88" s="112" t="s">
        <v>6716</v>
      </c>
      <c r="D88" s="108" t="s">
        <v>6676</v>
      </c>
      <c r="E88" s="109" t="s">
        <v>6725</v>
      </c>
      <c r="F88" s="109"/>
      <c r="G88" s="109" t="s">
        <v>6718</v>
      </c>
      <c r="H88" s="109"/>
      <c r="I88" s="109"/>
      <c r="J88" s="109"/>
      <c r="K88" s="109"/>
      <c r="L88" s="109"/>
      <c r="M88" s="109"/>
      <c r="N88" s="109"/>
      <c r="O88" s="109"/>
      <c r="P88" s="109"/>
      <c r="Q88" s="109"/>
      <c r="R88" s="109"/>
      <c r="S88" s="109"/>
      <c r="T88" s="109"/>
      <c r="U88" s="109"/>
      <c r="V88" s="109"/>
      <c r="W88" s="109"/>
      <c r="X88" s="109"/>
      <c r="Y88" s="109"/>
      <c r="Z88" s="109"/>
      <c r="AA88" s="109"/>
      <c r="AB88" s="109"/>
      <c r="AC88" s="109"/>
      <c r="AD88" s="109"/>
    </row>
    <row r="89" spans="1:30" ht="15.75" customHeight="1">
      <c r="A89" s="109" t="s">
        <v>6724</v>
      </c>
      <c r="B89" s="112" t="s">
        <v>6698</v>
      </c>
      <c r="C89" s="112" t="s">
        <v>6716</v>
      </c>
      <c r="D89" s="108" t="s">
        <v>6679</v>
      </c>
      <c r="E89" s="109" t="s">
        <v>6725</v>
      </c>
      <c r="F89" s="109"/>
      <c r="G89" s="109" t="s">
        <v>6718</v>
      </c>
      <c r="H89" s="109"/>
      <c r="I89" s="109"/>
      <c r="J89" s="109"/>
      <c r="K89" s="109"/>
      <c r="L89" s="109"/>
      <c r="M89" s="109"/>
      <c r="N89" s="109"/>
      <c r="O89" s="109"/>
      <c r="P89" s="109"/>
      <c r="Q89" s="109"/>
      <c r="R89" s="109"/>
      <c r="S89" s="109"/>
      <c r="T89" s="109"/>
      <c r="U89" s="109"/>
      <c r="V89" s="109"/>
      <c r="W89" s="109"/>
      <c r="X89" s="109"/>
      <c r="Y89" s="109"/>
      <c r="Z89" s="109"/>
      <c r="AA89" s="109"/>
      <c r="AB89" s="109"/>
      <c r="AC89" s="109"/>
      <c r="AD89" s="109"/>
    </row>
    <row r="90" spans="1:30" ht="15.75" customHeight="1">
      <c r="A90" s="109" t="s">
        <v>6724</v>
      </c>
      <c r="B90" s="112" t="s">
        <v>6698</v>
      </c>
      <c r="C90" s="112" t="s">
        <v>6716</v>
      </c>
      <c r="D90" s="108" t="s">
        <v>6682</v>
      </c>
      <c r="E90" s="109" t="s">
        <v>6725</v>
      </c>
      <c r="F90" s="109"/>
      <c r="G90" s="109" t="s">
        <v>6718</v>
      </c>
      <c r="H90" s="109"/>
      <c r="I90" s="109"/>
      <c r="J90" s="109"/>
      <c r="K90" s="109"/>
      <c r="L90" s="109"/>
      <c r="M90" s="109"/>
      <c r="N90" s="109"/>
      <c r="O90" s="109"/>
      <c r="P90" s="109"/>
      <c r="Q90" s="109"/>
      <c r="R90" s="109"/>
      <c r="S90" s="109"/>
      <c r="T90" s="109"/>
      <c r="U90" s="109"/>
      <c r="V90" s="109"/>
      <c r="W90" s="109"/>
      <c r="X90" s="109"/>
      <c r="Y90" s="109"/>
      <c r="Z90" s="109"/>
      <c r="AA90" s="109"/>
      <c r="AB90" s="109"/>
      <c r="AC90" s="109"/>
      <c r="AD90" s="109"/>
    </row>
    <row r="91" spans="1:30" ht="15.75" customHeight="1">
      <c r="A91" s="112"/>
      <c r="B91" s="112"/>
      <c r="C91" s="112"/>
      <c r="D91" s="109"/>
      <c r="E91" s="109"/>
      <c r="F91" s="109"/>
      <c r="G91" s="109"/>
      <c r="H91" s="109"/>
      <c r="I91" s="109"/>
      <c r="J91" s="109"/>
      <c r="K91" s="109"/>
      <c r="L91" s="109"/>
      <c r="M91" s="109"/>
      <c r="N91" s="109"/>
      <c r="O91" s="109"/>
      <c r="P91" s="109"/>
      <c r="Q91" s="109"/>
      <c r="R91" s="109"/>
      <c r="S91" s="109"/>
      <c r="T91" s="109"/>
      <c r="U91" s="109"/>
      <c r="V91" s="109"/>
      <c r="W91" s="109"/>
      <c r="X91" s="109"/>
      <c r="Y91" s="109"/>
      <c r="Z91" s="109"/>
      <c r="AA91" s="109"/>
      <c r="AB91" s="109"/>
      <c r="AC91" s="109"/>
      <c r="AD91" s="109"/>
    </row>
    <row r="92" spans="1:30" ht="15.75" customHeight="1">
      <c r="A92" s="112" t="s">
        <v>6726</v>
      </c>
      <c r="B92" s="112" t="s">
        <v>6675</v>
      </c>
      <c r="C92" s="112" t="s">
        <v>6722</v>
      </c>
      <c r="D92" s="108" t="s">
        <v>6676</v>
      </c>
      <c r="E92" s="109"/>
      <c r="F92" s="109"/>
      <c r="G92" s="109" t="s">
        <v>6723</v>
      </c>
      <c r="H92" s="109"/>
      <c r="I92" s="109"/>
      <c r="J92" s="109"/>
      <c r="K92" s="109"/>
      <c r="L92" s="109"/>
      <c r="M92" s="109"/>
      <c r="N92" s="109"/>
      <c r="O92" s="109"/>
      <c r="P92" s="109"/>
      <c r="Q92" s="109"/>
      <c r="R92" s="109"/>
      <c r="S92" s="109"/>
      <c r="T92" s="109"/>
      <c r="U92" s="109"/>
      <c r="V92" s="109"/>
      <c r="W92" s="109"/>
      <c r="X92" s="109"/>
      <c r="Y92" s="109"/>
      <c r="Z92" s="109"/>
      <c r="AA92" s="109"/>
      <c r="AB92" s="109"/>
      <c r="AC92" s="109"/>
      <c r="AD92" s="109"/>
    </row>
    <row r="93" spans="1:30" ht="15.75" customHeight="1">
      <c r="A93" s="112" t="s">
        <v>6726</v>
      </c>
      <c r="B93" s="112" t="s">
        <v>6675</v>
      </c>
      <c r="C93" s="112" t="s">
        <v>6722</v>
      </c>
      <c r="D93" s="108" t="s">
        <v>6679</v>
      </c>
      <c r="E93" s="109"/>
      <c r="F93" s="109"/>
      <c r="G93" s="109" t="s">
        <v>6723</v>
      </c>
      <c r="H93" s="109"/>
      <c r="I93" s="109"/>
      <c r="J93" s="109"/>
      <c r="K93" s="109"/>
      <c r="L93" s="109"/>
      <c r="M93" s="109"/>
      <c r="N93" s="109"/>
      <c r="O93" s="109"/>
      <c r="P93" s="109"/>
      <c r="Q93" s="109"/>
      <c r="R93" s="109"/>
      <c r="S93" s="109"/>
      <c r="T93" s="109"/>
      <c r="U93" s="109"/>
      <c r="V93" s="109"/>
      <c r="W93" s="109"/>
      <c r="X93" s="109"/>
      <c r="Y93" s="109"/>
      <c r="Z93" s="109"/>
      <c r="AA93" s="109"/>
      <c r="AB93" s="109"/>
      <c r="AC93" s="109"/>
      <c r="AD93" s="109"/>
    </row>
    <row r="94" spans="1:30" ht="15.75" customHeight="1">
      <c r="A94" s="112" t="s">
        <v>6726</v>
      </c>
      <c r="B94" s="112" t="s">
        <v>6675</v>
      </c>
      <c r="C94" s="112" t="s">
        <v>6722</v>
      </c>
      <c r="D94" s="108" t="s">
        <v>6682</v>
      </c>
      <c r="E94" s="109"/>
      <c r="F94" s="109"/>
      <c r="G94" s="109" t="s">
        <v>6723</v>
      </c>
      <c r="H94" s="109"/>
      <c r="I94" s="109"/>
      <c r="J94" s="109"/>
      <c r="K94" s="109"/>
      <c r="L94" s="109"/>
      <c r="M94" s="109"/>
      <c r="N94" s="109"/>
      <c r="O94" s="109"/>
      <c r="P94" s="109"/>
      <c r="Q94" s="109"/>
      <c r="R94" s="109"/>
      <c r="S94" s="109"/>
      <c r="T94" s="109"/>
      <c r="U94" s="109"/>
      <c r="V94" s="109"/>
      <c r="W94" s="109"/>
      <c r="X94" s="109"/>
      <c r="Y94" s="109"/>
      <c r="Z94" s="109"/>
      <c r="AA94" s="109"/>
      <c r="AB94" s="109"/>
      <c r="AC94" s="109"/>
      <c r="AD94" s="109"/>
    </row>
    <row r="95" spans="1:30" ht="15.75" customHeight="1">
      <c r="A95" s="112"/>
      <c r="B95" s="112"/>
      <c r="C95" s="112"/>
      <c r="D95" s="109"/>
      <c r="E95" s="109"/>
      <c r="F95" s="109"/>
      <c r="G95" s="109"/>
      <c r="H95" s="109"/>
      <c r="I95" s="109"/>
      <c r="J95" s="109"/>
      <c r="K95" s="109"/>
      <c r="L95" s="109"/>
      <c r="M95" s="109"/>
      <c r="N95" s="109"/>
      <c r="O95" s="109"/>
      <c r="P95" s="109"/>
      <c r="Q95" s="109"/>
      <c r="R95" s="109"/>
      <c r="S95" s="109"/>
      <c r="T95" s="109"/>
      <c r="U95" s="109"/>
      <c r="V95" s="109"/>
      <c r="W95" s="109"/>
      <c r="X95" s="109"/>
      <c r="Y95" s="109"/>
      <c r="Z95" s="109"/>
      <c r="AA95" s="109"/>
      <c r="AB95" s="109"/>
      <c r="AC95" s="109"/>
      <c r="AD95" s="109"/>
    </row>
    <row r="96" spans="1:30" ht="15.75" customHeight="1">
      <c r="A96" s="112"/>
      <c r="B96" s="112"/>
      <c r="C96" s="112"/>
      <c r="D96" s="109"/>
      <c r="E96" s="109"/>
      <c r="F96" s="109"/>
      <c r="G96" s="109"/>
      <c r="H96" s="109"/>
      <c r="I96" s="109"/>
      <c r="J96" s="109"/>
      <c r="K96" s="109"/>
      <c r="L96" s="109"/>
      <c r="M96" s="109"/>
      <c r="N96" s="109"/>
      <c r="O96" s="109"/>
      <c r="P96" s="109"/>
      <c r="Q96" s="109"/>
      <c r="R96" s="109"/>
      <c r="S96" s="109"/>
      <c r="T96" s="109"/>
      <c r="U96" s="109"/>
      <c r="V96" s="109"/>
      <c r="W96" s="109"/>
      <c r="X96" s="109"/>
      <c r="Y96" s="109"/>
      <c r="Z96" s="109"/>
      <c r="AA96" s="109"/>
      <c r="AB96" s="109"/>
      <c r="AC96" s="109"/>
      <c r="AD96" s="109"/>
    </row>
    <row r="97" spans="1:30" ht="15.75" customHeight="1">
      <c r="A97" s="112" t="s">
        <v>6727</v>
      </c>
      <c r="B97" s="112" t="s">
        <v>6674</v>
      </c>
      <c r="C97" s="112" t="s">
        <v>6728</v>
      </c>
      <c r="D97" s="108" t="s">
        <v>6676</v>
      </c>
      <c r="E97" s="109"/>
      <c r="F97" s="109"/>
      <c r="G97" s="109" t="s">
        <v>6723</v>
      </c>
      <c r="H97" s="109"/>
      <c r="I97" s="109"/>
      <c r="J97" s="109"/>
      <c r="K97" s="109"/>
      <c r="L97" s="109"/>
      <c r="M97" s="109"/>
      <c r="N97" s="109"/>
      <c r="O97" s="109"/>
      <c r="P97" s="109"/>
      <c r="Q97" s="109"/>
      <c r="R97" s="109"/>
      <c r="S97" s="109"/>
      <c r="T97" s="109"/>
      <c r="U97" s="109"/>
      <c r="V97" s="109"/>
      <c r="W97" s="109"/>
      <c r="X97" s="109"/>
      <c r="Y97" s="109"/>
      <c r="Z97" s="109"/>
      <c r="AA97" s="109"/>
      <c r="AB97" s="109"/>
      <c r="AC97" s="109"/>
      <c r="AD97" s="109"/>
    </row>
    <row r="98" spans="1:30" ht="15.75" customHeight="1">
      <c r="A98" s="112" t="s">
        <v>6727</v>
      </c>
      <c r="B98" s="112" t="s">
        <v>6674</v>
      </c>
      <c r="C98" s="112" t="s">
        <v>6728</v>
      </c>
      <c r="D98" s="108" t="s">
        <v>6679</v>
      </c>
      <c r="E98" s="109"/>
      <c r="F98" s="109"/>
      <c r="G98" s="109" t="s">
        <v>6723</v>
      </c>
      <c r="H98" s="109"/>
      <c r="I98" s="109"/>
      <c r="J98" s="109"/>
      <c r="K98" s="109"/>
      <c r="L98" s="109"/>
      <c r="M98" s="109"/>
      <c r="N98" s="109"/>
      <c r="O98" s="109"/>
      <c r="P98" s="109"/>
      <c r="Q98" s="109"/>
      <c r="R98" s="109"/>
      <c r="S98" s="109"/>
      <c r="T98" s="109"/>
      <c r="U98" s="109"/>
      <c r="V98" s="109"/>
      <c r="W98" s="109"/>
      <c r="X98" s="109"/>
      <c r="Y98" s="109"/>
      <c r="Z98" s="109"/>
      <c r="AA98" s="109"/>
      <c r="AB98" s="109"/>
      <c r="AC98" s="109"/>
      <c r="AD98" s="109"/>
    </row>
    <row r="99" spans="1:30" ht="15.75" customHeight="1">
      <c r="A99" s="112" t="s">
        <v>6727</v>
      </c>
      <c r="B99" s="112" t="s">
        <v>6674</v>
      </c>
      <c r="C99" s="112" t="s">
        <v>6728</v>
      </c>
      <c r="D99" s="108" t="s">
        <v>6682</v>
      </c>
      <c r="E99" s="109"/>
      <c r="F99" s="109"/>
      <c r="G99" s="109" t="s">
        <v>6723</v>
      </c>
      <c r="H99" s="109"/>
      <c r="I99" s="109"/>
      <c r="J99" s="109"/>
      <c r="K99" s="109"/>
      <c r="L99" s="109"/>
      <c r="M99" s="109"/>
      <c r="N99" s="109"/>
      <c r="O99" s="109"/>
      <c r="P99" s="109"/>
      <c r="Q99" s="109"/>
      <c r="R99" s="109"/>
      <c r="S99" s="109"/>
      <c r="T99" s="109"/>
      <c r="U99" s="109"/>
      <c r="V99" s="109"/>
      <c r="W99" s="109"/>
      <c r="X99" s="109"/>
      <c r="Y99" s="109"/>
      <c r="Z99" s="109"/>
      <c r="AA99" s="109"/>
      <c r="AB99" s="109"/>
      <c r="AC99" s="109"/>
      <c r="AD99" s="109"/>
    </row>
    <row r="100" spans="1:30" ht="15.75" customHeight="1">
      <c r="A100" s="112"/>
      <c r="B100" s="112"/>
      <c r="C100" s="112"/>
      <c r="D100" s="109"/>
      <c r="E100" s="109"/>
      <c r="F100" s="109"/>
      <c r="G100" s="109"/>
      <c r="H100" s="109"/>
      <c r="I100" s="109"/>
      <c r="J100" s="109"/>
      <c r="K100" s="109"/>
      <c r="L100" s="109"/>
      <c r="M100" s="109"/>
      <c r="N100" s="109"/>
      <c r="O100" s="109"/>
      <c r="P100" s="109"/>
      <c r="Q100" s="109"/>
      <c r="R100" s="109"/>
      <c r="S100" s="109"/>
      <c r="T100" s="109"/>
      <c r="U100" s="109"/>
      <c r="V100" s="109"/>
      <c r="W100" s="109"/>
      <c r="X100" s="109"/>
      <c r="Y100" s="109"/>
      <c r="Z100" s="109"/>
      <c r="AA100" s="109"/>
      <c r="AB100" s="109"/>
      <c r="AC100" s="109"/>
      <c r="AD100" s="109"/>
    </row>
    <row r="101" spans="1:30" ht="15.75" customHeight="1">
      <c r="A101" s="112"/>
      <c r="B101" s="112"/>
      <c r="C101" s="112"/>
      <c r="D101" s="109"/>
      <c r="E101" s="109"/>
      <c r="F101" s="109"/>
      <c r="G101" s="109"/>
      <c r="H101" s="109"/>
      <c r="I101" s="109"/>
      <c r="J101" s="109"/>
      <c r="K101" s="109"/>
      <c r="L101" s="109"/>
      <c r="M101" s="109"/>
      <c r="N101" s="109"/>
      <c r="O101" s="109"/>
      <c r="P101" s="109"/>
      <c r="Q101" s="109"/>
      <c r="R101" s="109"/>
      <c r="S101" s="109"/>
      <c r="T101" s="109"/>
      <c r="U101" s="109"/>
      <c r="V101" s="109"/>
      <c r="W101" s="109"/>
      <c r="X101" s="109"/>
      <c r="Y101" s="109"/>
      <c r="Z101" s="109"/>
      <c r="AA101" s="109"/>
      <c r="AB101" s="109"/>
      <c r="AC101" s="109"/>
      <c r="AD101" s="109"/>
    </row>
    <row r="102" spans="1:30" ht="15.75" customHeight="1">
      <c r="A102" s="112" t="s">
        <v>6729</v>
      </c>
      <c r="B102" s="112" t="s">
        <v>6675</v>
      </c>
      <c r="C102" s="112" t="s">
        <v>6728</v>
      </c>
      <c r="D102" s="108" t="s">
        <v>6676</v>
      </c>
      <c r="E102" s="109" t="s">
        <v>6723</v>
      </c>
      <c r="F102" s="109"/>
      <c r="G102" s="109"/>
      <c r="H102" s="109"/>
      <c r="I102" s="109"/>
      <c r="J102" s="109"/>
      <c r="K102" s="109"/>
      <c r="L102" s="109"/>
      <c r="M102" s="109"/>
      <c r="N102" s="109"/>
      <c r="O102" s="109"/>
      <c r="P102" s="109"/>
      <c r="Q102" s="109"/>
      <c r="R102" s="109"/>
      <c r="S102" s="109"/>
      <c r="T102" s="109"/>
      <c r="U102" s="109"/>
      <c r="V102" s="109"/>
      <c r="W102" s="109"/>
      <c r="X102" s="109"/>
      <c r="Y102" s="109"/>
      <c r="Z102" s="109"/>
      <c r="AA102" s="109"/>
      <c r="AB102" s="109"/>
      <c r="AC102" s="109"/>
      <c r="AD102" s="109"/>
    </row>
    <row r="103" spans="1:30" ht="15.75" customHeight="1">
      <c r="A103" s="112" t="s">
        <v>6729</v>
      </c>
      <c r="B103" s="112" t="s">
        <v>6675</v>
      </c>
      <c r="C103" s="112" t="s">
        <v>6728</v>
      </c>
      <c r="D103" s="108" t="s">
        <v>6679</v>
      </c>
      <c r="E103" s="109" t="s">
        <v>6723</v>
      </c>
      <c r="F103" s="109"/>
      <c r="G103" s="109"/>
      <c r="H103" s="109"/>
      <c r="I103" s="109"/>
      <c r="J103" s="109"/>
      <c r="K103" s="109"/>
      <c r="L103" s="109"/>
      <c r="M103" s="109"/>
      <c r="N103" s="109"/>
      <c r="O103" s="109"/>
      <c r="P103" s="109"/>
      <c r="Q103" s="109"/>
      <c r="R103" s="109"/>
      <c r="S103" s="109"/>
      <c r="T103" s="109"/>
      <c r="U103" s="109"/>
      <c r="V103" s="109"/>
      <c r="W103" s="109"/>
      <c r="X103" s="109"/>
      <c r="Y103" s="109"/>
      <c r="Z103" s="109"/>
      <c r="AA103" s="109"/>
      <c r="AB103" s="109"/>
      <c r="AC103" s="109"/>
      <c r="AD103" s="109"/>
    </row>
    <row r="104" spans="1:30" ht="15.75" customHeight="1">
      <c r="A104" s="112" t="s">
        <v>6729</v>
      </c>
      <c r="B104" s="112" t="s">
        <v>6675</v>
      </c>
      <c r="C104" s="112" t="s">
        <v>6728</v>
      </c>
      <c r="D104" s="108" t="s">
        <v>6682</v>
      </c>
      <c r="E104" s="109" t="s">
        <v>6723</v>
      </c>
      <c r="F104" s="109"/>
      <c r="G104" s="109"/>
      <c r="H104" s="109"/>
      <c r="I104" s="109"/>
      <c r="J104" s="109"/>
      <c r="K104" s="109"/>
      <c r="L104" s="109"/>
      <c r="M104" s="109"/>
      <c r="N104" s="109"/>
      <c r="O104" s="109"/>
      <c r="P104" s="109"/>
      <c r="Q104" s="109"/>
      <c r="R104" s="109"/>
      <c r="S104" s="109"/>
      <c r="T104" s="109"/>
      <c r="U104" s="109"/>
      <c r="V104" s="109"/>
      <c r="W104" s="109"/>
      <c r="X104" s="109"/>
      <c r="Y104" s="109"/>
      <c r="Z104" s="109"/>
      <c r="AA104" s="109"/>
      <c r="AB104" s="109"/>
      <c r="AC104" s="109"/>
      <c r="AD104" s="109"/>
    </row>
    <row r="105" spans="1:30" ht="15.75" customHeight="1">
      <c r="A105" s="109"/>
      <c r="B105" s="109"/>
      <c r="C105" s="109"/>
      <c r="D105" s="109"/>
      <c r="E105" s="109"/>
      <c r="F105" s="109"/>
      <c r="G105" s="109"/>
      <c r="H105" s="109"/>
      <c r="I105" s="109"/>
      <c r="J105" s="109"/>
      <c r="K105" s="109"/>
      <c r="L105" s="109"/>
      <c r="M105" s="109"/>
      <c r="N105" s="109"/>
      <c r="O105" s="109"/>
      <c r="P105" s="109"/>
      <c r="Q105" s="109"/>
      <c r="R105" s="109"/>
      <c r="S105" s="109"/>
      <c r="T105" s="109"/>
      <c r="U105" s="109"/>
      <c r="V105" s="109"/>
      <c r="W105" s="109"/>
      <c r="X105" s="109"/>
      <c r="Y105" s="109"/>
      <c r="Z105" s="109"/>
      <c r="AA105" s="109"/>
      <c r="AB105" s="109"/>
      <c r="AC105" s="109"/>
      <c r="AD105" s="109"/>
    </row>
    <row r="106" spans="1:30" ht="15.75" customHeight="1">
      <c r="A106" s="109"/>
      <c r="B106" s="109"/>
      <c r="C106" s="109"/>
      <c r="D106" s="109"/>
      <c r="E106" s="109"/>
      <c r="F106" s="109"/>
      <c r="G106" s="109"/>
      <c r="H106" s="109"/>
      <c r="I106" s="109"/>
      <c r="J106" s="109"/>
      <c r="K106" s="109"/>
      <c r="L106" s="109"/>
      <c r="M106" s="109"/>
      <c r="N106" s="109"/>
      <c r="O106" s="109"/>
      <c r="P106" s="109"/>
      <c r="Q106" s="109"/>
      <c r="R106" s="109"/>
      <c r="S106" s="109"/>
      <c r="T106" s="109"/>
      <c r="U106" s="109"/>
      <c r="V106" s="109"/>
      <c r="W106" s="109"/>
      <c r="X106" s="109"/>
      <c r="Y106" s="109"/>
      <c r="Z106" s="109"/>
      <c r="AA106" s="109"/>
      <c r="AB106" s="109"/>
      <c r="AC106" s="109"/>
      <c r="AD106" s="109"/>
    </row>
    <row r="107" spans="1:30" ht="15.75" customHeight="1">
      <c r="A107" s="109"/>
      <c r="B107" s="109"/>
      <c r="C107" s="109"/>
      <c r="D107" s="109"/>
      <c r="E107" s="109"/>
      <c r="F107" s="109"/>
      <c r="G107" s="109"/>
      <c r="H107" s="109"/>
      <c r="I107" s="109"/>
      <c r="J107" s="109"/>
      <c r="K107" s="109"/>
      <c r="L107" s="109"/>
      <c r="M107" s="109"/>
      <c r="N107" s="109"/>
      <c r="O107" s="109"/>
      <c r="P107" s="109"/>
      <c r="Q107" s="109"/>
      <c r="R107" s="109"/>
      <c r="S107" s="109"/>
      <c r="T107" s="109"/>
      <c r="U107" s="109"/>
      <c r="V107" s="109"/>
      <c r="W107" s="109"/>
      <c r="X107" s="109"/>
      <c r="Y107" s="109"/>
      <c r="Z107" s="109"/>
      <c r="AA107" s="109"/>
      <c r="AB107" s="109"/>
      <c r="AC107" s="109"/>
      <c r="AD107" s="109"/>
    </row>
    <row r="108" spans="1:30" ht="15.75" customHeight="1">
      <c r="A108" s="109"/>
      <c r="B108" s="109"/>
      <c r="C108" s="109"/>
      <c r="D108" s="109"/>
      <c r="E108" s="109"/>
      <c r="F108" s="109"/>
      <c r="G108" s="109"/>
      <c r="H108" s="109"/>
      <c r="I108" s="109"/>
      <c r="J108" s="109"/>
      <c r="K108" s="109"/>
      <c r="L108" s="109"/>
      <c r="M108" s="109"/>
      <c r="N108" s="109"/>
      <c r="O108" s="109"/>
      <c r="P108" s="109"/>
      <c r="Q108" s="109"/>
      <c r="R108" s="109"/>
      <c r="S108" s="109"/>
      <c r="T108" s="109"/>
      <c r="U108" s="109"/>
      <c r="V108" s="109"/>
      <c r="W108" s="109"/>
      <c r="X108" s="109"/>
      <c r="Y108" s="109"/>
      <c r="Z108" s="109"/>
      <c r="AA108" s="109"/>
      <c r="AB108" s="109"/>
      <c r="AC108" s="109"/>
      <c r="AD108" s="109"/>
    </row>
    <row r="109" spans="1:30" ht="15.75" customHeight="1">
      <c r="A109" s="109"/>
      <c r="B109" s="109"/>
      <c r="C109" s="109"/>
      <c r="D109" s="109"/>
      <c r="E109" s="109"/>
      <c r="F109" s="109"/>
      <c r="G109" s="109"/>
      <c r="H109" s="109"/>
      <c r="I109" s="109"/>
      <c r="J109" s="109"/>
      <c r="K109" s="109"/>
      <c r="L109" s="109"/>
      <c r="M109" s="109"/>
      <c r="N109" s="109"/>
      <c r="O109" s="109"/>
      <c r="P109" s="109"/>
      <c r="Q109" s="109"/>
      <c r="R109" s="109"/>
      <c r="S109" s="109"/>
      <c r="T109" s="109"/>
      <c r="U109" s="109"/>
      <c r="V109" s="109"/>
      <c r="W109" s="109"/>
      <c r="X109" s="109"/>
      <c r="Y109" s="109"/>
      <c r="Z109" s="109"/>
      <c r="AA109" s="109"/>
      <c r="AB109" s="109"/>
      <c r="AC109" s="109"/>
      <c r="AD109" s="109"/>
    </row>
    <row r="110" spans="1:30" ht="15.75" customHeight="1">
      <c r="A110" s="109"/>
      <c r="B110" s="109"/>
      <c r="C110" s="109"/>
      <c r="D110" s="109"/>
      <c r="E110" s="109"/>
      <c r="F110" s="109"/>
      <c r="G110" s="109"/>
      <c r="H110" s="109"/>
      <c r="I110" s="109"/>
      <c r="J110" s="109"/>
      <c r="K110" s="109"/>
      <c r="L110" s="109"/>
      <c r="M110" s="109"/>
      <c r="N110" s="109"/>
      <c r="O110" s="109"/>
      <c r="P110" s="109"/>
      <c r="Q110" s="109"/>
      <c r="R110" s="109"/>
      <c r="S110" s="109"/>
      <c r="T110" s="109"/>
      <c r="U110" s="109"/>
      <c r="V110" s="109"/>
      <c r="W110" s="109"/>
      <c r="X110" s="109"/>
      <c r="Y110" s="109"/>
      <c r="Z110" s="109"/>
      <c r="AA110" s="109"/>
      <c r="AB110" s="109"/>
      <c r="AC110" s="109"/>
      <c r="AD110" s="109"/>
    </row>
    <row r="111" spans="1:30" ht="15.75" customHeight="1">
      <c r="A111" s="109"/>
      <c r="B111" s="109"/>
      <c r="C111" s="109"/>
      <c r="D111" s="109"/>
      <c r="E111" s="109"/>
      <c r="F111" s="109"/>
      <c r="G111" s="109"/>
      <c r="H111" s="109"/>
      <c r="I111" s="109"/>
      <c r="J111" s="109"/>
      <c r="K111" s="109"/>
      <c r="L111" s="109"/>
      <c r="M111" s="109"/>
      <c r="N111" s="109"/>
      <c r="O111" s="109"/>
      <c r="P111" s="109"/>
      <c r="Q111" s="109"/>
      <c r="R111" s="109"/>
      <c r="S111" s="109"/>
      <c r="T111" s="109"/>
      <c r="U111" s="109"/>
      <c r="V111" s="109"/>
      <c r="W111" s="109"/>
      <c r="X111" s="109"/>
      <c r="Y111" s="109"/>
      <c r="Z111" s="109"/>
      <c r="AA111" s="109"/>
      <c r="AB111" s="109"/>
      <c r="AC111" s="109"/>
      <c r="AD111" s="109"/>
    </row>
    <row r="112" spans="1:30" ht="15.75" customHeight="1">
      <c r="A112" s="109"/>
      <c r="B112" s="109"/>
      <c r="C112" s="109"/>
      <c r="D112" s="109"/>
      <c r="E112" s="109"/>
      <c r="F112" s="109"/>
      <c r="G112" s="109"/>
      <c r="H112" s="109"/>
      <c r="I112" s="109"/>
      <c r="J112" s="109"/>
      <c r="K112" s="109"/>
      <c r="L112" s="109"/>
      <c r="M112" s="109"/>
      <c r="N112" s="109"/>
      <c r="O112" s="109"/>
      <c r="P112" s="109"/>
      <c r="Q112" s="109"/>
      <c r="R112" s="109"/>
      <c r="S112" s="109"/>
      <c r="T112" s="109"/>
      <c r="U112" s="109"/>
      <c r="V112" s="109"/>
      <c r="W112" s="109"/>
      <c r="X112" s="109"/>
      <c r="Y112" s="109"/>
      <c r="Z112" s="109"/>
      <c r="AA112" s="109"/>
      <c r="AB112" s="109"/>
      <c r="AC112" s="109"/>
      <c r="AD112" s="109"/>
    </row>
    <row r="113" spans="1:30" ht="15.75" customHeight="1">
      <c r="A113" s="109"/>
      <c r="B113" s="109"/>
      <c r="C113" s="109"/>
      <c r="D113" s="109"/>
      <c r="E113" s="109"/>
      <c r="F113" s="109"/>
      <c r="G113" s="109"/>
      <c r="H113" s="109"/>
      <c r="I113" s="109"/>
      <c r="J113" s="109"/>
      <c r="K113" s="109"/>
      <c r="L113" s="109"/>
      <c r="M113" s="109"/>
      <c r="N113" s="109"/>
      <c r="O113" s="109"/>
      <c r="P113" s="109"/>
      <c r="Q113" s="109"/>
      <c r="R113" s="109"/>
      <c r="S113" s="109"/>
      <c r="T113" s="109"/>
      <c r="U113" s="109"/>
      <c r="V113" s="109"/>
      <c r="W113" s="109"/>
      <c r="X113" s="109"/>
      <c r="Y113" s="109"/>
      <c r="Z113" s="109"/>
      <c r="AA113" s="109"/>
      <c r="AB113" s="109"/>
      <c r="AC113" s="109"/>
      <c r="AD113" s="109"/>
    </row>
    <row r="114" spans="1:30" ht="15.75" customHeight="1">
      <c r="A114" s="109"/>
      <c r="B114" s="109"/>
      <c r="C114" s="109"/>
      <c r="D114" s="109"/>
      <c r="E114" s="109"/>
      <c r="F114" s="109"/>
      <c r="G114" s="109"/>
      <c r="H114" s="109"/>
      <c r="I114" s="109"/>
      <c r="J114" s="109"/>
      <c r="K114" s="109"/>
      <c r="L114" s="109"/>
      <c r="M114" s="109"/>
      <c r="N114" s="109"/>
      <c r="O114" s="109"/>
      <c r="P114" s="109"/>
      <c r="Q114" s="109"/>
      <c r="R114" s="109"/>
      <c r="S114" s="109"/>
      <c r="T114" s="109"/>
      <c r="U114" s="109"/>
      <c r="V114" s="109"/>
      <c r="W114" s="109"/>
      <c r="X114" s="109"/>
      <c r="Y114" s="109"/>
      <c r="Z114" s="109"/>
      <c r="AA114" s="109"/>
      <c r="AB114" s="109"/>
      <c r="AC114" s="109"/>
      <c r="AD114" s="109"/>
    </row>
    <row r="115" spans="1:30" ht="15.75" customHeight="1">
      <c r="A115" s="109"/>
      <c r="B115" s="109"/>
      <c r="C115" s="109"/>
      <c r="D115" s="109"/>
      <c r="E115" s="109"/>
      <c r="F115" s="109"/>
      <c r="G115" s="109"/>
      <c r="H115" s="109"/>
      <c r="I115" s="109"/>
      <c r="J115" s="109"/>
      <c r="K115" s="109"/>
      <c r="L115" s="109"/>
      <c r="M115" s="109"/>
      <c r="N115" s="109"/>
      <c r="O115" s="109"/>
      <c r="P115" s="109"/>
      <c r="Q115" s="109"/>
      <c r="R115" s="109"/>
      <c r="S115" s="109"/>
      <c r="T115" s="109"/>
      <c r="U115" s="109"/>
      <c r="V115" s="109"/>
      <c r="W115" s="109"/>
      <c r="X115" s="109"/>
      <c r="Y115" s="109"/>
      <c r="Z115" s="109"/>
      <c r="AA115" s="109"/>
      <c r="AB115" s="109"/>
      <c r="AC115" s="109"/>
      <c r="AD115" s="109"/>
    </row>
    <row r="116" spans="1:30" ht="15.75" customHeight="1">
      <c r="A116" s="109"/>
      <c r="B116" s="109"/>
      <c r="C116" s="109"/>
      <c r="D116" s="109"/>
      <c r="E116" s="109"/>
      <c r="F116" s="109"/>
      <c r="G116" s="109"/>
      <c r="H116" s="109"/>
      <c r="I116" s="109"/>
      <c r="J116" s="109"/>
      <c r="K116" s="109"/>
      <c r="L116" s="109"/>
      <c r="M116" s="109"/>
      <c r="N116" s="109"/>
      <c r="O116" s="109"/>
      <c r="P116" s="109"/>
      <c r="Q116" s="109"/>
      <c r="R116" s="109"/>
      <c r="S116" s="109"/>
      <c r="T116" s="109"/>
      <c r="U116" s="109"/>
      <c r="V116" s="109"/>
      <c r="W116" s="109"/>
      <c r="X116" s="109"/>
      <c r="Y116" s="109"/>
      <c r="Z116" s="109"/>
      <c r="AA116" s="109"/>
      <c r="AB116" s="109"/>
      <c r="AC116" s="109"/>
      <c r="AD116" s="109"/>
    </row>
    <row r="117" spans="1:30" ht="15.75" customHeight="1">
      <c r="A117" s="109"/>
      <c r="B117" s="109"/>
      <c r="C117" s="109"/>
      <c r="D117" s="109"/>
      <c r="E117" s="109"/>
      <c r="F117" s="109"/>
      <c r="G117" s="109"/>
      <c r="H117" s="109"/>
      <c r="I117" s="109"/>
      <c r="J117" s="109"/>
      <c r="K117" s="109"/>
      <c r="L117" s="109"/>
      <c r="M117" s="109"/>
      <c r="N117" s="109"/>
      <c r="O117" s="109"/>
      <c r="P117" s="109"/>
      <c r="Q117" s="109"/>
      <c r="R117" s="109"/>
      <c r="S117" s="109"/>
      <c r="T117" s="109"/>
      <c r="U117" s="109"/>
      <c r="V117" s="109"/>
      <c r="W117" s="109"/>
      <c r="X117" s="109"/>
      <c r="Y117" s="109"/>
      <c r="Z117" s="109"/>
      <c r="AA117" s="109"/>
      <c r="AB117" s="109"/>
      <c r="AC117" s="109"/>
      <c r="AD117" s="109"/>
    </row>
    <row r="118" spans="1:30" ht="15.75" customHeight="1">
      <c r="A118" s="109"/>
      <c r="B118" s="109"/>
      <c r="C118" s="109"/>
      <c r="D118" s="109"/>
      <c r="E118" s="109"/>
      <c r="F118" s="109"/>
      <c r="G118" s="109"/>
      <c r="H118" s="109"/>
      <c r="I118" s="109"/>
      <c r="J118" s="109"/>
      <c r="K118" s="109"/>
      <c r="L118" s="109"/>
      <c r="M118" s="109"/>
      <c r="N118" s="109"/>
      <c r="O118" s="109"/>
      <c r="P118" s="109"/>
      <c r="Q118" s="109"/>
      <c r="R118" s="109"/>
      <c r="S118" s="109"/>
      <c r="T118" s="109"/>
      <c r="U118" s="109"/>
      <c r="V118" s="109"/>
      <c r="W118" s="109"/>
      <c r="X118" s="109"/>
      <c r="Y118" s="109"/>
      <c r="Z118" s="109"/>
      <c r="AA118" s="109"/>
      <c r="AB118" s="109"/>
      <c r="AC118" s="109"/>
      <c r="AD118" s="109"/>
    </row>
    <row r="119" spans="1:30" ht="15.75" customHeight="1">
      <c r="A119" s="109"/>
      <c r="B119" s="109"/>
      <c r="C119" s="109"/>
      <c r="D119" s="109"/>
      <c r="E119" s="109"/>
      <c r="F119" s="109"/>
      <c r="G119" s="109"/>
      <c r="H119" s="109"/>
      <c r="I119" s="109"/>
      <c r="J119" s="109"/>
      <c r="K119" s="109"/>
      <c r="L119" s="109"/>
      <c r="M119" s="109"/>
      <c r="N119" s="109"/>
      <c r="O119" s="109"/>
      <c r="P119" s="109"/>
      <c r="Q119" s="109"/>
      <c r="R119" s="109"/>
      <c r="S119" s="109"/>
      <c r="T119" s="109"/>
      <c r="U119" s="109"/>
      <c r="V119" s="109"/>
      <c r="W119" s="109"/>
      <c r="X119" s="109"/>
      <c r="Y119" s="109"/>
      <c r="Z119" s="109"/>
      <c r="AA119" s="109"/>
      <c r="AB119" s="109"/>
      <c r="AC119" s="109"/>
      <c r="AD119" s="109"/>
    </row>
    <row r="120" spans="1:30" ht="15.75" customHeight="1">
      <c r="A120" s="109"/>
      <c r="B120" s="109"/>
      <c r="C120" s="109"/>
      <c r="D120" s="109"/>
      <c r="E120" s="109"/>
      <c r="F120" s="109"/>
      <c r="G120" s="109"/>
      <c r="H120" s="109"/>
      <c r="I120" s="109"/>
      <c r="J120" s="109"/>
      <c r="K120" s="109"/>
      <c r="L120" s="109"/>
      <c r="M120" s="109"/>
      <c r="N120" s="109"/>
      <c r="O120" s="109"/>
      <c r="P120" s="109"/>
      <c r="Q120" s="109"/>
      <c r="R120" s="109"/>
      <c r="S120" s="109"/>
      <c r="T120" s="109"/>
      <c r="U120" s="109"/>
      <c r="V120" s="109"/>
      <c r="W120" s="109"/>
      <c r="X120" s="109"/>
      <c r="Y120" s="109"/>
      <c r="Z120" s="109"/>
      <c r="AA120" s="109"/>
      <c r="AB120" s="109"/>
      <c r="AC120" s="109"/>
      <c r="AD120" s="109"/>
    </row>
    <row r="121" spans="1:30" ht="15.75" customHeight="1">
      <c r="A121" s="109"/>
      <c r="B121" s="109"/>
      <c r="C121" s="109"/>
      <c r="D121" s="109"/>
      <c r="E121" s="109"/>
      <c r="F121" s="109"/>
      <c r="G121" s="109"/>
      <c r="H121" s="109"/>
      <c r="I121" s="109"/>
      <c r="J121" s="109"/>
      <c r="K121" s="109"/>
      <c r="L121" s="109"/>
      <c r="M121" s="109"/>
      <c r="N121" s="109"/>
      <c r="O121" s="109"/>
      <c r="P121" s="109"/>
      <c r="Q121" s="109"/>
      <c r="R121" s="109"/>
      <c r="S121" s="109"/>
      <c r="T121" s="109"/>
      <c r="U121" s="109"/>
      <c r="V121" s="109"/>
      <c r="W121" s="109"/>
      <c r="X121" s="109"/>
      <c r="Y121" s="109"/>
      <c r="Z121" s="109"/>
      <c r="AA121" s="109"/>
      <c r="AB121" s="109"/>
      <c r="AC121" s="109"/>
      <c r="AD121" s="109"/>
    </row>
    <row r="122" spans="1:30" ht="15.75" customHeight="1">
      <c r="A122" s="109"/>
      <c r="B122" s="109"/>
      <c r="C122" s="109"/>
      <c r="D122" s="109"/>
      <c r="E122" s="109"/>
      <c r="F122" s="109"/>
      <c r="G122" s="109"/>
      <c r="H122" s="109"/>
      <c r="I122" s="109"/>
      <c r="J122" s="109"/>
      <c r="K122" s="109"/>
      <c r="L122" s="109"/>
      <c r="M122" s="109"/>
      <c r="N122" s="109"/>
      <c r="O122" s="109"/>
      <c r="P122" s="109"/>
      <c r="Q122" s="109"/>
      <c r="R122" s="109"/>
      <c r="S122" s="109"/>
      <c r="T122" s="109"/>
      <c r="U122" s="109"/>
      <c r="V122" s="109"/>
      <c r="W122" s="109"/>
      <c r="X122" s="109"/>
      <c r="Y122" s="109"/>
      <c r="Z122" s="109"/>
      <c r="AA122" s="109"/>
      <c r="AB122" s="109"/>
      <c r="AC122" s="109"/>
      <c r="AD122" s="109"/>
    </row>
    <row r="123" spans="1:30" ht="15.75" customHeight="1">
      <c r="A123" s="109"/>
      <c r="B123" s="109"/>
      <c r="C123" s="109"/>
      <c r="D123" s="109"/>
      <c r="E123" s="109"/>
      <c r="F123" s="109"/>
      <c r="G123" s="109"/>
      <c r="H123" s="109"/>
      <c r="I123" s="109"/>
      <c r="J123" s="109"/>
      <c r="K123" s="109"/>
      <c r="L123" s="109"/>
      <c r="M123" s="109"/>
      <c r="N123" s="109"/>
      <c r="O123" s="109"/>
      <c r="P123" s="109"/>
      <c r="Q123" s="109"/>
      <c r="R123" s="109"/>
      <c r="S123" s="109"/>
      <c r="T123" s="109"/>
      <c r="U123" s="109"/>
      <c r="V123" s="109"/>
      <c r="W123" s="109"/>
      <c r="X123" s="109"/>
      <c r="Y123" s="109"/>
      <c r="Z123" s="109"/>
      <c r="AA123" s="109"/>
      <c r="AB123" s="109"/>
      <c r="AC123" s="109"/>
      <c r="AD123" s="109"/>
    </row>
    <row r="124" spans="1:30" ht="15.75" customHeight="1">
      <c r="A124" s="109"/>
      <c r="B124" s="109"/>
      <c r="C124" s="109"/>
      <c r="D124" s="109"/>
      <c r="E124" s="109"/>
      <c r="F124" s="109"/>
      <c r="G124" s="109"/>
      <c r="H124" s="109"/>
      <c r="I124" s="109"/>
      <c r="J124" s="109"/>
      <c r="K124" s="109"/>
      <c r="L124" s="109"/>
      <c r="M124" s="109"/>
      <c r="N124" s="109"/>
      <c r="O124" s="109"/>
      <c r="P124" s="109"/>
      <c r="Q124" s="109"/>
      <c r="R124" s="109"/>
      <c r="S124" s="109"/>
      <c r="T124" s="109"/>
      <c r="U124" s="109"/>
      <c r="V124" s="109"/>
      <c r="W124" s="109"/>
      <c r="X124" s="109"/>
      <c r="Y124" s="109"/>
      <c r="Z124" s="109"/>
      <c r="AA124" s="109"/>
      <c r="AB124" s="109"/>
      <c r="AC124" s="109"/>
      <c r="AD124" s="109"/>
    </row>
    <row r="125" spans="1:30" ht="15.75" customHeight="1">
      <c r="A125" s="109"/>
      <c r="B125" s="109"/>
      <c r="C125" s="109"/>
      <c r="D125" s="109"/>
      <c r="E125" s="109"/>
      <c r="F125" s="109"/>
      <c r="G125" s="109"/>
      <c r="H125" s="109"/>
      <c r="I125" s="109"/>
      <c r="J125" s="109"/>
      <c r="K125" s="109"/>
      <c r="L125" s="109"/>
      <c r="M125" s="109"/>
      <c r="N125" s="109"/>
      <c r="O125" s="109"/>
      <c r="P125" s="109"/>
      <c r="Q125" s="109"/>
      <c r="R125" s="109"/>
      <c r="S125" s="109"/>
      <c r="T125" s="109"/>
      <c r="U125" s="109"/>
      <c r="V125" s="109"/>
      <c r="W125" s="109"/>
      <c r="X125" s="109"/>
      <c r="Y125" s="109"/>
      <c r="Z125" s="109"/>
      <c r="AA125" s="109"/>
      <c r="AB125" s="109"/>
      <c r="AC125" s="109"/>
      <c r="AD125" s="109"/>
    </row>
    <row r="126" spans="1:30" ht="15.75" customHeight="1">
      <c r="A126" s="109"/>
      <c r="B126" s="109"/>
      <c r="C126" s="109"/>
      <c r="D126" s="109"/>
      <c r="E126" s="109"/>
      <c r="F126" s="109"/>
      <c r="G126" s="109"/>
      <c r="H126" s="109"/>
      <c r="I126" s="109"/>
      <c r="J126" s="109"/>
      <c r="K126" s="109"/>
      <c r="L126" s="109"/>
      <c r="M126" s="109"/>
      <c r="N126" s="109"/>
      <c r="O126" s="109"/>
      <c r="P126" s="109"/>
      <c r="Q126" s="109"/>
      <c r="R126" s="109"/>
      <c r="S126" s="109"/>
      <c r="T126" s="109"/>
      <c r="U126" s="109"/>
      <c r="V126" s="109"/>
      <c r="W126" s="109"/>
      <c r="X126" s="109"/>
      <c r="Y126" s="109"/>
      <c r="Z126" s="109"/>
      <c r="AA126" s="109"/>
      <c r="AB126" s="109"/>
      <c r="AC126" s="109"/>
      <c r="AD126" s="109"/>
    </row>
    <row r="127" spans="1:30" ht="15.75" customHeight="1">
      <c r="A127" s="109"/>
      <c r="B127" s="109"/>
      <c r="C127" s="109"/>
      <c r="D127" s="109"/>
      <c r="E127" s="109"/>
      <c r="F127" s="109"/>
      <c r="G127" s="109"/>
      <c r="H127" s="109"/>
      <c r="I127" s="109"/>
      <c r="J127" s="109"/>
      <c r="K127" s="109"/>
      <c r="L127" s="109"/>
      <c r="M127" s="109"/>
      <c r="N127" s="109"/>
      <c r="O127" s="109"/>
      <c r="P127" s="109"/>
      <c r="Q127" s="109"/>
      <c r="R127" s="109"/>
      <c r="S127" s="109"/>
      <c r="T127" s="109"/>
      <c r="U127" s="109"/>
      <c r="V127" s="109"/>
      <c r="W127" s="109"/>
      <c r="X127" s="109"/>
      <c r="Y127" s="109"/>
      <c r="Z127" s="109"/>
      <c r="AA127" s="109"/>
      <c r="AB127" s="109"/>
      <c r="AC127" s="109"/>
      <c r="AD127" s="109"/>
    </row>
    <row r="128" spans="1:30" ht="15.75" customHeight="1">
      <c r="A128" s="109"/>
      <c r="B128" s="109"/>
      <c r="C128" s="109"/>
      <c r="D128" s="109"/>
      <c r="E128" s="109"/>
      <c r="F128" s="109"/>
      <c r="G128" s="109"/>
      <c r="H128" s="109"/>
      <c r="I128" s="109"/>
      <c r="J128" s="109"/>
      <c r="K128" s="109"/>
      <c r="L128" s="109"/>
      <c r="M128" s="109"/>
      <c r="N128" s="109"/>
      <c r="O128" s="109"/>
      <c r="P128" s="109"/>
      <c r="Q128" s="109"/>
      <c r="R128" s="109"/>
      <c r="S128" s="109"/>
      <c r="T128" s="109"/>
      <c r="U128" s="109"/>
      <c r="V128" s="109"/>
      <c r="W128" s="109"/>
      <c r="X128" s="109"/>
      <c r="Y128" s="109"/>
      <c r="Z128" s="109"/>
      <c r="AA128" s="109"/>
      <c r="AB128" s="109"/>
      <c r="AC128" s="109"/>
      <c r="AD128" s="109"/>
    </row>
    <row r="129" spans="1:30" ht="15.75" customHeight="1">
      <c r="A129" s="109"/>
      <c r="B129" s="109"/>
      <c r="C129" s="109"/>
      <c r="D129" s="109"/>
      <c r="E129" s="109"/>
      <c r="F129" s="109"/>
      <c r="G129" s="109"/>
      <c r="H129" s="109"/>
      <c r="I129" s="109"/>
      <c r="J129" s="109"/>
      <c r="K129" s="109"/>
      <c r="L129" s="109"/>
      <c r="M129" s="109"/>
      <c r="N129" s="109"/>
      <c r="O129" s="109"/>
      <c r="P129" s="109"/>
      <c r="Q129" s="109"/>
      <c r="R129" s="109"/>
      <c r="S129" s="109"/>
      <c r="T129" s="109"/>
      <c r="U129" s="109"/>
      <c r="V129" s="109"/>
      <c r="W129" s="109"/>
      <c r="X129" s="109"/>
      <c r="Y129" s="109"/>
      <c r="Z129" s="109"/>
      <c r="AA129" s="109"/>
      <c r="AB129" s="109"/>
      <c r="AC129" s="109"/>
      <c r="AD129" s="109"/>
    </row>
    <row r="130" spans="1:30" ht="15.75" customHeight="1">
      <c r="A130" s="109"/>
      <c r="B130" s="109"/>
      <c r="C130" s="109"/>
      <c r="D130" s="109"/>
      <c r="E130" s="109"/>
      <c r="F130" s="109"/>
      <c r="G130" s="109"/>
      <c r="H130" s="109"/>
      <c r="I130" s="109"/>
      <c r="J130" s="109"/>
      <c r="K130" s="109"/>
      <c r="L130" s="109"/>
      <c r="M130" s="109"/>
      <c r="N130" s="109"/>
      <c r="O130" s="109"/>
      <c r="P130" s="109"/>
      <c r="Q130" s="109"/>
      <c r="R130" s="109"/>
      <c r="S130" s="109"/>
      <c r="T130" s="109"/>
      <c r="U130" s="109"/>
      <c r="V130" s="109"/>
      <c r="W130" s="109"/>
      <c r="X130" s="109"/>
      <c r="Y130" s="109"/>
      <c r="Z130" s="109"/>
      <c r="AA130" s="109"/>
      <c r="AB130" s="109"/>
      <c r="AC130" s="109"/>
      <c r="AD130" s="109"/>
    </row>
    <row r="131" spans="1:30" ht="15.75" customHeight="1">
      <c r="A131" s="109"/>
      <c r="B131" s="109"/>
      <c r="C131" s="109"/>
      <c r="D131" s="109"/>
      <c r="E131" s="109"/>
      <c r="F131" s="109"/>
      <c r="G131" s="109"/>
      <c r="H131" s="109"/>
      <c r="I131" s="109"/>
      <c r="J131" s="109"/>
      <c r="K131" s="109"/>
      <c r="L131" s="109"/>
      <c r="M131" s="109"/>
      <c r="N131" s="109"/>
      <c r="O131" s="109"/>
      <c r="P131" s="109"/>
      <c r="Q131" s="109"/>
      <c r="R131" s="109"/>
      <c r="S131" s="109"/>
      <c r="T131" s="109"/>
      <c r="U131" s="109"/>
      <c r="V131" s="109"/>
      <c r="W131" s="109"/>
      <c r="X131" s="109"/>
      <c r="Y131" s="109"/>
      <c r="Z131" s="109"/>
      <c r="AA131" s="109"/>
      <c r="AB131" s="109"/>
      <c r="AC131" s="109"/>
      <c r="AD131" s="109"/>
    </row>
    <row r="132" spans="1:30" ht="15.75" customHeight="1">
      <c r="A132" s="109"/>
      <c r="B132" s="109"/>
      <c r="C132" s="109"/>
      <c r="D132" s="109"/>
      <c r="E132" s="109"/>
      <c r="F132" s="109"/>
      <c r="G132" s="109"/>
      <c r="H132" s="109"/>
      <c r="I132" s="109"/>
      <c r="J132" s="109"/>
      <c r="K132" s="109"/>
      <c r="L132" s="109"/>
      <c r="M132" s="109"/>
      <c r="N132" s="109"/>
      <c r="O132" s="109"/>
      <c r="P132" s="109"/>
      <c r="Q132" s="109"/>
      <c r="R132" s="109"/>
      <c r="S132" s="109"/>
      <c r="T132" s="109"/>
      <c r="U132" s="109"/>
      <c r="V132" s="109"/>
      <c r="W132" s="109"/>
      <c r="X132" s="109"/>
      <c r="Y132" s="109"/>
      <c r="Z132" s="109"/>
      <c r="AA132" s="109"/>
      <c r="AB132" s="109"/>
      <c r="AC132" s="109"/>
      <c r="AD132" s="109"/>
    </row>
    <row r="133" spans="1:30" ht="15.75" customHeight="1">
      <c r="A133" s="109"/>
      <c r="B133" s="109"/>
      <c r="C133" s="109"/>
      <c r="D133" s="109"/>
      <c r="E133" s="109"/>
      <c r="F133" s="109"/>
      <c r="G133" s="109"/>
      <c r="H133" s="109"/>
      <c r="I133" s="109"/>
      <c r="J133" s="109"/>
      <c r="K133" s="109"/>
      <c r="L133" s="109"/>
      <c r="M133" s="109"/>
      <c r="N133" s="109"/>
      <c r="O133" s="109"/>
      <c r="P133" s="109"/>
      <c r="Q133" s="109"/>
      <c r="R133" s="109"/>
      <c r="S133" s="109"/>
      <c r="T133" s="109"/>
      <c r="U133" s="109"/>
      <c r="V133" s="109"/>
      <c r="W133" s="109"/>
      <c r="X133" s="109"/>
      <c r="Y133" s="109"/>
      <c r="Z133" s="109"/>
      <c r="AA133" s="109"/>
      <c r="AB133" s="109"/>
      <c r="AC133" s="109"/>
      <c r="AD133" s="109"/>
    </row>
    <row r="134" spans="1:30" ht="15.75" customHeight="1">
      <c r="A134" s="109"/>
      <c r="B134" s="109"/>
      <c r="C134" s="109"/>
      <c r="D134" s="109"/>
      <c r="E134" s="109"/>
      <c r="F134" s="109"/>
      <c r="G134" s="109"/>
      <c r="H134" s="109"/>
      <c r="I134" s="109"/>
      <c r="J134" s="109"/>
      <c r="K134" s="109"/>
      <c r="L134" s="109"/>
      <c r="M134" s="109"/>
      <c r="N134" s="109"/>
      <c r="O134" s="109"/>
      <c r="P134" s="109"/>
      <c r="Q134" s="109"/>
      <c r="R134" s="109"/>
      <c r="S134" s="109"/>
      <c r="T134" s="109"/>
      <c r="U134" s="109"/>
      <c r="V134" s="109"/>
      <c r="W134" s="109"/>
      <c r="X134" s="109"/>
      <c r="Y134" s="109"/>
      <c r="Z134" s="109"/>
      <c r="AA134" s="109"/>
      <c r="AB134" s="109"/>
      <c r="AC134" s="109"/>
      <c r="AD134" s="109"/>
    </row>
    <row r="135" spans="1:30" ht="15.75" customHeight="1">
      <c r="A135" s="109"/>
      <c r="B135" s="109"/>
      <c r="C135" s="109"/>
      <c r="D135" s="109"/>
      <c r="E135" s="109"/>
      <c r="F135" s="109"/>
      <c r="G135" s="109"/>
      <c r="H135" s="109"/>
      <c r="I135" s="109"/>
      <c r="J135" s="109"/>
      <c r="K135" s="109"/>
      <c r="L135" s="109"/>
      <c r="M135" s="109"/>
      <c r="N135" s="109"/>
      <c r="O135" s="109"/>
      <c r="P135" s="109"/>
      <c r="Q135" s="109"/>
      <c r="R135" s="109"/>
      <c r="S135" s="109"/>
      <c r="T135" s="109"/>
      <c r="U135" s="109"/>
      <c r="V135" s="109"/>
      <c r="W135" s="109"/>
      <c r="X135" s="109"/>
      <c r="Y135" s="109"/>
      <c r="Z135" s="109"/>
      <c r="AA135" s="109"/>
      <c r="AB135" s="109"/>
      <c r="AC135" s="109"/>
      <c r="AD135" s="109"/>
    </row>
    <row r="136" spans="1:30" ht="15.75" customHeight="1">
      <c r="A136" s="109"/>
      <c r="B136" s="109"/>
      <c r="C136" s="109"/>
      <c r="D136" s="109"/>
      <c r="E136" s="109"/>
      <c r="F136" s="109"/>
      <c r="G136" s="109"/>
      <c r="H136" s="109"/>
      <c r="I136" s="109"/>
      <c r="J136" s="109"/>
      <c r="K136" s="109"/>
      <c r="L136" s="109"/>
      <c r="M136" s="109"/>
      <c r="N136" s="109"/>
      <c r="O136" s="109"/>
      <c r="P136" s="109"/>
      <c r="Q136" s="109"/>
      <c r="R136" s="109"/>
      <c r="S136" s="109"/>
      <c r="T136" s="109"/>
      <c r="U136" s="109"/>
      <c r="V136" s="109"/>
      <c r="W136" s="109"/>
      <c r="X136" s="109"/>
      <c r="Y136" s="109"/>
      <c r="Z136" s="109"/>
      <c r="AA136" s="109"/>
      <c r="AB136" s="109"/>
      <c r="AC136" s="109"/>
      <c r="AD136" s="109"/>
    </row>
    <row r="137" spans="1:30" ht="15.75" customHeight="1">
      <c r="A137" s="109"/>
      <c r="B137" s="109"/>
      <c r="C137" s="109"/>
      <c r="D137" s="109"/>
      <c r="E137" s="109"/>
      <c r="F137" s="109"/>
      <c r="G137" s="109"/>
      <c r="H137" s="109"/>
      <c r="I137" s="109"/>
      <c r="J137" s="109"/>
      <c r="K137" s="109"/>
      <c r="L137" s="109"/>
      <c r="M137" s="109"/>
      <c r="N137" s="109"/>
      <c r="O137" s="109"/>
      <c r="P137" s="109"/>
      <c r="Q137" s="109"/>
      <c r="R137" s="109"/>
      <c r="S137" s="109"/>
      <c r="T137" s="109"/>
      <c r="U137" s="109"/>
      <c r="V137" s="109"/>
      <c r="W137" s="109"/>
      <c r="X137" s="109"/>
      <c r="Y137" s="109"/>
      <c r="Z137" s="109"/>
      <c r="AA137" s="109"/>
      <c r="AB137" s="109"/>
      <c r="AC137" s="109"/>
      <c r="AD137" s="109"/>
    </row>
    <row r="138" spans="1:30" ht="15.75" customHeight="1">
      <c r="A138" s="109"/>
      <c r="B138" s="109"/>
      <c r="C138" s="109"/>
      <c r="D138" s="109"/>
      <c r="E138" s="109"/>
      <c r="F138" s="109"/>
      <c r="G138" s="109"/>
      <c r="H138" s="109"/>
      <c r="I138" s="109"/>
      <c r="J138" s="109"/>
      <c r="K138" s="109"/>
      <c r="L138" s="109"/>
      <c r="M138" s="109"/>
      <c r="N138" s="109"/>
      <c r="O138" s="109"/>
      <c r="P138" s="109"/>
      <c r="Q138" s="109"/>
      <c r="R138" s="109"/>
      <c r="S138" s="109"/>
      <c r="T138" s="109"/>
      <c r="U138" s="109"/>
      <c r="V138" s="109"/>
      <c r="W138" s="109"/>
      <c r="X138" s="109"/>
      <c r="Y138" s="109"/>
      <c r="Z138" s="109"/>
      <c r="AA138" s="109"/>
      <c r="AB138" s="109"/>
      <c r="AC138" s="109"/>
      <c r="AD138" s="109"/>
    </row>
    <row r="139" spans="1:30" ht="15.75" customHeight="1">
      <c r="A139" s="109"/>
      <c r="B139" s="109"/>
      <c r="C139" s="109"/>
      <c r="D139" s="109"/>
      <c r="E139" s="109"/>
      <c r="F139" s="109"/>
      <c r="G139" s="109"/>
      <c r="H139" s="109"/>
      <c r="I139" s="109"/>
      <c r="J139" s="109"/>
      <c r="K139" s="109"/>
      <c r="L139" s="109"/>
      <c r="M139" s="109"/>
      <c r="N139" s="109"/>
      <c r="O139" s="109"/>
      <c r="P139" s="109"/>
      <c r="Q139" s="109"/>
      <c r="R139" s="109"/>
      <c r="S139" s="109"/>
      <c r="T139" s="109"/>
      <c r="U139" s="109"/>
      <c r="V139" s="109"/>
      <c r="W139" s="109"/>
      <c r="X139" s="109"/>
      <c r="Y139" s="109"/>
      <c r="Z139" s="109"/>
      <c r="AA139" s="109"/>
      <c r="AB139" s="109"/>
      <c r="AC139" s="109"/>
      <c r="AD139" s="109"/>
    </row>
    <row r="140" spans="1:30" ht="15.75" customHeight="1">
      <c r="A140" s="109"/>
      <c r="B140" s="109"/>
      <c r="C140" s="109"/>
      <c r="D140" s="109"/>
      <c r="E140" s="109"/>
      <c r="F140" s="109"/>
      <c r="G140" s="109"/>
      <c r="H140" s="109"/>
      <c r="I140" s="109"/>
      <c r="J140" s="109"/>
      <c r="K140" s="109"/>
      <c r="L140" s="109"/>
      <c r="M140" s="109"/>
      <c r="N140" s="109"/>
      <c r="O140" s="109"/>
      <c r="P140" s="109"/>
      <c r="Q140" s="109"/>
      <c r="R140" s="109"/>
      <c r="S140" s="109"/>
      <c r="T140" s="109"/>
      <c r="U140" s="109"/>
      <c r="V140" s="109"/>
      <c r="W140" s="109"/>
      <c r="X140" s="109"/>
      <c r="Y140" s="109"/>
      <c r="Z140" s="109"/>
      <c r="AA140" s="109"/>
      <c r="AB140" s="109"/>
      <c r="AC140" s="109"/>
      <c r="AD140" s="109"/>
    </row>
    <row r="141" spans="1:30" ht="15.75" customHeight="1">
      <c r="A141" s="109"/>
      <c r="B141" s="109"/>
      <c r="C141" s="109"/>
      <c r="D141" s="109"/>
      <c r="E141" s="109"/>
      <c r="F141" s="109"/>
      <c r="G141" s="109"/>
      <c r="H141" s="109"/>
      <c r="I141" s="109"/>
      <c r="J141" s="109"/>
      <c r="K141" s="109"/>
      <c r="L141" s="109"/>
      <c r="M141" s="109"/>
      <c r="N141" s="109"/>
      <c r="O141" s="109"/>
      <c r="P141" s="109"/>
      <c r="Q141" s="109"/>
      <c r="R141" s="109"/>
      <c r="S141" s="109"/>
      <c r="T141" s="109"/>
      <c r="U141" s="109"/>
      <c r="V141" s="109"/>
      <c r="W141" s="109"/>
      <c r="X141" s="109"/>
      <c r="Y141" s="109"/>
      <c r="Z141" s="109"/>
      <c r="AA141" s="109"/>
      <c r="AB141" s="109"/>
      <c r="AC141" s="109"/>
      <c r="AD141" s="109"/>
    </row>
    <row r="142" spans="1:30" ht="15.75" customHeight="1">
      <c r="A142" s="109"/>
      <c r="B142" s="109"/>
      <c r="C142" s="109"/>
      <c r="D142" s="109"/>
      <c r="E142" s="109"/>
      <c r="F142" s="109"/>
      <c r="G142" s="109"/>
      <c r="H142" s="109"/>
      <c r="I142" s="109"/>
      <c r="J142" s="109"/>
      <c r="K142" s="109"/>
      <c r="L142" s="109"/>
      <c r="M142" s="109"/>
      <c r="N142" s="109"/>
      <c r="O142" s="109"/>
      <c r="P142" s="109"/>
      <c r="Q142" s="109"/>
      <c r="R142" s="109"/>
      <c r="S142" s="109"/>
      <c r="T142" s="109"/>
      <c r="U142" s="109"/>
      <c r="V142" s="109"/>
      <c r="W142" s="109"/>
      <c r="X142" s="109"/>
      <c r="Y142" s="109"/>
      <c r="Z142" s="109"/>
      <c r="AA142" s="109"/>
      <c r="AB142" s="109"/>
      <c r="AC142" s="109"/>
      <c r="AD142" s="109"/>
    </row>
    <row r="143" spans="1:30" ht="15.75" customHeight="1">
      <c r="A143" s="109"/>
      <c r="B143" s="109"/>
      <c r="C143" s="109"/>
      <c r="D143" s="109"/>
      <c r="E143" s="109"/>
      <c r="F143" s="109"/>
      <c r="G143" s="109"/>
      <c r="H143" s="109"/>
      <c r="I143" s="109"/>
      <c r="J143" s="109"/>
      <c r="K143" s="109"/>
      <c r="L143" s="109"/>
      <c r="M143" s="109"/>
      <c r="N143" s="109"/>
      <c r="O143" s="109"/>
      <c r="P143" s="109"/>
      <c r="Q143" s="109"/>
      <c r="R143" s="109"/>
      <c r="S143" s="109"/>
      <c r="T143" s="109"/>
      <c r="U143" s="109"/>
      <c r="V143" s="109"/>
      <c r="W143" s="109"/>
      <c r="X143" s="109"/>
      <c r="Y143" s="109"/>
      <c r="Z143" s="109"/>
      <c r="AA143" s="109"/>
      <c r="AB143" s="109"/>
      <c r="AC143" s="109"/>
      <c r="AD143" s="109"/>
    </row>
    <row r="144" spans="1:30" ht="15.75" customHeight="1">
      <c r="A144" s="109"/>
      <c r="B144" s="109"/>
      <c r="C144" s="109"/>
      <c r="D144" s="109"/>
      <c r="E144" s="109"/>
      <c r="F144" s="109"/>
      <c r="G144" s="109"/>
      <c r="H144" s="109"/>
      <c r="I144" s="109"/>
      <c r="J144" s="109"/>
      <c r="K144" s="109"/>
      <c r="L144" s="109"/>
      <c r="M144" s="109"/>
      <c r="N144" s="109"/>
      <c r="O144" s="109"/>
      <c r="P144" s="109"/>
      <c r="Q144" s="109"/>
      <c r="R144" s="109"/>
      <c r="S144" s="109"/>
      <c r="T144" s="109"/>
      <c r="U144" s="109"/>
      <c r="V144" s="109"/>
      <c r="W144" s="109"/>
      <c r="X144" s="109"/>
      <c r="Y144" s="109"/>
      <c r="Z144" s="109"/>
      <c r="AA144" s="109"/>
      <c r="AB144" s="109"/>
      <c r="AC144" s="109"/>
      <c r="AD144" s="109"/>
    </row>
    <row r="145" spans="1:30" ht="15.75" customHeight="1">
      <c r="A145" s="109"/>
      <c r="B145" s="109"/>
      <c r="C145" s="109"/>
      <c r="D145" s="109"/>
      <c r="E145" s="109"/>
      <c r="F145" s="109"/>
      <c r="G145" s="109"/>
      <c r="H145" s="109"/>
      <c r="I145" s="109"/>
      <c r="J145" s="109"/>
      <c r="K145" s="109"/>
      <c r="L145" s="109"/>
      <c r="M145" s="109"/>
      <c r="N145" s="109"/>
      <c r="O145" s="109"/>
      <c r="P145" s="109"/>
      <c r="Q145" s="109"/>
      <c r="R145" s="109"/>
      <c r="S145" s="109"/>
      <c r="T145" s="109"/>
      <c r="U145" s="109"/>
      <c r="V145" s="109"/>
      <c r="W145" s="109"/>
      <c r="X145" s="109"/>
      <c r="Y145" s="109"/>
      <c r="Z145" s="109"/>
      <c r="AA145" s="109"/>
      <c r="AB145" s="109"/>
      <c r="AC145" s="109"/>
      <c r="AD145" s="109"/>
    </row>
    <row r="146" spans="1:30" ht="15.75" customHeight="1">
      <c r="A146" s="109"/>
      <c r="B146" s="109"/>
      <c r="C146" s="109"/>
      <c r="D146" s="109"/>
      <c r="E146" s="109"/>
      <c r="F146" s="109"/>
      <c r="G146" s="109"/>
      <c r="H146" s="109"/>
      <c r="I146" s="109"/>
      <c r="J146" s="109"/>
      <c r="K146" s="109"/>
      <c r="L146" s="109"/>
      <c r="M146" s="109"/>
      <c r="N146" s="109"/>
      <c r="O146" s="109"/>
      <c r="P146" s="109"/>
      <c r="Q146" s="109"/>
      <c r="R146" s="109"/>
      <c r="S146" s="109"/>
      <c r="T146" s="109"/>
      <c r="U146" s="109"/>
      <c r="V146" s="109"/>
      <c r="W146" s="109"/>
      <c r="X146" s="109"/>
      <c r="Y146" s="109"/>
      <c r="Z146" s="109"/>
      <c r="AA146" s="109"/>
      <c r="AB146" s="109"/>
      <c r="AC146" s="109"/>
      <c r="AD146" s="109"/>
    </row>
    <row r="147" spans="1:30" ht="15.75" customHeight="1">
      <c r="A147" s="109"/>
      <c r="B147" s="109"/>
      <c r="C147" s="109"/>
      <c r="D147" s="109"/>
      <c r="E147" s="109"/>
      <c r="F147" s="109"/>
      <c r="G147" s="109"/>
      <c r="H147" s="109"/>
      <c r="I147" s="109"/>
      <c r="J147" s="109"/>
      <c r="K147" s="109"/>
      <c r="L147" s="109"/>
      <c r="M147" s="109"/>
      <c r="N147" s="109"/>
      <c r="O147" s="109"/>
      <c r="P147" s="109"/>
      <c r="Q147" s="109"/>
      <c r="R147" s="109"/>
      <c r="S147" s="109"/>
      <c r="T147" s="109"/>
      <c r="U147" s="109"/>
      <c r="V147" s="109"/>
      <c r="W147" s="109"/>
      <c r="X147" s="109"/>
      <c r="Y147" s="109"/>
      <c r="Z147" s="109"/>
      <c r="AA147" s="109"/>
      <c r="AB147" s="109"/>
      <c r="AC147" s="109"/>
      <c r="AD147" s="109"/>
    </row>
    <row r="148" spans="1:30" ht="15.75" customHeight="1">
      <c r="A148" s="109"/>
      <c r="B148" s="109"/>
      <c r="C148" s="109"/>
      <c r="D148" s="109"/>
      <c r="E148" s="109"/>
      <c r="F148" s="109"/>
      <c r="G148" s="109"/>
      <c r="H148" s="109"/>
      <c r="I148" s="109"/>
      <c r="J148" s="109"/>
      <c r="K148" s="109"/>
      <c r="L148" s="109"/>
      <c r="M148" s="109"/>
      <c r="N148" s="109"/>
      <c r="O148" s="109"/>
      <c r="P148" s="109"/>
      <c r="Q148" s="109"/>
      <c r="R148" s="109"/>
      <c r="S148" s="109"/>
      <c r="T148" s="109"/>
      <c r="U148" s="109"/>
      <c r="V148" s="109"/>
      <c r="W148" s="109"/>
      <c r="X148" s="109"/>
      <c r="Y148" s="109"/>
      <c r="Z148" s="109"/>
      <c r="AA148" s="109"/>
      <c r="AB148" s="109"/>
      <c r="AC148" s="109"/>
      <c r="AD148" s="109"/>
    </row>
    <row r="149" spans="1:30" ht="15.75" customHeight="1">
      <c r="A149" s="109"/>
      <c r="B149" s="109"/>
      <c r="C149" s="109"/>
      <c r="D149" s="109"/>
      <c r="E149" s="109"/>
      <c r="F149" s="109"/>
      <c r="G149" s="109"/>
      <c r="H149" s="109"/>
      <c r="I149" s="109"/>
      <c r="J149" s="109"/>
      <c r="K149" s="109"/>
      <c r="L149" s="109"/>
      <c r="M149" s="109"/>
      <c r="N149" s="109"/>
      <c r="O149" s="109"/>
      <c r="P149" s="109"/>
      <c r="Q149" s="109"/>
      <c r="R149" s="109"/>
      <c r="S149" s="109"/>
      <c r="T149" s="109"/>
      <c r="U149" s="109"/>
      <c r="V149" s="109"/>
      <c r="W149" s="109"/>
      <c r="X149" s="109"/>
      <c r="Y149" s="109"/>
      <c r="Z149" s="109"/>
      <c r="AA149" s="109"/>
      <c r="AB149" s="109"/>
      <c r="AC149" s="109"/>
      <c r="AD149" s="109"/>
    </row>
    <row r="150" spans="1:30" ht="15.75" customHeight="1">
      <c r="A150" s="109"/>
      <c r="B150" s="109"/>
      <c r="C150" s="109"/>
      <c r="D150" s="109"/>
      <c r="E150" s="109"/>
      <c r="F150" s="109"/>
      <c r="G150" s="109"/>
      <c r="H150" s="109"/>
      <c r="I150" s="109"/>
      <c r="J150" s="109"/>
      <c r="K150" s="109"/>
      <c r="L150" s="109"/>
      <c r="M150" s="109"/>
      <c r="N150" s="109"/>
      <c r="O150" s="109"/>
      <c r="P150" s="109"/>
      <c r="Q150" s="109"/>
      <c r="R150" s="109"/>
      <c r="S150" s="109"/>
      <c r="T150" s="109"/>
      <c r="U150" s="109"/>
      <c r="V150" s="109"/>
      <c r="W150" s="109"/>
      <c r="X150" s="109"/>
      <c r="Y150" s="109"/>
      <c r="Z150" s="109"/>
      <c r="AA150" s="109"/>
      <c r="AB150" s="109"/>
      <c r="AC150" s="109"/>
      <c r="AD150" s="109"/>
    </row>
    <row r="151" spans="1:30" ht="15.75" customHeight="1">
      <c r="A151" s="109"/>
      <c r="B151" s="109"/>
      <c r="C151" s="109"/>
      <c r="D151" s="109"/>
      <c r="E151" s="109"/>
      <c r="F151" s="109"/>
      <c r="G151" s="109"/>
      <c r="H151" s="109"/>
      <c r="I151" s="109"/>
      <c r="J151" s="109"/>
      <c r="K151" s="109"/>
      <c r="L151" s="109"/>
      <c r="M151" s="109"/>
      <c r="N151" s="109"/>
      <c r="O151" s="109"/>
      <c r="P151" s="109"/>
      <c r="Q151" s="109"/>
      <c r="R151" s="109"/>
      <c r="S151" s="109"/>
      <c r="T151" s="109"/>
      <c r="U151" s="109"/>
      <c r="V151" s="109"/>
      <c r="W151" s="109"/>
      <c r="X151" s="109"/>
      <c r="Y151" s="109"/>
      <c r="Z151" s="109"/>
      <c r="AA151" s="109"/>
      <c r="AB151" s="109"/>
      <c r="AC151" s="109"/>
      <c r="AD151" s="109"/>
    </row>
    <row r="152" spans="1:30" ht="15.75" customHeight="1">
      <c r="A152" s="109"/>
      <c r="B152" s="109"/>
      <c r="C152" s="109"/>
      <c r="D152" s="109"/>
      <c r="E152" s="109"/>
      <c r="F152" s="109"/>
      <c r="G152" s="109"/>
      <c r="H152" s="109"/>
      <c r="I152" s="109"/>
      <c r="J152" s="109"/>
      <c r="K152" s="109"/>
      <c r="L152" s="109"/>
      <c r="M152" s="109"/>
      <c r="N152" s="109"/>
      <c r="O152" s="109"/>
      <c r="P152" s="109"/>
      <c r="Q152" s="109"/>
      <c r="R152" s="109"/>
      <c r="S152" s="109"/>
      <c r="T152" s="109"/>
      <c r="U152" s="109"/>
      <c r="V152" s="109"/>
      <c r="W152" s="109"/>
      <c r="X152" s="109"/>
      <c r="Y152" s="109"/>
      <c r="Z152" s="109"/>
      <c r="AA152" s="109"/>
      <c r="AB152" s="109"/>
      <c r="AC152" s="109"/>
      <c r="AD152" s="109"/>
    </row>
    <row r="153" spans="1:30" ht="15.75" customHeight="1">
      <c r="A153" s="109"/>
      <c r="B153" s="109"/>
      <c r="C153" s="109"/>
      <c r="D153" s="109"/>
      <c r="E153" s="109"/>
      <c r="F153" s="109"/>
      <c r="G153" s="109"/>
      <c r="H153" s="109"/>
      <c r="I153" s="109"/>
      <c r="J153" s="109"/>
      <c r="K153" s="109"/>
      <c r="L153" s="109"/>
      <c r="M153" s="109"/>
      <c r="N153" s="109"/>
      <c r="O153" s="109"/>
      <c r="P153" s="109"/>
      <c r="Q153" s="109"/>
      <c r="R153" s="109"/>
      <c r="S153" s="109"/>
      <c r="T153" s="109"/>
      <c r="U153" s="109"/>
      <c r="V153" s="109"/>
      <c r="W153" s="109"/>
      <c r="X153" s="109"/>
      <c r="Y153" s="109"/>
      <c r="Z153" s="109"/>
      <c r="AA153" s="109"/>
      <c r="AB153" s="109"/>
      <c r="AC153" s="109"/>
      <c r="AD153" s="109"/>
    </row>
    <row r="154" spans="1:30" ht="15.75" customHeight="1">
      <c r="A154" s="109"/>
      <c r="B154" s="109"/>
      <c r="C154" s="109"/>
      <c r="D154" s="109"/>
      <c r="E154" s="109"/>
      <c r="F154" s="109"/>
      <c r="G154" s="109"/>
      <c r="H154" s="109"/>
      <c r="I154" s="109"/>
      <c r="J154" s="109"/>
      <c r="K154" s="109"/>
      <c r="L154" s="109"/>
      <c r="M154" s="109"/>
      <c r="N154" s="109"/>
      <c r="O154" s="109"/>
      <c r="P154" s="109"/>
      <c r="Q154" s="109"/>
      <c r="R154" s="109"/>
      <c r="S154" s="109"/>
      <c r="T154" s="109"/>
      <c r="U154" s="109"/>
      <c r="V154" s="109"/>
      <c r="W154" s="109"/>
      <c r="X154" s="109"/>
      <c r="Y154" s="109"/>
      <c r="Z154" s="109"/>
      <c r="AA154" s="109"/>
      <c r="AB154" s="109"/>
      <c r="AC154" s="109"/>
      <c r="AD154" s="109"/>
    </row>
    <row r="155" spans="1:30" ht="15.75" customHeight="1">
      <c r="A155" s="109"/>
      <c r="B155" s="109"/>
      <c r="C155" s="109"/>
      <c r="D155" s="109"/>
      <c r="E155" s="109"/>
      <c r="F155" s="109"/>
      <c r="G155" s="109"/>
      <c r="H155" s="109"/>
      <c r="I155" s="109"/>
      <c r="J155" s="109"/>
      <c r="K155" s="109"/>
      <c r="L155" s="109"/>
      <c r="M155" s="109"/>
      <c r="N155" s="109"/>
      <c r="O155" s="109"/>
      <c r="P155" s="109"/>
      <c r="Q155" s="109"/>
      <c r="R155" s="109"/>
      <c r="S155" s="109"/>
      <c r="T155" s="109"/>
      <c r="U155" s="109"/>
      <c r="V155" s="109"/>
      <c r="W155" s="109"/>
      <c r="X155" s="109"/>
      <c r="Y155" s="109"/>
      <c r="Z155" s="109"/>
      <c r="AA155" s="109"/>
      <c r="AB155" s="109"/>
      <c r="AC155" s="109"/>
      <c r="AD155" s="109"/>
    </row>
    <row r="156" spans="1:30" ht="15.75" customHeight="1">
      <c r="A156" s="109"/>
      <c r="B156" s="109"/>
      <c r="C156" s="109"/>
      <c r="D156" s="109"/>
      <c r="E156" s="109"/>
      <c r="F156" s="109"/>
      <c r="G156" s="109"/>
      <c r="H156" s="109"/>
      <c r="I156" s="109"/>
      <c r="J156" s="109"/>
      <c r="K156" s="109"/>
      <c r="L156" s="109"/>
      <c r="M156" s="109"/>
      <c r="N156" s="109"/>
      <c r="O156" s="109"/>
      <c r="P156" s="109"/>
      <c r="Q156" s="109"/>
      <c r="R156" s="109"/>
      <c r="S156" s="109"/>
      <c r="T156" s="109"/>
      <c r="U156" s="109"/>
      <c r="V156" s="109"/>
      <c r="W156" s="109"/>
      <c r="X156" s="109"/>
      <c r="Y156" s="109"/>
      <c r="Z156" s="109"/>
      <c r="AA156" s="109"/>
      <c r="AB156" s="109"/>
      <c r="AC156" s="109"/>
      <c r="AD156" s="109"/>
    </row>
    <row r="157" spans="1:30" ht="15.75" customHeight="1">
      <c r="A157" s="109"/>
      <c r="B157" s="109"/>
      <c r="C157" s="109"/>
      <c r="D157" s="109"/>
      <c r="E157" s="109"/>
      <c r="F157" s="109"/>
      <c r="G157" s="109"/>
      <c r="H157" s="109"/>
      <c r="I157" s="109"/>
      <c r="J157" s="109"/>
      <c r="K157" s="109"/>
      <c r="L157" s="109"/>
      <c r="M157" s="109"/>
      <c r="N157" s="109"/>
      <c r="O157" s="109"/>
      <c r="P157" s="109"/>
      <c r="Q157" s="109"/>
      <c r="R157" s="109"/>
      <c r="S157" s="109"/>
      <c r="T157" s="109"/>
      <c r="U157" s="109"/>
      <c r="V157" s="109"/>
      <c r="W157" s="109"/>
      <c r="X157" s="109"/>
      <c r="Y157" s="109"/>
      <c r="Z157" s="109"/>
      <c r="AA157" s="109"/>
      <c r="AB157" s="109"/>
      <c r="AC157" s="109"/>
      <c r="AD157" s="109"/>
    </row>
    <row r="158" spans="1:30" ht="15.75" customHeight="1">
      <c r="A158" s="109"/>
      <c r="B158" s="109"/>
      <c r="C158" s="109"/>
      <c r="D158" s="109"/>
      <c r="E158" s="109"/>
      <c r="F158" s="109"/>
      <c r="G158" s="109"/>
      <c r="H158" s="109"/>
      <c r="I158" s="109"/>
      <c r="J158" s="109"/>
      <c r="K158" s="109"/>
      <c r="L158" s="109"/>
      <c r="M158" s="109"/>
      <c r="N158" s="109"/>
      <c r="O158" s="109"/>
      <c r="P158" s="109"/>
      <c r="Q158" s="109"/>
      <c r="R158" s="109"/>
      <c r="S158" s="109"/>
      <c r="T158" s="109"/>
      <c r="U158" s="109"/>
      <c r="V158" s="109"/>
      <c r="W158" s="109"/>
      <c r="X158" s="109"/>
      <c r="Y158" s="109"/>
      <c r="Z158" s="109"/>
      <c r="AA158" s="109"/>
      <c r="AB158" s="109"/>
      <c r="AC158" s="109"/>
      <c r="AD158" s="109"/>
    </row>
    <row r="159" spans="1:30" ht="15.75" customHeight="1">
      <c r="A159" s="109"/>
      <c r="B159" s="109"/>
      <c r="C159" s="109"/>
      <c r="D159" s="109"/>
      <c r="E159" s="109"/>
      <c r="F159" s="109"/>
      <c r="G159" s="109"/>
      <c r="H159" s="109"/>
      <c r="I159" s="109"/>
      <c r="J159" s="109"/>
      <c r="K159" s="109"/>
      <c r="L159" s="109"/>
      <c r="M159" s="109"/>
      <c r="N159" s="109"/>
      <c r="O159" s="109"/>
      <c r="P159" s="109"/>
      <c r="Q159" s="109"/>
      <c r="R159" s="109"/>
      <c r="S159" s="109"/>
      <c r="T159" s="109"/>
      <c r="U159" s="109"/>
      <c r="V159" s="109"/>
      <c r="W159" s="109"/>
      <c r="X159" s="109"/>
      <c r="Y159" s="109"/>
      <c r="Z159" s="109"/>
      <c r="AA159" s="109"/>
      <c r="AB159" s="109"/>
      <c r="AC159" s="109"/>
      <c r="AD159" s="109"/>
    </row>
    <row r="160" spans="1:30" ht="15.75" customHeight="1">
      <c r="A160" s="109"/>
      <c r="B160" s="109"/>
      <c r="C160" s="109"/>
      <c r="D160" s="109"/>
      <c r="E160" s="109"/>
      <c r="F160" s="109"/>
      <c r="G160" s="109"/>
      <c r="H160" s="109"/>
      <c r="I160" s="109"/>
      <c r="J160" s="109"/>
      <c r="K160" s="109"/>
      <c r="L160" s="109"/>
      <c r="M160" s="109"/>
      <c r="N160" s="109"/>
      <c r="O160" s="109"/>
      <c r="P160" s="109"/>
      <c r="Q160" s="109"/>
      <c r="R160" s="109"/>
      <c r="S160" s="109"/>
      <c r="T160" s="109"/>
      <c r="U160" s="109"/>
      <c r="V160" s="109"/>
      <c r="W160" s="109"/>
      <c r="X160" s="109"/>
      <c r="Y160" s="109"/>
      <c r="Z160" s="109"/>
      <c r="AA160" s="109"/>
      <c r="AB160" s="109"/>
      <c r="AC160" s="109"/>
      <c r="AD160" s="109"/>
    </row>
    <row r="161" spans="1:30" ht="15.75" customHeight="1">
      <c r="A161" s="109"/>
      <c r="B161" s="109"/>
      <c r="C161" s="109"/>
      <c r="D161" s="109"/>
      <c r="E161" s="109"/>
      <c r="F161" s="109"/>
      <c r="G161" s="109"/>
      <c r="H161" s="109"/>
      <c r="I161" s="109"/>
      <c r="J161" s="109"/>
      <c r="K161" s="109"/>
      <c r="L161" s="109"/>
      <c r="M161" s="109"/>
      <c r="N161" s="109"/>
      <c r="O161" s="109"/>
      <c r="P161" s="109"/>
      <c r="Q161" s="109"/>
      <c r="R161" s="109"/>
      <c r="S161" s="109"/>
      <c r="T161" s="109"/>
      <c r="U161" s="109"/>
      <c r="V161" s="109"/>
      <c r="W161" s="109"/>
      <c r="X161" s="109"/>
      <c r="Y161" s="109"/>
      <c r="Z161" s="109"/>
      <c r="AA161" s="109"/>
      <c r="AB161" s="109"/>
      <c r="AC161" s="109"/>
      <c r="AD161" s="109"/>
    </row>
    <row r="162" spans="1:30" ht="15.75" customHeight="1">
      <c r="A162" s="109"/>
      <c r="B162" s="109"/>
      <c r="C162" s="109"/>
      <c r="D162" s="109"/>
      <c r="E162" s="109"/>
      <c r="F162" s="109"/>
      <c r="G162" s="109"/>
      <c r="H162" s="109"/>
      <c r="I162" s="109"/>
      <c r="J162" s="109"/>
      <c r="K162" s="109"/>
      <c r="L162" s="109"/>
      <c r="M162" s="109"/>
      <c r="N162" s="109"/>
      <c r="O162" s="109"/>
      <c r="P162" s="109"/>
      <c r="Q162" s="109"/>
      <c r="R162" s="109"/>
      <c r="S162" s="109"/>
      <c r="T162" s="109"/>
      <c r="U162" s="109"/>
      <c r="V162" s="109"/>
      <c r="W162" s="109"/>
      <c r="X162" s="109"/>
      <c r="Y162" s="109"/>
      <c r="Z162" s="109"/>
      <c r="AA162" s="109"/>
      <c r="AB162" s="109"/>
      <c r="AC162" s="109"/>
      <c r="AD162" s="109"/>
    </row>
    <row r="163" spans="1:30" ht="15.75" customHeight="1">
      <c r="A163" s="109"/>
      <c r="B163" s="109"/>
      <c r="C163" s="109"/>
      <c r="D163" s="109"/>
      <c r="E163" s="109"/>
      <c r="F163" s="109"/>
      <c r="G163" s="109"/>
      <c r="H163" s="109"/>
      <c r="I163" s="109"/>
      <c r="J163" s="109"/>
      <c r="K163" s="109"/>
      <c r="L163" s="109"/>
      <c r="M163" s="109"/>
      <c r="N163" s="109"/>
      <c r="O163" s="109"/>
      <c r="P163" s="109"/>
      <c r="Q163" s="109"/>
      <c r="R163" s="109"/>
      <c r="S163" s="109"/>
      <c r="T163" s="109"/>
      <c r="U163" s="109"/>
      <c r="V163" s="109"/>
      <c r="W163" s="109"/>
      <c r="X163" s="109"/>
      <c r="Y163" s="109"/>
      <c r="Z163" s="109"/>
      <c r="AA163" s="109"/>
      <c r="AB163" s="109"/>
      <c r="AC163" s="109"/>
      <c r="AD163" s="109"/>
    </row>
    <row r="164" spans="1:30" ht="15.75" customHeight="1">
      <c r="A164" s="109"/>
      <c r="B164" s="109"/>
      <c r="C164" s="109"/>
      <c r="D164" s="109"/>
      <c r="E164" s="109"/>
      <c r="F164" s="109"/>
      <c r="G164" s="109"/>
      <c r="H164" s="109"/>
      <c r="I164" s="109"/>
      <c r="J164" s="109"/>
      <c r="K164" s="109"/>
      <c r="L164" s="109"/>
      <c r="M164" s="109"/>
      <c r="N164" s="109"/>
      <c r="O164" s="109"/>
      <c r="P164" s="109"/>
      <c r="Q164" s="109"/>
      <c r="R164" s="109"/>
      <c r="S164" s="109"/>
      <c r="T164" s="109"/>
      <c r="U164" s="109"/>
      <c r="V164" s="109"/>
      <c r="W164" s="109"/>
      <c r="X164" s="109"/>
      <c r="Y164" s="109"/>
      <c r="Z164" s="109"/>
      <c r="AA164" s="109"/>
      <c r="AB164" s="109"/>
      <c r="AC164" s="109"/>
      <c r="AD164" s="109"/>
    </row>
    <row r="165" spans="1:30" ht="15.75" customHeight="1">
      <c r="A165" s="109"/>
      <c r="B165" s="109"/>
      <c r="C165" s="109"/>
      <c r="D165" s="109"/>
      <c r="E165" s="109"/>
      <c r="F165" s="109"/>
      <c r="G165" s="109"/>
      <c r="H165" s="109"/>
      <c r="I165" s="109"/>
      <c r="J165" s="109"/>
      <c r="K165" s="109"/>
      <c r="L165" s="109"/>
      <c r="M165" s="109"/>
      <c r="N165" s="109"/>
      <c r="O165" s="109"/>
      <c r="P165" s="109"/>
      <c r="Q165" s="109"/>
      <c r="R165" s="109"/>
      <c r="S165" s="109"/>
      <c r="T165" s="109"/>
      <c r="U165" s="109"/>
      <c r="V165" s="109"/>
      <c r="W165" s="109"/>
      <c r="X165" s="109"/>
      <c r="Y165" s="109"/>
      <c r="Z165" s="109"/>
      <c r="AA165" s="109"/>
      <c r="AB165" s="109"/>
      <c r="AC165" s="109"/>
      <c r="AD165" s="109"/>
    </row>
    <row r="166" spans="1:30" ht="15.75" customHeight="1">
      <c r="A166" s="109"/>
      <c r="B166" s="109"/>
      <c r="C166" s="109"/>
      <c r="D166" s="109"/>
      <c r="E166" s="109"/>
      <c r="F166" s="109"/>
      <c r="G166" s="109"/>
      <c r="H166" s="109"/>
      <c r="I166" s="109"/>
      <c r="J166" s="109"/>
      <c r="K166" s="109"/>
      <c r="L166" s="109"/>
      <c r="M166" s="109"/>
      <c r="N166" s="109"/>
      <c r="O166" s="109"/>
      <c r="P166" s="109"/>
      <c r="Q166" s="109"/>
      <c r="R166" s="109"/>
      <c r="S166" s="109"/>
      <c r="T166" s="109"/>
      <c r="U166" s="109"/>
      <c r="V166" s="109"/>
      <c r="W166" s="109"/>
      <c r="X166" s="109"/>
      <c r="Y166" s="109"/>
      <c r="Z166" s="109"/>
      <c r="AA166" s="109"/>
      <c r="AB166" s="109"/>
      <c r="AC166" s="109"/>
      <c r="AD166" s="109"/>
    </row>
    <row r="167" spans="1:30" ht="15.75" customHeight="1">
      <c r="A167" s="109"/>
      <c r="B167" s="109"/>
      <c r="C167" s="109"/>
      <c r="D167" s="109"/>
      <c r="E167" s="109"/>
      <c r="F167" s="109"/>
      <c r="G167" s="109"/>
      <c r="H167" s="109"/>
      <c r="I167" s="109"/>
      <c r="J167" s="109"/>
      <c r="K167" s="109"/>
      <c r="L167" s="109"/>
      <c r="M167" s="109"/>
      <c r="N167" s="109"/>
      <c r="O167" s="109"/>
      <c r="P167" s="109"/>
      <c r="Q167" s="109"/>
      <c r="R167" s="109"/>
      <c r="S167" s="109"/>
      <c r="T167" s="109"/>
      <c r="U167" s="109"/>
      <c r="V167" s="109"/>
      <c r="W167" s="109"/>
      <c r="X167" s="109"/>
      <c r="Y167" s="109"/>
      <c r="Z167" s="109"/>
      <c r="AA167" s="109"/>
      <c r="AB167" s="109"/>
      <c r="AC167" s="109"/>
      <c r="AD167" s="109"/>
    </row>
    <row r="168" spans="1:30" ht="15.75" customHeight="1">
      <c r="A168" s="109"/>
      <c r="B168" s="109"/>
      <c r="C168" s="109"/>
      <c r="D168" s="109"/>
      <c r="E168" s="109"/>
      <c r="F168" s="109"/>
      <c r="G168" s="109"/>
      <c r="H168" s="109"/>
      <c r="I168" s="109"/>
      <c r="J168" s="109"/>
      <c r="K168" s="109"/>
      <c r="L168" s="109"/>
      <c r="M168" s="109"/>
      <c r="N168" s="109"/>
      <c r="O168" s="109"/>
      <c r="P168" s="109"/>
      <c r="Q168" s="109"/>
      <c r="R168" s="109"/>
      <c r="S168" s="109"/>
      <c r="T168" s="109"/>
      <c r="U168" s="109"/>
      <c r="V168" s="109"/>
      <c r="W168" s="109"/>
      <c r="X168" s="109"/>
      <c r="Y168" s="109"/>
      <c r="Z168" s="109"/>
      <c r="AA168" s="109"/>
      <c r="AB168" s="109"/>
      <c r="AC168" s="109"/>
      <c r="AD168" s="109"/>
    </row>
    <row r="169" spans="1:30" ht="15.75" customHeight="1">
      <c r="A169" s="109"/>
      <c r="B169" s="109"/>
      <c r="C169" s="109"/>
      <c r="D169" s="109"/>
      <c r="E169" s="109"/>
      <c r="F169" s="109"/>
      <c r="G169" s="109"/>
      <c r="H169" s="109"/>
      <c r="I169" s="109"/>
      <c r="J169" s="109"/>
      <c r="K169" s="109"/>
      <c r="L169" s="109"/>
      <c r="M169" s="109"/>
      <c r="N169" s="109"/>
      <c r="O169" s="109"/>
      <c r="P169" s="109"/>
      <c r="Q169" s="109"/>
      <c r="R169" s="109"/>
      <c r="S169" s="109"/>
      <c r="T169" s="109"/>
      <c r="U169" s="109"/>
      <c r="V169" s="109"/>
      <c r="W169" s="109"/>
      <c r="X169" s="109"/>
      <c r="Y169" s="109"/>
      <c r="Z169" s="109"/>
      <c r="AA169" s="109"/>
      <c r="AB169" s="109"/>
      <c r="AC169" s="109"/>
      <c r="AD169" s="109"/>
    </row>
    <row r="170" spans="1:30" ht="15.75" customHeight="1">
      <c r="A170" s="109"/>
      <c r="B170" s="109"/>
      <c r="C170" s="109"/>
      <c r="D170" s="109"/>
      <c r="E170" s="109"/>
      <c r="F170" s="109"/>
      <c r="G170" s="109"/>
      <c r="H170" s="109"/>
      <c r="I170" s="109"/>
      <c r="J170" s="109"/>
      <c r="K170" s="109"/>
      <c r="L170" s="109"/>
      <c r="M170" s="109"/>
      <c r="N170" s="109"/>
      <c r="O170" s="109"/>
      <c r="P170" s="109"/>
      <c r="Q170" s="109"/>
      <c r="R170" s="109"/>
      <c r="S170" s="109"/>
      <c r="T170" s="109"/>
      <c r="U170" s="109"/>
      <c r="V170" s="109"/>
      <c r="W170" s="109"/>
      <c r="X170" s="109"/>
      <c r="Y170" s="109"/>
      <c r="Z170" s="109"/>
      <c r="AA170" s="109"/>
      <c r="AB170" s="109"/>
      <c r="AC170" s="109"/>
      <c r="AD170" s="109"/>
    </row>
    <row r="171" spans="1:30" ht="15.75" customHeight="1">
      <c r="A171" s="109"/>
      <c r="B171" s="109"/>
      <c r="C171" s="109"/>
      <c r="D171" s="109"/>
      <c r="E171" s="109"/>
      <c r="F171" s="109"/>
      <c r="G171" s="109"/>
      <c r="H171" s="109"/>
      <c r="I171" s="109"/>
      <c r="J171" s="109"/>
      <c r="K171" s="109"/>
      <c r="L171" s="109"/>
      <c r="M171" s="109"/>
      <c r="N171" s="109"/>
      <c r="O171" s="109"/>
      <c r="P171" s="109"/>
      <c r="Q171" s="109"/>
      <c r="R171" s="109"/>
      <c r="S171" s="109"/>
      <c r="T171" s="109"/>
      <c r="U171" s="109"/>
      <c r="V171" s="109"/>
      <c r="W171" s="109"/>
      <c r="X171" s="109"/>
      <c r="Y171" s="109"/>
      <c r="Z171" s="109"/>
      <c r="AA171" s="109"/>
      <c r="AB171" s="109"/>
      <c r="AC171" s="109"/>
      <c r="AD171" s="109"/>
    </row>
    <row r="172" spans="1:30" ht="15.75" customHeight="1">
      <c r="A172" s="109"/>
      <c r="B172" s="109"/>
      <c r="C172" s="109"/>
      <c r="D172" s="109"/>
      <c r="E172" s="109"/>
      <c r="F172" s="109"/>
      <c r="G172" s="109"/>
      <c r="H172" s="109"/>
      <c r="I172" s="109"/>
      <c r="J172" s="109"/>
      <c r="K172" s="109"/>
      <c r="L172" s="109"/>
      <c r="M172" s="109"/>
      <c r="N172" s="109"/>
      <c r="O172" s="109"/>
      <c r="P172" s="109"/>
      <c r="Q172" s="109"/>
      <c r="R172" s="109"/>
      <c r="S172" s="109"/>
      <c r="T172" s="109"/>
      <c r="U172" s="109"/>
      <c r="V172" s="109"/>
      <c r="W172" s="109"/>
      <c r="X172" s="109"/>
      <c r="Y172" s="109"/>
      <c r="Z172" s="109"/>
      <c r="AA172" s="109"/>
      <c r="AB172" s="109"/>
      <c r="AC172" s="109"/>
      <c r="AD172" s="109"/>
    </row>
    <row r="173" spans="1:30" ht="15.75" customHeight="1">
      <c r="A173" s="109"/>
      <c r="B173" s="109"/>
      <c r="C173" s="109"/>
      <c r="D173" s="109"/>
      <c r="E173" s="109"/>
      <c r="F173" s="109"/>
      <c r="G173" s="109"/>
      <c r="H173" s="109"/>
      <c r="I173" s="109"/>
      <c r="J173" s="109"/>
      <c r="K173" s="109"/>
      <c r="L173" s="109"/>
      <c r="M173" s="109"/>
      <c r="N173" s="109"/>
      <c r="O173" s="109"/>
      <c r="P173" s="109"/>
      <c r="Q173" s="109"/>
      <c r="R173" s="109"/>
      <c r="S173" s="109"/>
      <c r="T173" s="109"/>
      <c r="U173" s="109"/>
      <c r="V173" s="109"/>
      <c r="W173" s="109"/>
      <c r="X173" s="109"/>
      <c r="Y173" s="109"/>
      <c r="Z173" s="109"/>
      <c r="AA173" s="109"/>
      <c r="AB173" s="109"/>
      <c r="AC173" s="109"/>
      <c r="AD173" s="109"/>
    </row>
    <row r="174" spans="1:30" ht="15.75" customHeight="1">
      <c r="A174" s="109"/>
      <c r="B174" s="109"/>
      <c r="C174" s="109"/>
      <c r="D174" s="109"/>
      <c r="E174" s="109"/>
      <c r="F174" s="109"/>
      <c r="G174" s="109"/>
      <c r="H174" s="109"/>
      <c r="I174" s="109"/>
      <c r="J174" s="109"/>
      <c r="K174" s="109"/>
      <c r="L174" s="109"/>
      <c r="M174" s="109"/>
      <c r="N174" s="109"/>
      <c r="O174" s="109"/>
      <c r="P174" s="109"/>
      <c r="Q174" s="109"/>
      <c r="R174" s="109"/>
      <c r="S174" s="109"/>
      <c r="T174" s="109"/>
      <c r="U174" s="109"/>
      <c r="V174" s="109"/>
      <c r="W174" s="109"/>
      <c r="X174" s="109"/>
      <c r="Y174" s="109"/>
      <c r="Z174" s="109"/>
      <c r="AA174" s="109"/>
      <c r="AB174" s="109"/>
      <c r="AC174" s="109"/>
      <c r="AD174" s="109"/>
    </row>
    <row r="175" spans="1:30" ht="15.75" customHeight="1">
      <c r="A175" s="109"/>
      <c r="B175" s="109"/>
      <c r="C175" s="109"/>
      <c r="D175" s="109"/>
      <c r="E175" s="109"/>
      <c r="F175" s="109"/>
      <c r="G175" s="109"/>
      <c r="H175" s="109"/>
      <c r="I175" s="109"/>
      <c r="J175" s="109"/>
      <c r="K175" s="109"/>
      <c r="L175" s="109"/>
      <c r="M175" s="109"/>
      <c r="N175" s="109"/>
      <c r="O175" s="109"/>
      <c r="P175" s="109"/>
      <c r="Q175" s="109"/>
      <c r="R175" s="109"/>
      <c r="S175" s="109"/>
      <c r="T175" s="109"/>
      <c r="U175" s="109"/>
      <c r="V175" s="109"/>
      <c r="W175" s="109"/>
      <c r="X175" s="109"/>
      <c r="Y175" s="109"/>
      <c r="Z175" s="109"/>
      <c r="AA175" s="109"/>
      <c r="AB175" s="109"/>
      <c r="AC175" s="109"/>
      <c r="AD175" s="109"/>
    </row>
    <row r="176" spans="1:30" ht="15.75" customHeight="1">
      <c r="A176" s="109"/>
      <c r="B176" s="109"/>
      <c r="C176" s="109"/>
      <c r="D176" s="109"/>
      <c r="E176" s="109"/>
      <c r="F176" s="109"/>
      <c r="G176" s="109"/>
      <c r="H176" s="109"/>
      <c r="I176" s="109"/>
      <c r="J176" s="109"/>
      <c r="K176" s="109"/>
      <c r="L176" s="109"/>
      <c r="M176" s="109"/>
      <c r="N176" s="109"/>
      <c r="O176" s="109"/>
      <c r="P176" s="109"/>
      <c r="Q176" s="109"/>
      <c r="R176" s="109"/>
      <c r="S176" s="109"/>
      <c r="T176" s="109"/>
      <c r="U176" s="109"/>
      <c r="V176" s="109"/>
      <c r="W176" s="109"/>
      <c r="X176" s="109"/>
      <c r="Y176" s="109"/>
      <c r="Z176" s="109"/>
      <c r="AA176" s="109"/>
      <c r="AB176" s="109"/>
      <c r="AC176" s="109"/>
      <c r="AD176" s="109"/>
    </row>
    <row r="177" spans="1:30" ht="15.75" customHeight="1">
      <c r="A177" s="109"/>
      <c r="B177" s="109"/>
      <c r="C177" s="109"/>
      <c r="D177" s="109"/>
      <c r="E177" s="109"/>
      <c r="F177" s="109"/>
      <c r="G177" s="109"/>
      <c r="H177" s="109"/>
      <c r="I177" s="109"/>
      <c r="J177" s="109"/>
      <c r="K177" s="109"/>
      <c r="L177" s="109"/>
      <c r="M177" s="109"/>
      <c r="N177" s="109"/>
      <c r="O177" s="109"/>
      <c r="P177" s="109"/>
      <c r="Q177" s="109"/>
      <c r="R177" s="109"/>
      <c r="S177" s="109"/>
      <c r="T177" s="109"/>
      <c r="U177" s="109"/>
      <c r="V177" s="109"/>
      <c r="W177" s="109"/>
      <c r="X177" s="109"/>
      <c r="Y177" s="109"/>
      <c r="Z177" s="109"/>
      <c r="AA177" s="109"/>
      <c r="AB177" s="109"/>
      <c r="AC177" s="109"/>
      <c r="AD177" s="109"/>
    </row>
    <row r="178" spans="1:30" ht="15.75" customHeight="1">
      <c r="A178" s="109"/>
      <c r="B178" s="109"/>
      <c r="C178" s="109"/>
      <c r="D178" s="109"/>
      <c r="E178" s="109"/>
      <c r="F178" s="109"/>
      <c r="G178" s="109"/>
      <c r="H178" s="109"/>
      <c r="I178" s="109"/>
      <c r="J178" s="109"/>
      <c r="K178" s="109"/>
      <c r="L178" s="109"/>
      <c r="M178" s="109"/>
      <c r="N178" s="109"/>
      <c r="O178" s="109"/>
      <c r="P178" s="109"/>
      <c r="Q178" s="109"/>
      <c r="R178" s="109"/>
      <c r="S178" s="109"/>
      <c r="T178" s="109"/>
      <c r="U178" s="109"/>
      <c r="V178" s="109"/>
      <c r="W178" s="109"/>
      <c r="X178" s="109"/>
      <c r="Y178" s="109"/>
      <c r="Z178" s="109"/>
      <c r="AA178" s="109"/>
      <c r="AB178" s="109"/>
      <c r="AC178" s="109"/>
      <c r="AD178" s="109"/>
    </row>
    <row r="179" spans="1:30" ht="15.75" customHeight="1">
      <c r="A179" s="109"/>
      <c r="B179" s="109"/>
      <c r="C179" s="109"/>
      <c r="D179" s="109"/>
      <c r="E179" s="109"/>
      <c r="F179" s="109"/>
      <c r="G179" s="109"/>
      <c r="H179" s="109"/>
      <c r="I179" s="109"/>
      <c r="J179" s="109"/>
      <c r="K179" s="109"/>
      <c r="L179" s="109"/>
      <c r="M179" s="109"/>
      <c r="N179" s="109"/>
      <c r="O179" s="109"/>
      <c r="P179" s="109"/>
      <c r="Q179" s="109"/>
      <c r="R179" s="109"/>
      <c r="S179" s="109"/>
      <c r="T179" s="109"/>
      <c r="U179" s="109"/>
      <c r="V179" s="109"/>
      <c r="W179" s="109"/>
      <c r="X179" s="109"/>
      <c r="Y179" s="109"/>
      <c r="Z179" s="109"/>
      <c r="AA179" s="109"/>
      <c r="AB179" s="109"/>
      <c r="AC179" s="109"/>
      <c r="AD179" s="109"/>
    </row>
    <row r="180" spans="1:30" ht="15.75" customHeight="1">
      <c r="A180" s="109"/>
      <c r="B180" s="109"/>
      <c r="C180" s="109"/>
      <c r="D180" s="109"/>
      <c r="E180" s="109"/>
      <c r="F180" s="109"/>
      <c r="G180" s="109"/>
      <c r="H180" s="109"/>
      <c r="I180" s="109"/>
      <c r="J180" s="109"/>
      <c r="K180" s="109"/>
      <c r="L180" s="109"/>
      <c r="M180" s="109"/>
      <c r="N180" s="109"/>
      <c r="O180" s="109"/>
      <c r="P180" s="109"/>
      <c r="Q180" s="109"/>
      <c r="R180" s="109"/>
      <c r="S180" s="109"/>
      <c r="T180" s="109"/>
      <c r="U180" s="109"/>
      <c r="V180" s="109"/>
      <c r="W180" s="109"/>
      <c r="X180" s="109"/>
      <c r="Y180" s="109"/>
      <c r="Z180" s="109"/>
      <c r="AA180" s="109"/>
      <c r="AB180" s="109"/>
      <c r="AC180" s="109"/>
      <c r="AD180" s="109"/>
    </row>
    <row r="181" spans="1:30" ht="15.75" customHeight="1">
      <c r="A181" s="109"/>
      <c r="B181" s="109"/>
      <c r="C181" s="109"/>
      <c r="D181" s="109"/>
      <c r="E181" s="109"/>
      <c r="F181" s="109"/>
      <c r="G181" s="109"/>
      <c r="H181" s="109"/>
      <c r="I181" s="109"/>
      <c r="J181" s="109"/>
      <c r="K181" s="109"/>
      <c r="L181" s="109"/>
      <c r="M181" s="109"/>
      <c r="N181" s="109"/>
      <c r="O181" s="109"/>
      <c r="P181" s="109"/>
      <c r="Q181" s="109"/>
      <c r="R181" s="109"/>
      <c r="S181" s="109"/>
      <c r="T181" s="109"/>
      <c r="U181" s="109"/>
      <c r="V181" s="109"/>
      <c r="W181" s="109"/>
      <c r="X181" s="109"/>
      <c r="Y181" s="109"/>
      <c r="Z181" s="109"/>
      <c r="AA181" s="109"/>
      <c r="AB181" s="109"/>
      <c r="AC181" s="109"/>
      <c r="AD181" s="109"/>
    </row>
    <row r="182" spans="1:30" ht="15.75" customHeight="1">
      <c r="A182" s="109"/>
      <c r="B182" s="109"/>
      <c r="C182" s="109"/>
      <c r="D182" s="109"/>
      <c r="E182" s="109"/>
      <c r="F182" s="109"/>
      <c r="G182" s="109"/>
      <c r="H182" s="109"/>
      <c r="I182" s="109"/>
      <c r="J182" s="109"/>
      <c r="K182" s="109"/>
      <c r="L182" s="109"/>
      <c r="M182" s="109"/>
      <c r="N182" s="109"/>
      <c r="O182" s="109"/>
      <c r="P182" s="109"/>
      <c r="Q182" s="109"/>
      <c r="R182" s="109"/>
      <c r="S182" s="109"/>
      <c r="T182" s="109"/>
      <c r="U182" s="109"/>
      <c r="V182" s="109"/>
      <c r="W182" s="109"/>
      <c r="X182" s="109"/>
      <c r="Y182" s="109"/>
      <c r="Z182" s="109"/>
      <c r="AA182" s="109"/>
      <c r="AB182" s="109"/>
      <c r="AC182" s="109"/>
      <c r="AD182" s="109"/>
    </row>
    <row r="183" spans="1:30" ht="15.75" customHeight="1">
      <c r="A183" s="109"/>
      <c r="B183" s="109"/>
      <c r="C183" s="109"/>
      <c r="D183" s="109"/>
      <c r="E183" s="109"/>
      <c r="F183" s="109"/>
      <c r="G183" s="109"/>
      <c r="H183" s="109"/>
      <c r="I183" s="109"/>
      <c r="J183" s="109"/>
      <c r="K183" s="109"/>
      <c r="L183" s="109"/>
      <c r="M183" s="109"/>
      <c r="N183" s="109"/>
      <c r="O183" s="109"/>
      <c r="P183" s="109"/>
      <c r="Q183" s="109"/>
      <c r="R183" s="109"/>
      <c r="S183" s="109"/>
      <c r="T183" s="109"/>
      <c r="U183" s="109"/>
      <c r="V183" s="109"/>
      <c r="W183" s="109"/>
      <c r="X183" s="109"/>
      <c r="Y183" s="109"/>
      <c r="Z183" s="109"/>
      <c r="AA183" s="109"/>
      <c r="AB183" s="109"/>
      <c r="AC183" s="109"/>
      <c r="AD183" s="109"/>
    </row>
    <row r="184" spans="1:30" ht="15.75" customHeight="1">
      <c r="A184" s="109"/>
      <c r="B184" s="109"/>
      <c r="C184" s="109"/>
      <c r="D184" s="109"/>
      <c r="E184" s="109"/>
      <c r="F184" s="109"/>
      <c r="G184" s="109"/>
      <c r="H184" s="109"/>
      <c r="I184" s="109"/>
      <c r="J184" s="109"/>
      <c r="K184" s="109"/>
      <c r="L184" s="109"/>
      <c r="M184" s="109"/>
      <c r="N184" s="109"/>
      <c r="O184" s="109"/>
      <c r="P184" s="109"/>
      <c r="Q184" s="109"/>
      <c r="R184" s="109"/>
      <c r="S184" s="109"/>
      <c r="T184" s="109"/>
      <c r="U184" s="109"/>
      <c r="V184" s="109"/>
      <c r="W184" s="109"/>
      <c r="X184" s="109"/>
      <c r="Y184" s="109"/>
      <c r="Z184" s="109"/>
      <c r="AA184" s="109"/>
      <c r="AB184" s="109"/>
      <c r="AC184" s="109"/>
      <c r="AD184" s="109"/>
    </row>
    <row r="185" spans="1:30" ht="15.75" customHeight="1">
      <c r="A185" s="109"/>
      <c r="B185" s="109"/>
      <c r="C185" s="109"/>
      <c r="D185" s="109"/>
      <c r="E185" s="109"/>
      <c r="F185" s="109"/>
      <c r="G185" s="109"/>
      <c r="H185" s="109"/>
      <c r="I185" s="109"/>
      <c r="J185" s="109"/>
      <c r="K185" s="109"/>
      <c r="L185" s="109"/>
      <c r="M185" s="109"/>
      <c r="N185" s="109"/>
      <c r="O185" s="109"/>
      <c r="P185" s="109"/>
      <c r="Q185" s="109"/>
      <c r="R185" s="109"/>
      <c r="S185" s="109"/>
      <c r="T185" s="109"/>
      <c r="U185" s="109"/>
      <c r="V185" s="109"/>
      <c r="W185" s="109"/>
      <c r="X185" s="109"/>
      <c r="Y185" s="109"/>
      <c r="Z185" s="109"/>
      <c r="AA185" s="109"/>
      <c r="AB185" s="109"/>
      <c r="AC185" s="109"/>
      <c r="AD185" s="109"/>
    </row>
    <row r="186" spans="1:30" ht="15.75" customHeight="1">
      <c r="A186" s="109"/>
      <c r="B186" s="109"/>
      <c r="C186" s="109"/>
      <c r="D186" s="109"/>
      <c r="E186" s="109"/>
      <c r="F186" s="109"/>
      <c r="G186" s="109"/>
      <c r="H186" s="109"/>
      <c r="I186" s="109"/>
      <c r="J186" s="109"/>
      <c r="K186" s="109"/>
      <c r="L186" s="109"/>
      <c r="M186" s="109"/>
      <c r="N186" s="109"/>
      <c r="O186" s="109"/>
      <c r="P186" s="109"/>
      <c r="Q186" s="109"/>
      <c r="R186" s="109"/>
      <c r="S186" s="109"/>
      <c r="T186" s="109"/>
      <c r="U186" s="109"/>
      <c r="V186" s="109"/>
      <c r="W186" s="109"/>
      <c r="X186" s="109"/>
      <c r="Y186" s="109"/>
      <c r="Z186" s="109"/>
      <c r="AA186" s="109"/>
      <c r="AB186" s="109"/>
      <c r="AC186" s="109"/>
      <c r="AD186" s="109"/>
    </row>
    <row r="187" spans="1:30" ht="15.75" customHeight="1">
      <c r="A187" s="109"/>
      <c r="B187" s="109"/>
      <c r="C187" s="109"/>
      <c r="D187" s="109"/>
      <c r="E187" s="109"/>
      <c r="F187" s="109"/>
      <c r="G187" s="109"/>
      <c r="H187" s="109"/>
      <c r="I187" s="109"/>
      <c r="J187" s="109"/>
      <c r="K187" s="109"/>
      <c r="L187" s="109"/>
      <c r="M187" s="109"/>
      <c r="N187" s="109"/>
      <c r="O187" s="109"/>
      <c r="P187" s="109"/>
      <c r="Q187" s="109"/>
      <c r="R187" s="109"/>
      <c r="S187" s="109"/>
      <c r="T187" s="109"/>
      <c r="U187" s="109"/>
      <c r="V187" s="109"/>
      <c r="W187" s="109"/>
      <c r="X187" s="109"/>
      <c r="Y187" s="109"/>
      <c r="Z187" s="109"/>
      <c r="AA187" s="109"/>
      <c r="AB187" s="109"/>
      <c r="AC187" s="109"/>
      <c r="AD187" s="109"/>
    </row>
    <row r="188" spans="1:30" ht="15.75" customHeight="1">
      <c r="A188" s="109"/>
      <c r="B188" s="109"/>
      <c r="C188" s="109"/>
      <c r="D188" s="109"/>
      <c r="E188" s="109"/>
      <c r="F188" s="109"/>
      <c r="G188" s="109"/>
      <c r="H188" s="109"/>
      <c r="I188" s="109"/>
      <c r="J188" s="109"/>
      <c r="K188" s="109"/>
      <c r="L188" s="109"/>
      <c r="M188" s="109"/>
      <c r="N188" s="109"/>
      <c r="O188" s="109"/>
      <c r="P188" s="109"/>
      <c r="Q188" s="109"/>
      <c r="R188" s="109"/>
      <c r="S188" s="109"/>
      <c r="T188" s="109"/>
      <c r="U188" s="109"/>
      <c r="V188" s="109"/>
      <c r="W188" s="109"/>
      <c r="X188" s="109"/>
      <c r="Y188" s="109"/>
      <c r="Z188" s="109"/>
      <c r="AA188" s="109"/>
      <c r="AB188" s="109"/>
      <c r="AC188" s="109"/>
      <c r="AD188" s="109"/>
    </row>
    <row r="189" spans="1:30" ht="15.75" customHeight="1">
      <c r="A189" s="109"/>
      <c r="B189" s="109"/>
      <c r="C189" s="109"/>
      <c r="D189" s="109"/>
      <c r="E189" s="109"/>
      <c r="F189" s="109"/>
      <c r="G189" s="109"/>
      <c r="H189" s="109"/>
      <c r="I189" s="109"/>
      <c r="J189" s="109"/>
      <c r="K189" s="109"/>
      <c r="L189" s="109"/>
      <c r="M189" s="109"/>
      <c r="N189" s="109"/>
      <c r="O189" s="109"/>
      <c r="P189" s="109"/>
      <c r="Q189" s="109"/>
      <c r="R189" s="109"/>
      <c r="S189" s="109"/>
      <c r="T189" s="109"/>
      <c r="U189" s="109"/>
      <c r="V189" s="109"/>
      <c r="W189" s="109"/>
      <c r="X189" s="109"/>
      <c r="Y189" s="109"/>
      <c r="Z189" s="109"/>
      <c r="AA189" s="109"/>
      <c r="AB189" s="109"/>
      <c r="AC189" s="109"/>
      <c r="AD189" s="109"/>
    </row>
    <row r="190" spans="1:30" ht="15.75" customHeight="1">
      <c r="A190" s="109"/>
      <c r="B190" s="109"/>
      <c r="C190" s="109"/>
      <c r="D190" s="109"/>
      <c r="E190" s="109"/>
      <c r="F190" s="109"/>
      <c r="G190" s="109"/>
      <c r="H190" s="109"/>
      <c r="I190" s="109"/>
      <c r="J190" s="109"/>
      <c r="K190" s="109"/>
      <c r="L190" s="109"/>
      <c r="M190" s="109"/>
      <c r="N190" s="109"/>
      <c r="O190" s="109"/>
      <c r="P190" s="109"/>
      <c r="Q190" s="109"/>
      <c r="R190" s="109"/>
      <c r="S190" s="109"/>
      <c r="T190" s="109"/>
      <c r="U190" s="109"/>
      <c r="V190" s="109"/>
      <c r="W190" s="109"/>
      <c r="X190" s="109"/>
      <c r="Y190" s="109"/>
      <c r="Z190" s="109"/>
      <c r="AA190" s="109"/>
      <c r="AB190" s="109"/>
      <c r="AC190" s="109"/>
      <c r="AD190" s="109"/>
    </row>
    <row r="191" spans="1:30" ht="15.75" customHeight="1">
      <c r="A191" s="109"/>
      <c r="B191" s="109"/>
      <c r="C191" s="109"/>
      <c r="D191" s="109"/>
      <c r="E191" s="109"/>
      <c r="F191" s="109"/>
      <c r="G191" s="109"/>
      <c r="H191" s="109"/>
      <c r="I191" s="109"/>
      <c r="J191" s="109"/>
      <c r="K191" s="109"/>
      <c r="L191" s="109"/>
      <c r="M191" s="109"/>
      <c r="N191" s="109"/>
      <c r="O191" s="109"/>
      <c r="P191" s="109"/>
      <c r="Q191" s="109"/>
      <c r="R191" s="109"/>
      <c r="S191" s="109"/>
      <c r="T191" s="109"/>
      <c r="U191" s="109"/>
      <c r="V191" s="109"/>
      <c r="W191" s="109"/>
      <c r="X191" s="109"/>
      <c r="Y191" s="109"/>
      <c r="Z191" s="109"/>
      <c r="AA191" s="109"/>
      <c r="AB191" s="109"/>
      <c r="AC191" s="109"/>
      <c r="AD191" s="109"/>
    </row>
    <row r="192" spans="1:30" ht="15.75" customHeight="1">
      <c r="A192" s="109"/>
      <c r="B192" s="109"/>
      <c r="C192" s="109"/>
      <c r="D192" s="109"/>
      <c r="E192" s="109"/>
      <c r="F192" s="109"/>
      <c r="G192" s="109"/>
      <c r="H192" s="109"/>
      <c r="I192" s="109"/>
      <c r="J192" s="109"/>
      <c r="K192" s="109"/>
      <c r="L192" s="109"/>
      <c r="M192" s="109"/>
      <c r="N192" s="109"/>
      <c r="O192" s="109"/>
      <c r="P192" s="109"/>
      <c r="Q192" s="109"/>
      <c r="R192" s="109"/>
      <c r="S192" s="109"/>
      <c r="T192" s="109"/>
      <c r="U192" s="109"/>
      <c r="V192" s="109"/>
      <c r="W192" s="109"/>
      <c r="X192" s="109"/>
      <c r="Y192" s="109"/>
      <c r="Z192" s="109"/>
      <c r="AA192" s="109"/>
      <c r="AB192" s="109"/>
      <c r="AC192" s="109"/>
      <c r="AD192" s="109"/>
    </row>
    <row r="193" spans="1:30" ht="15.75" customHeight="1">
      <c r="A193" s="109"/>
      <c r="B193" s="109"/>
      <c r="C193" s="109"/>
      <c r="D193" s="109"/>
      <c r="E193" s="109"/>
      <c r="F193" s="109"/>
      <c r="G193" s="109"/>
      <c r="H193" s="109"/>
      <c r="I193" s="109"/>
      <c r="J193" s="109"/>
      <c r="K193" s="109"/>
      <c r="L193" s="109"/>
      <c r="M193" s="109"/>
      <c r="N193" s="109"/>
      <c r="O193" s="109"/>
      <c r="P193" s="109"/>
      <c r="Q193" s="109"/>
      <c r="R193" s="109"/>
      <c r="S193" s="109"/>
      <c r="T193" s="109"/>
      <c r="U193" s="109"/>
      <c r="V193" s="109"/>
      <c r="W193" s="109"/>
      <c r="X193" s="109"/>
      <c r="Y193" s="109"/>
      <c r="Z193" s="109"/>
      <c r="AA193" s="109"/>
      <c r="AB193" s="109"/>
      <c r="AC193" s="109"/>
      <c r="AD193" s="109"/>
    </row>
    <row r="194" spans="1:30" ht="15.75" customHeight="1">
      <c r="A194" s="109"/>
      <c r="B194" s="109"/>
      <c r="C194" s="109"/>
      <c r="D194" s="109"/>
      <c r="E194" s="109"/>
      <c r="F194" s="109"/>
      <c r="G194" s="109"/>
      <c r="H194" s="109"/>
      <c r="I194" s="109"/>
      <c r="J194" s="109"/>
      <c r="K194" s="109"/>
      <c r="L194" s="109"/>
      <c r="M194" s="109"/>
      <c r="N194" s="109"/>
      <c r="O194" s="109"/>
      <c r="P194" s="109"/>
      <c r="Q194" s="109"/>
      <c r="R194" s="109"/>
      <c r="S194" s="109"/>
      <c r="T194" s="109"/>
      <c r="U194" s="109"/>
      <c r="V194" s="109"/>
      <c r="W194" s="109"/>
      <c r="X194" s="109"/>
      <c r="Y194" s="109"/>
      <c r="Z194" s="109"/>
      <c r="AA194" s="109"/>
      <c r="AB194" s="109"/>
      <c r="AC194" s="109"/>
      <c r="AD194" s="109"/>
    </row>
    <row r="195" spans="1:30" ht="15.75" customHeight="1">
      <c r="A195" s="109"/>
      <c r="B195" s="109"/>
      <c r="C195" s="109"/>
      <c r="D195" s="109"/>
      <c r="E195" s="109"/>
      <c r="F195" s="109"/>
      <c r="G195" s="109"/>
      <c r="H195" s="109"/>
      <c r="I195" s="109"/>
      <c r="J195" s="109"/>
      <c r="K195" s="109"/>
      <c r="L195" s="109"/>
      <c r="M195" s="109"/>
      <c r="N195" s="109"/>
      <c r="O195" s="109"/>
      <c r="P195" s="109"/>
      <c r="Q195" s="109"/>
      <c r="R195" s="109"/>
      <c r="S195" s="109"/>
      <c r="T195" s="109"/>
      <c r="U195" s="109"/>
      <c r="V195" s="109"/>
      <c r="W195" s="109"/>
      <c r="X195" s="109"/>
      <c r="Y195" s="109"/>
      <c r="Z195" s="109"/>
      <c r="AA195" s="109"/>
      <c r="AB195" s="109"/>
      <c r="AC195" s="109"/>
      <c r="AD195" s="109"/>
    </row>
    <row r="196" spans="1:30" ht="15.75" customHeight="1">
      <c r="A196" s="109"/>
      <c r="B196" s="109"/>
      <c r="C196" s="109"/>
      <c r="D196" s="109"/>
      <c r="E196" s="109"/>
      <c r="F196" s="109"/>
      <c r="G196" s="109"/>
      <c r="H196" s="109"/>
      <c r="I196" s="109"/>
      <c r="J196" s="109"/>
      <c r="K196" s="109"/>
      <c r="L196" s="109"/>
      <c r="M196" s="109"/>
      <c r="N196" s="109"/>
      <c r="O196" s="109"/>
      <c r="P196" s="109"/>
      <c r="Q196" s="109"/>
      <c r="R196" s="109"/>
      <c r="S196" s="109"/>
      <c r="T196" s="109"/>
      <c r="U196" s="109"/>
      <c r="V196" s="109"/>
      <c r="W196" s="109"/>
      <c r="X196" s="109"/>
      <c r="Y196" s="109"/>
      <c r="Z196" s="109"/>
      <c r="AA196" s="109"/>
      <c r="AB196" s="109"/>
      <c r="AC196" s="109"/>
      <c r="AD196" s="109"/>
    </row>
    <row r="197" spans="1:30" ht="15.75" customHeight="1">
      <c r="A197" s="109"/>
      <c r="B197" s="109"/>
      <c r="C197" s="109"/>
      <c r="D197" s="109"/>
      <c r="E197" s="109"/>
      <c r="F197" s="109"/>
      <c r="G197" s="109"/>
      <c r="H197" s="109"/>
      <c r="I197" s="109"/>
      <c r="J197" s="109"/>
      <c r="K197" s="109"/>
      <c r="L197" s="109"/>
      <c r="M197" s="109"/>
      <c r="N197" s="109"/>
      <c r="O197" s="109"/>
      <c r="P197" s="109"/>
      <c r="Q197" s="109"/>
      <c r="R197" s="109"/>
      <c r="S197" s="109"/>
      <c r="T197" s="109"/>
      <c r="U197" s="109"/>
      <c r="V197" s="109"/>
      <c r="W197" s="109"/>
      <c r="X197" s="109"/>
      <c r="Y197" s="109"/>
      <c r="Z197" s="109"/>
      <c r="AA197" s="109"/>
      <c r="AB197" s="109"/>
      <c r="AC197" s="109"/>
      <c r="AD197" s="109"/>
    </row>
    <row r="198" spans="1:30" ht="15.75" customHeight="1">
      <c r="A198" s="109"/>
      <c r="B198" s="109"/>
      <c r="C198" s="109"/>
      <c r="D198" s="109"/>
      <c r="E198" s="109"/>
      <c r="F198" s="109"/>
      <c r="G198" s="109"/>
      <c r="H198" s="109"/>
      <c r="I198" s="109"/>
      <c r="J198" s="109"/>
      <c r="K198" s="109"/>
      <c r="L198" s="109"/>
      <c r="M198" s="109"/>
      <c r="N198" s="109"/>
      <c r="O198" s="109"/>
      <c r="P198" s="109"/>
      <c r="Q198" s="109"/>
      <c r="R198" s="109"/>
      <c r="S198" s="109"/>
      <c r="T198" s="109"/>
      <c r="U198" s="109"/>
      <c r="V198" s="109"/>
      <c r="W198" s="109"/>
      <c r="X198" s="109"/>
      <c r="Y198" s="109"/>
      <c r="Z198" s="109"/>
      <c r="AA198" s="109"/>
      <c r="AB198" s="109"/>
      <c r="AC198" s="109"/>
      <c r="AD198" s="109"/>
    </row>
    <row r="199" spans="1:30" ht="15.75" customHeight="1">
      <c r="A199" s="109"/>
      <c r="B199" s="109"/>
      <c r="C199" s="109"/>
      <c r="D199" s="109"/>
      <c r="E199" s="109"/>
      <c r="F199" s="109"/>
      <c r="G199" s="109"/>
      <c r="H199" s="109"/>
      <c r="I199" s="109"/>
      <c r="J199" s="109"/>
      <c r="K199" s="109"/>
      <c r="L199" s="109"/>
      <c r="M199" s="109"/>
      <c r="N199" s="109"/>
      <c r="O199" s="109"/>
      <c r="P199" s="109"/>
      <c r="Q199" s="109"/>
      <c r="R199" s="109"/>
      <c r="S199" s="109"/>
      <c r="T199" s="109"/>
      <c r="U199" s="109"/>
      <c r="V199" s="109"/>
      <c r="W199" s="109"/>
      <c r="X199" s="109"/>
      <c r="Y199" s="109"/>
      <c r="Z199" s="109"/>
      <c r="AA199" s="109"/>
      <c r="AB199" s="109"/>
      <c r="AC199" s="109"/>
      <c r="AD199" s="109"/>
    </row>
    <row r="200" spans="1:30" ht="15.75" customHeight="1">
      <c r="A200" s="109"/>
      <c r="B200" s="109"/>
      <c r="C200" s="109"/>
      <c r="D200" s="109"/>
      <c r="E200" s="109"/>
      <c r="F200" s="109"/>
      <c r="G200" s="109"/>
      <c r="H200" s="109"/>
      <c r="I200" s="109"/>
      <c r="J200" s="109"/>
      <c r="K200" s="109"/>
      <c r="L200" s="109"/>
      <c r="M200" s="109"/>
      <c r="N200" s="109"/>
      <c r="O200" s="109"/>
      <c r="P200" s="109"/>
      <c r="Q200" s="109"/>
      <c r="R200" s="109"/>
      <c r="S200" s="109"/>
      <c r="T200" s="109"/>
      <c r="U200" s="109"/>
      <c r="V200" s="109"/>
      <c r="W200" s="109"/>
      <c r="X200" s="109"/>
      <c r="Y200" s="109"/>
      <c r="Z200" s="109"/>
      <c r="AA200" s="109"/>
      <c r="AB200" s="109"/>
      <c r="AC200" s="109"/>
      <c r="AD200" s="109"/>
    </row>
    <row r="201" spans="1:30" ht="15.75" customHeight="1">
      <c r="A201" s="109"/>
      <c r="B201" s="109"/>
      <c r="C201" s="109"/>
      <c r="D201" s="109"/>
      <c r="E201" s="109"/>
      <c r="F201" s="109"/>
      <c r="G201" s="109"/>
      <c r="H201" s="109"/>
      <c r="I201" s="109"/>
      <c r="J201" s="109"/>
      <c r="K201" s="109"/>
      <c r="L201" s="109"/>
      <c r="M201" s="109"/>
      <c r="N201" s="109"/>
      <c r="O201" s="109"/>
      <c r="P201" s="109"/>
      <c r="Q201" s="109"/>
      <c r="R201" s="109"/>
      <c r="S201" s="109"/>
      <c r="T201" s="109"/>
      <c r="U201" s="109"/>
      <c r="V201" s="109"/>
      <c r="W201" s="109"/>
      <c r="X201" s="109"/>
      <c r="Y201" s="109"/>
      <c r="Z201" s="109"/>
      <c r="AA201" s="109"/>
      <c r="AB201" s="109"/>
      <c r="AC201" s="109"/>
      <c r="AD201" s="109"/>
    </row>
    <row r="202" spans="1:30" ht="15.75" customHeight="1">
      <c r="A202" s="109"/>
      <c r="B202" s="109"/>
      <c r="C202" s="109"/>
      <c r="D202" s="109"/>
      <c r="E202" s="109"/>
      <c r="F202" s="109"/>
      <c r="G202" s="109"/>
      <c r="H202" s="109"/>
      <c r="I202" s="109"/>
      <c r="J202" s="109"/>
      <c r="K202" s="109"/>
      <c r="L202" s="109"/>
      <c r="M202" s="109"/>
      <c r="N202" s="109"/>
      <c r="O202" s="109"/>
      <c r="P202" s="109"/>
      <c r="Q202" s="109"/>
      <c r="R202" s="109"/>
      <c r="S202" s="109"/>
      <c r="T202" s="109"/>
      <c r="U202" s="109"/>
      <c r="V202" s="109"/>
      <c r="W202" s="109"/>
      <c r="X202" s="109"/>
      <c r="Y202" s="109"/>
      <c r="Z202" s="109"/>
      <c r="AA202" s="109"/>
      <c r="AB202" s="109"/>
      <c r="AC202" s="109"/>
      <c r="AD202" s="109"/>
    </row>
    <row r="203" spans="1:30" ht="15.75" customHeight="1">
      <c r="A203" s="109"/>
      <c r="B203" s="109"/>
      <c r="C203" s="109"/>
      <c r="D203" s="109"/>
      <c r="E203" s="109"/>
      <c r="F203" s="109"/>
      <c r="G203" s="109"/>
      <c r="H203" s="109"/>
      <c r="I203" s="109"/>
      <c r="J203" s="109"/>
      <c r="K203" s="109"/>
      <c r="L203" s="109"/>
      <c r="M203" s="109"/>
      <c r="N203" s="109"/>
      <c r="O203" s="109"/>
      <c r="P203" s="109"/>
      <c r="Q203" s="109"/>
      <c r="R203" s="109"/>
      <c r="S203" s="109"/>
      <c r="T203" s="109"/>
      <c r="U203" s="109"/>
      <c r="V203" s="109"/>
      <c r="W203" s="109"/>
      <c r="X203" s="109"/>
      <c r="Y203" s="109"/>
      <c r="Z203" s="109"/>
      <c r="AA203" s="109"/>
      <c r="AB203" s="109"/>
      <c r="AC203" s="109"/>
      <c r="AD203" s="109"/>
    </row>
    <row r="204" spans="1:30" ht="15.75" customHeight="1">
      <c r="A204" s="109"/>
      <c r="B204" s="109"/>
      <c r="C204" s="109"/>
      <c r="D204" s="109"/>
      <c r="E204" s="109"/>
      <c r="F204" s="109"/>
      <c r="G204" s="109"/>
      <c r="H204" s="109"/>
      <c r="I204" s="109"/>
      <c r="J204" s="109"/>
      <c r="K204" s="109"/>
      <c r="L204" s="109"/>
      <c r="M204" s="109"/>
      <c r="N204" s="109"/>
      <c r="O204" s="109"/>
      <c r="P204" s="109"/>
      <c r="Q204" s="109"/>
      <c r="R204" s="109"/>
      <c r="S204" s="109"/>
      <c r="T204" s="109"/>
      <c r="U204" s="109"/>
      <c r="V204" s="109"/>
      <c r="W204" s="109"/>
      <c r="X204" s="109"/>
      <c r="Y204" s="109"/>
      <c r="Z204" s="109"/>
      <c r="AA204" s="109"/>
      <c r="AB204" s="109"/>
      <c r="AC204" s="109"/>
      <c r="AD204" s="109"/>
    </row>
    <row r="205" spans="1:30" ht="15.75" customHeight="1">
      <c r="A205" s="109"/>
      <c r="B205" s="109"/>
      <c r="C205" s="109"/>
      <c r="D205" s="109"/>
      <c r="E205" s="109"/>
      <c r="F205" s="109"/>
      <c r="G205" s="109"/>
      <c r="H205" s="109"/>
      <c r="I205" s="109"/>
      <c r="J205" s="109"/>
      <c r="K205" s="109"/>
      <c r="L205" s="109"/>
      <c r="M205" s="109"/>
      <c r="N205" s="109"/>
      <c r="O205" s="109"/>
      <c r="P205" s="109"/>
      <c r="Q205" s="109"/>
      <c r="R205" s="109"/>
      <c r="S205" s="109"/>
      <c r="T205" s="109"/>
      <c r="U205" s="109"/>
      <c r="V205" s="109"/>
      <c r="W205" s="109"/>
      <c r="X205" s="109"/>
      <c r="Y205" s="109"/>
      <c r="Z205" s="109"/>
      <c r="AA205" s="109"/>
      <c r="AB205" s="109"/>
      <c r="AC205" s="109"/>
      <c r="AD205" s="109"/>
    </row>
    <row r="206" spans="1:30" ht="15.75" customHeight="1">
      <c r="A206" s="109"/>
      <c r="B206" s="109"/>
      <c r="C206" s="109"/>
      <c r="D206" s="109"/>
      <c r="E206" s="109"/>
      <c r="F206" s="109"/>
      <c r="G206" s="109"/>
      <c r="H206" s="109"/>
      <c r="I206" s="109"/>
      <c r="J206" s="109"/>
      <c r="K206" s="109"/>
      <c r="L206" s="109"/>
      <c r="M206" s="109"/>
      <c r="N206" s="109"/>
      <c r="O206" s="109"/>
      <c r="P206" s="109"/>
      <c r="Q206" s="109"/>
      <c r="R206" s="109"/>
      <c r="S206" s="109"/>
      <c r="T206" s="109"/>
      <c r="U206" s="109"/>
      <c r="V206" s="109"/>
      <c r="W206" s="109"/>
      <c r="X206" s="109"/>
      <c r="Y206" s="109"/>
      <c r="Z206" s="109"/>
      <c r="AA206" s="109"/>
      <c r="AB206" s="109"/>
      <c r="AC206" s="109"/>
      <c r="AD206" s="109"/>
    </row>
    <row r="207" spans="1:30" ht="15.75" customHeight="1">
      <c r="A207" s="109"/>
      <c r="B207" s="109"/>
      <c r="C207" s="109"/>
      <c r="D207" s="109"/>
      <c r="E207" s="109"/>
      <c r="F207" s="109"/>
      <c r="G207" s="109"/>
      <c r="H207" s="109"/>
      <c r="I207" s="109"/>
      <c r="J207" s="109"/>
      <c r="K207" s="109"/>
      <c r="L207" s="109"/>
      <c r="M207" s="109"/>
      <c r="N207" s="109"/>
      <c r="O207" s="109"/>
      <c r="P207" s="109"/>
      <c r="Q207" s="109"/>
      <c r="R207" s="109"/>
      <c r="S207" s="109"/>
      <c r="T207" s="109"/>
      <c r="U207" s="109"/>
      <c r="V207" s="109"/>
      <c r="W207" s="109"/>
      <c r="X207" s="109"/>
      <c r="Y207" s="109"/>
      <c r="Z207" s="109"/>
      <c r="AA207" s="109"/>
      <c r="AB207" s="109"/>
      <c r="AC207" s="109"/>
      <c r="AD207" s="109"/>
    </row>
    <row r="208" spans="1:30" ht="15.75" customHeight="1">
      <c r="A208" s="109"/>
      <c r="B208" s="109"/>
      <c r="C208" s="109"/>
      <c r="D208" s="109"/>
      <c r="E208" s="109"/>
      <c r="F208" s="109"/>
      <c r="G208" s="109"/>
      <c r="H208" s="109"/>
      <c r="I208" s="109"/>
      <c r="J208" s="109"/>
      <c r="K208" s="109"/>
      <c r="L208" s="109"/>
      <c r="M208" s="109"/>
      <c r="N208" s="109"/>
      <c r="O208" s="109"/>
      <c r="P208" s="109"/>
      <c r="Q208" s="109"/>
      <c r="R208" s="109"/>
      <c r="S208" s="109"/>
      <c r="T208" s="109"/>
      <c r="U208" s="109"/>
      <c r="V208" s="109"/>
      <c r="W208" s="109"/>
      <c r="X208" s="109"/>
      <c r="Y208" s="109"/>
      <c r="Z208" s="109"/>
      <c r="AA208" s="109"/>
      <c r="AB208" s="109"/>
      <c r="AC208" s="109"/>
      <c r="AD208" s="109"/>
    </row>
    <row r="209" spans="1:30" ht="15.75" customHeight="1">
      <c r="A209" s="109"/>
      <c r="B209" s="109"/>
      <c r="C209" s="109"/>
      <c r="D209" s="109"/>
      <c r="E209" s="109"/>
      <c r="F209" s="109"/>
      <c r="G209" s="109"/>
      <c r="H209" s="109"/>
      <c r="I209" s="109"/>
      <c r="J209" s="109"/>
      <c r="K209" s="109"/>
      <c r="L209" s="109"/>
      <c r="M209" s="109"/>
      <c r="N209" s="109"/>
      <c r="O209" s="109"/>
      <c r="P209" s="109"/>
      <c r="Q209" s="109"/>
      <c r="R209" s="109"/>
      <c r="S209" s="109"/>
      <c r="T209" s="109"/>
      <c r="U209" s="109"/>
      <c r="V209" s="109"/>
      <c r="W209" s="109"/>
      <c r="X209" s="109"/>
      <c r="Y209" s="109"/>
      <c r="Z209" s="109"/>
      <c r="AA209" s="109"/>
      <c r="AB209" s="109"/>
      <c r="AC209" s="109"/>
      <c r="AD209" s="109"/>
    </row>
    <row r="210" spans="1:30" ht="15.75" customHeight="1">
      <c r="A210" s="109"/>
      <c r="B210" s="109"/>
      <c r="C210" s="109"/>
      <c r="D210" s="109"/>
      <c r="E210" s="109"/>
      <c r="F210" s="109"/>
      <c r="G210" s="109"/>
      <c r="H210" s="109"/>
      <c r="I210" s="109"/>
      <c r="J210" s="109"/>
      <c r="K210" s="109"/>
      <c r="L210" s="109"/>
      <c r="M210" s="109"/>
      <c r="N210" s="109"/>
      <c r="O210" s="109"/>
      <c r="P210" s="109"/>
      <c r="Q210" s="109"/>
      <c r="R210" s="109"/>
      <c r="S210" s="109"/>
      <c r="T210" s="109"/>
      <c r="U210" s="109"/>
      <c r="V210" s="109"/>
      <c r="W210" s="109"/>
      <c r="X210" s="109"/>
      <c r="Y210" s="109"/>
      <c r="Z210" s="109"/>
      <c r="AA210" s="109"/>
      <c r="AB210" s="109"/>
      <c r="AC210" s="109"/>
      <c r="AD210" s="109"/>
    </row>
    <row r="211" spans="1:30" ht="15.75" customHeight="1">
      <c r="A211" s="109"/>
      <c r="B211" s="109"/>
      <c r="C211" s="109"/>
      <c r="D211" s="109"/>
      <c r="E211" s="109"/>
      <c r="F211" s="109"/>
      <c r="G211" s="109"/>
      <c r="H211" s="109"/>
      <c r="I211" s="109"/>
      <c r="J211" s="109"/>
      <c r="K211" s="109"/>
      <c r="L211" s="109"/>
      <c r="M211" s="109"/>
      <c r="N211" s="109"/>
      <c r="O211" s="109"/>
      <c r="P211" s="109"/>
      <c r="Q211" s="109"/>
      <c r="R211" s="109"/>
      <c r="S211" s="109"/>
      <c r="T211" s="109"/>
      <c r="U211" s="109"/>
      <c r="V211" s="109"/>
      <c r="W211" s="109"/>
      <c r="X211" s="109"/>
      <c r="Y211" s="109"/>
      <c r="Z211" s="109"/>
      <c r="AA211" s="109"/>
      <c r="AB211" s="109"/>
      <c r="AC211" s="109"/>
      <c r="AD211" s="109"/>
    </row>
    <row r="212" spans="1:30" ht="15.75" customHeight="1">
      <c r="A212" s="109"/>
      <c r="B212" s="109"/>
      <c r="C212" s="109"/>
      <c r="D212" s="109"/>
      <c r="E212" s="109"/>
      <c r="F212" s="109"/>
      <c r="G212" s="109"/>
      <c r="H212" s="109"/>
      <c r="I212" s="109"/>
      <c r="J212" s="109"/>
      <c r="K212" s="109"/>
      <c r="L212" s="109"/>
      <c r="M212" s="109"/>
      <c r="N212" s="109"/>
      <c r="O212" s="109"/>
      <c r="P212" s="109"/>
      <c r="Q212" s="109"/>
      <c r="R212" s="109"/>
      <c r="S212" s="109"/>
      <c r="T212" s="109"/>
      <c r="U212" s="109"/>
      <c r="V212" s="109"/>
      <c r="W212" s="109"/>
      <c r="X212" s="109"/>
      <c r="Y212" s="109"/>
      <c r="Z212" s="109"/>
      <c r="AA212" s="109"/>
      <c r="AB212" s="109"/>
      <c r="AC212" s="109"/>
      <c r="AD212" s="109"/>
    </row>
    <row r="213" spans="1:30" ht="15.75" customHeight="1">
      <c r="A213" s="109"/>
      <c r="B213" s="109"/>
      <c r="C213" s="109"/>
      <c r="D213" s="109"/>
      <c r="E213" s="109"/>
      <c r="F213" s="109"/>
      <c r="G213" s="109"/>
      <c r="H213" s="109"/>
      <c r="I213" s="109"/>
      <c r="J213" s="109"/>
      <c r="K213" s="109"/>
      <c r="L213" s="109"/>
      <c r="M213" s="109"/>
      <c r="N213" s="109"/>
      <c r="O213" s="109"/>
      <c r="P213" s="109"/>
      <c r="Q213" s="109"/>
      <c r="R213" s="109"/>
      <c r="S213" s="109"/>
      <c r="T213" s="109"/>
      <c r="U213" s="109"/>
      <c r="V213" s="109"/>
      <c r="W213" s="109"/>
      <c r="X213" s="109"/>
      <c r="Y213" s="109"/>
      <c r="Z213" s="109"/>
      <c r="AA213" s="109"/>
      <c r="AB213" s="109"/>
      <c r="AC213" s="109"/>
      <c r="AD213" s="109"/>
    </row>
    <row r="214" spans="1:30" ht="15.75" customHeight="1">
      <c r="A214" s="109"/>
      <c r="B214" s="109"/>
      <c r="C214" s="109"/>
      <c r="D214" s="109"/>
      <c r="E214" s="109"/>
      <c r="F214" s="109"/>
      <c r="G214" s="109"/>
      <c r="H214" s="109"/>
      <c r="I214" s="109"/>
      <c r="J214" s="109"/>
      <c r="K214" s="109"/>
      <c r="L214" s="109"/>
      <c r="M214" s="109"/>
      <c r="N214" s="109"/>
      <c r="O214" s="109"/>
      <c r="P214" s="109"/>
      <c r="Q214" s="109"/>
      <c r="R214" s="109"/>
      <c r="S214" s="109"/>
      <c r="T214" s="109"/>
      <c r="U214" s="109"/>
      <c r="V214" s="109"/>
      <c r="W214" s="109"/>
      <c r="X214" s="109"/>
      <c r="Y214" s="109"/>
      <c r="Z214" s="109"/>
      <c r="AA214" s="109"/>
      <c r="AB214" s="109"/>
      <c r="AC214" s="109"/>
      <c r="AD214" s="109"/>
    </row>
    <row r="215" spans="1:30" ht="15.75" customHeight="1">
      <c r="A215" s="109"/>
      <c r="B215" s="109"/>
      <c r="C215" s="109"/>
      <c r="D215" s="109"/>
      <c r="E215" s="109"/>
      <c r="F215" s="109"/>
      <c r="G215" s="109"/>
      <c r="H215" s="109"/>
      <c r="I215" s="109"/>
      <c r="J215" s="109"/>
      <c r="K215" s="109"/>
      <c r="L215" s="109"/>
      <c r="M215" s="109"/>
      <c r="N215" s="109"/>
      <c r="O215" s="109"/>
      <c r="P215" s="109"/>
      <c r="Q215" s="109"/>
      <c r="R215" s="109"/>
      <c r="S215" s="109"/>
      <c r="T215" s="109"/>
      <c r="U215" s="109"/>
      <c r="V215" s="109"/>
      <c r="W215" s="109"/>
      <c r="X215" s="109"/>
      <c r="Y215" s="109"/>
      <c r="Z215" s="109"/>
      <c r="AA215" s="109"/>
      <c r="AB215" s="109"/>
      <c r="AC215" s="109"/>
      <c r="AD215" s="109"/>
    </row>
    <row r="216" spans="1:30" ht="15.75" customHeight="1">
      <c r="A216" s="109"/>
      <c r="B216" s="109"/>
      <c r="C216" s="109"/>
      <c r="D216" s="109"/>
      <c r="E216" s="109"/>
      <c r="F216" s="109"/>
      <c r="G216" s="109"/>
      <c r="H216" s="109"/>
      <c r="I216" s="109"/>
      <c r="J216" s="109"/>
      <c r="K216" s="109"/>
      <c r="L216" s="109"/>
      <c r="M216" s="109"/>
      <c r="N216" s="109"/>
      <c r="O216" s="109"/>
      <c r="P216" s="109"/>
      <c r="Q216" s="109"/>
      <c r="R216" s="109"/>
      <c r="S216" s="109"/>
      <c r="T216" s="109"/>
      <c r="U216" s="109"/>
      <c r="V216" s="109"/>
      <c r="W216" s="109"/>
      <c r="X216" s="109"/>
      <c r="Y216" s="109"/>
      <c r="Z216" s="109"/>
      <c r="AA216" s="109"/>
      <c r="AB216" s="109"/>
      <c r="AC216" s="109"/>
      <c r="AD216" s="109"/>
    </row>
    <row r="217" spans="1:30" ht="15.75" customHeight="1">
      <c r="A217" s="109"/>
      <c r="B217" s="109"/>
      <c r="C217" s="109"/>
      <c r="D217" s="109"/>
      <c r="E217" s="109"/>
      <c r="F217" s="109"/>
      <c r="G217" s="109"/>
      <c r="H217" s="109"/>
      <c r="I217" s="109"/>
      <c r="J217" s="109"/>
      <c r="K217" s="109"/>
      <c r="L217" s="109"/>
      <c r="M217" s="109"/>
      <c r="N217" s="109"/>
      <c r="O217" s="109"/>
      <c r="P217" s="109"/>
      <c r="Q217" s="109"/>
      <c r="R217" s="109"/>
      <c r="S217" s="109"/>
      <c r="T217" s="109"/>
      <c r="U217" s="109"/>
      <c r="V217" s="109"/>
      <c r="W217" s="109"/>
      <c r="X217" s="109"/>
      <c r="Y217" s="109"/>
      <c r="Z217" s="109"/>
      <c r="AA217" s="109"/>
      <c r="AB217" s="109"/>
      <c r="AC217" s="109"/>
      <c r="AD217" s="109"/>
    </row>
    <row r="218" spans="1:30" ht="15.75" customHeight="1">
      <c r="A218" s="109"/>
      <c r="B218" s="109"/>
      <c r="C218" s="109"/>
      <c r="D218" s="109"/>
      <c r="E218" s="109"/>
      <c r="F218" s="109"/>
      <c r="G218" s="109"/>
      <c r="H218" s="109"/>
      <c r="I218" s="109"/>
      <c r="J218" s="109"/>
      <c r="K218" s="109"/>
      <c r="L218" s="109"/>
      <c r="M218" s="109"/>
      <c r="N218" s="109"/>
      <c r="O218" s="109"/>
      <c r="P218" s="109"/>
      <c r="Q218" s="109"/>
      <c r="R218" s="109"/>
      <c r="S218" s="109"/>
      <c r="T218" s="109"/>
      <c r="U218" s="109"/>
      <c r="V218" s="109"/>
      <c r="W218" s="109"/>
      <c r="X218" s="109"/>
      <c r="Y218" s="109"/>
      <c r="Z218" s="109"/>
      <c r="AA218" s="109"/>
      <c r="AB218" s="109"/>
      <c r="AC218" s="109"/>
      <c r="AD218" s="109"/>
    </row>
    <row r="219" spans="1:30" ht="15.75" customHeight="1">
      <c r="A219" s="109"/>
      <c r="B219" s="109"/>
      <c r="C219" s="109"/>
      <c r="D219" s="109"/>
      <c r="E219" s="109"/>
      <c r="F219" s="109"/>
      <c r="G219" s="109"/>
      <c r="H219" s="109"/>
      <c r="I219" s="109"/>
      <c r="J219" s="109"/>
      <c r="K219" s="109"/>
      <c r="L219" s="109"/>
      <c r="M219" s="109"/>
      <c r="N219" s="109"/>
      <c r="O219" s="109"/>
      <c r="P219" s="109"/>
      <c r="Q219" s="109"/>
      <c r="R219" s="109"/>
      <c r="S219" s="109"/>
      <c r="T219" s="109"/>
      <c r="U219" s="109"/>
      <c r="V219" s="109"/>
      <c r="W219" s="109"/>
      <c r="X219" s="109"/>
      <c r="Y219" s="109"/>
      <c r="Z219" s="109"/>
      <c r="AA219" s="109"/>
      <c r="AB219" s="109"/>
      <c r="AC219" s="109"/>
      <c r="AD219" s="109"/>
    </row>
    <row r="220" spans="1:30" ht="15.75" customHeight="1">
      <c r="A220" s="109"/>
      <c r="B220" s="109"/>
      <c r="C220" s="109"/>
      <c r="D220" s="109"/>
      <c r="E220" s="109"/>
      <c r="F220" s="109"/>
      <c r="G220" s="109"/>
      <c r="H220" s="109"/>
      <c r="I220" s="109"/>
      <c r="J220" s="109"/>
      <c r="K220" s="109"/>
      <c r="L220" s="109"/>
      <c r="M220" s="109"/>
      <c r="N220" s="109"/>
      <c r="O220" s="109"/>
      <c r="P220" s="109"/>
      <c r="Q220" s="109"/>
      <c r="R220" s="109"/>
      <c r="S220" s="109"/>
      <c r="T220" s="109"/>
      <c r="U220" s="109"/>
      <c r="V220" s="109"/>
      <c r="W220" s="109"/>
      <c r="X220" s="109"/>
      <c r="Y220" s="109"/>
      <c r="Z220" s="109"/>
      <c r="AA220" s="109"/>
      <c r="AB220" s="109"/>
      <c r="AC220" s="109"/>
      <c r="AD220" s="109"/>
    </row>
    <row r="221" spans="1:30" ht="15.75" customHeight="1">
      <c r="A221" s="109"/>
      <c r="B221" s="109"/>
      <c r="C221" s="109"/>
      <c r="D221" s="109"/>
      <c r="E221" s="109"/>
      <c r="F221" s="109"/>
      <c r="G221" s="109"/>
      <c r="H221" s="109"/>
      <c r="I221" s="109"/>
      <c r="J221" s="109"/>
      <c r="K221" s="109"/>
      <c r="L221" s="109"/>
      <c r="M221" s="109"/>
      <c r="N221" s="109"/>
      <c r="O221" s="109"/>
      <c r="P221" s="109"/>
      <c r="Q221" s="109"/>
      <c r="R221" s="109"/>
      <c r="S221" s="109"/>
      <c r="T221" s="109"/>
      <c r="U221" s="109"/>
      <c r="V221" s="109"/>
      <c r="W221" s="109"/>
      <c r="X221" s="109"/>
      <c r="Y221" s="109"/>
      <c r="Z221" s="109"/>
      <c r="AA221" s="109"/>
      <c r="AB221" s="109"/>
      <c r="AC221" s="109"/>
      <c r="AD221" s="109"/>
    </row>
    <row r="222" spans="1:30" ht="15.75" customHeight="1">
      <c r="A222" s="109"/>
      <c r="B222" s="109"/>
      <c r="C222" s="109"/>
      <c r="D222" s="109"/>
      <c r="E222" s="109"/>
      <c r="F222" s="109"/>
      <c r="G222" s="109"/>
      <c r="H222" s="109"/>
      <c r="I222" s="109"/>
      <c r="J222" s="109"/>
      <c r="K222" s="109"/>
      <c r="L222" s="109"/>
      <c r="M222" s="109"/>
      <c r="N222" s="109"/>
      <c r="O222" s="109"/>
      <c r="P222" s="109"/>
      <c r="Q222" s="109"/>
      <c r="R222" s="109"/>
      <c r="S222" s="109"/>
      <c r="T222" s="109"/>
      <c r="U222" s="109"/>
      <c r="V222" s="109"/>
      <c r="W222" s="109"/>
      <c r="X222" s="109"/>
      <c r="Y222" s="109"/>
      <c r="Z222" s="109"/>
      <c r="AA222" s="109"/>
      <c r="AB222" s="109"/>
      <c r="AC222" s="109"/>
      <c r="AD222" s="109"/>
    </row>
    <row r="223" spans="1:30" ht="15.75" customHeight="1">
      <c r="A223" s="109"/>
      <c r="B223" s="109"/>
      <c r="C223" s="109"/>
      <c r="D223" s="109"/>
      <c r="E223" s="109"/>
      <c r="F223" s="109"/>
      <c r="G223" s="109"/>
      <c r="H223" s="109"/>
      <c r="I223" s="109"/>
      <c r="J223" s="109"/>
      <c r="K223" s="109"/>
      <c r="L223" s="109"/>
      <c r="M223" s="109"/>
      <c r="N223" s="109"/>
      <c r="O223" s="109"/>
      <c r="P223" s="109"/>
      <c r="Q223" s="109"/>
      <c r="R223" s="109"/>
      <c r="S223" s="109"/>
      <c r="T223" s="109"/>
      <c r="U223" s="109"/>
      <c r="V223" s="109"/>
      <c r="W223" s="109"/>
      <c r="X223" s="109"/>
      <c r="Y223" s="109"/>
      <c r="Z223" s="109"/>
      <c r="AA223" s="109"/>
      <c r="AB223" s="109"/>
      <c r="AC223" s="109"/>
      <c r="AD223" s="109"/>
    </row>
    <row r="224" spans="1:30" ht="15.75" customHeight="1">
      <c r="A224" s="109"/>
      <c r="B224" s="109"/>
      <c r="C224" s="109"/>
      <c r="D224" s="109"/>
      <c r="E224" s="109"/>
      <c r="F224" s="109"/>
      <c r="G224" s="109"/>
      <c r="H224" s="109"/>
      <c r="I224" s="109"/>
      <c r="J224" s="109"/>
      <c r="K224" s="109"/>
      <c r="L224" s="109"/>
      <c r="M224" s="109"/>
      <c r="N224" s="109"/>
      <c r="O224" s="109"/>
      <c r="P224" s="109"/>
      <c r="Q224" s="109"/>
      <c r="R224" s="109"/>
      <c r="S224" s="109"/>
      <c r="T224" s="109"/>
      <c r="U224" s="109"/>
      <c r="V224" s="109"/>
      <c r="W224" s="109"/>
      <c r="X224" s="109"/>
      <c r="Y224" s="109"/>
      <c r="Z224" s="109"/>
      <c r="AA224" s="109"/>
      <c r="AB224" s="109"/>
      <c r="AC224" s="109"/>
      <c r="AD224" s="109"/>
    </row>
    <row r="225" spans="1:30" ht="15.75" customHeight="1">
      <c r="A225" s="109"/>
      <c r="B225" s="109"/>
      <c r="C225" s="109"/>
      <c r="D225" s="109"/>
      <c r="E225" s="109"/>
      <c r="F225" s="109"/>
      <c r="G225" s="109"/>
      <c r="H225" s="109"/>
      <c r="I225" s="109"/>
      <c r="J225" s="109"/>
      <c r="K225" s="109"/>
      <c r="L225" s="109"/>
      <c r="M225" s="109"/>
      <c r="N225" s="109"/>
      <c r="O225" s="109"/>
      <c r="P225" s="109"/>
      <c r="Q225" s="109"/>
      <c r="R225" s="109"/>
      <c r="S225" s="109"/>
      <c r="T225" s="109"/>
      <c r="U225" s="109"/>
      <c r="V225" s="109"/>
      <c r="W225" s="109"/>
      <c r="X225" s="109"/>
      <c r="Y225" s="109"/>
      <c r="Z225" s="109"/>
      <c r="AA225" s="109"/>
      <c r="AB225" s="109"/>
      <c r="AC225" s="109"/>
      <c r="AD225" s="109"/>
    </row>
    <row r="226" spans="1:30" ht="15.75" customHeight="1">
      <c r="A226" s="109"/>
      <c r="B226" s="109"/>
      <c r="C226" s="109"/>
      <c r="D226" s="109"/>
      <c r="E226" s="109"/>
      <c r="F226" s="109"/>
      <c r="G226" s="109"/>
      <c r="H226" s="109"/>
      <c r="I226" s="109"/>
      <c r="J226" s="109"/>
      <c r="K226" s="109"/>
      <c r="L226" s="109"/>
      <c r="M226" s="109"/>
      <c r="N226" s="109"/>
      <c r="O226" s="109"/>
      <c r="P226" s="109"/>
      <c r="Q226" s="109"/>
      <c r="R226" s="109"/>
      <c r="S226" s="109"/>
      <c r="T226" s="109"/>
      <c r="U226" s="109"/>
      <c r="V226" s="109"/>
      <c r="W226" s="109"/>
      <c r="X226" s="109"/>
      <c r="Y226" s="109"/>
      <c r="Z226" s="109"/>
      <c r="AA226" s="109"/>
      <c r="AB226" s="109"/>
      <c r="AC226" s="109"/>
      <c r="AD226" s="109"/>
    </row>
    <row r="227" spans="1:30" ht="15.75" customHeight="1">
      <c r="A227" s="109"/>
      <c r="B227" s="109"/>
      <c r="C227" s="109"/>
      <c r="D227" s="109"/>
      <c r="E227" s="109"/>
      <c r="F227" s="109"/>
      <c r="G227" s="109"/>
      <c r="H227" s="109"/>
      <c r="I227" s="109"/>
      <c r="J227" s="109"/>
      <c r="K227" s="109"/>
      <c r="L227" s="109"/>
      <c r="M227" s="109"/>
      <c r="N227" s="109"/>
      <c r="O227" s="109"/>
      <c r="P227" s="109"/>
      <c r="Q227" s="109"/>
      <c r="R227" s="109"/>
      <c r="S227" s="109"/>
      <c r="T227" s="109"/>
      <c r="U227" s="109"/>
      <c r="V227" s="109"/>
      <c r="W227" s="109"/>
      <c r="X227" s="109"/>
      <c r="Y227" s="109"/>
      <c r="Z227" s="109"/>
      <c r="AA227" s="109"/>
      <c r="AB227" s="109"/>
      <c r="AC227" s="109"/>
      <c r="AD227" s="109"/>
    </row>
    <row r="228" spans="1:30" ht="15.75" customHeight="1">
      <c r="A228" s="109"/>
      <c r="B228" s="109"/>
      <c r="C228" s="109"/>
      <c r="D228" s="109"/>
      <c r="E228" s="109"/>
      <c r="F228" s="109"/>
      <c r="G228" s="109"/>
      <c r="H228" s="109"/>
      <c r="I228" s="109"/>
      <c r="J228" s="109"/>
      <c r="K228" s="109"/>
      <c r="L228" s="109"/>
      <c r="M228" s="109"/>
      <c r="N228" s="109"/>
      <c r="O228" s="109"/>
      <c r="P228" s="109"/>
      <c r="Q228" s="109"/>
      <c r="R228" s="109"/>
      <c r="S228" s="109"/>
      <c r="T228" s="109"/>
      <c r="U228" s="109"/>
      <c r="V228" s="109"/>
      <c r="W228" s="109"/>
      <c r="X228" s="109"/>
      <c r="Y228" s="109"/>
      <c r="Z228" s="109"/>
      <c r="AA228" s="109"/>
      <c r="AB228" s="109"/>
      <c r="AC228" s="109"/>
      <c r="AD228" s="109"/>
    </row>
    <row r="229" spans="1:30" ht="15.75" customHeight="1">
      <c r="A229" s="109"/>
      <c r="B229" s="109"/>
      <c r="C229" s="109"/>
      <c r="D229" s="109"/>
      <c r="E229" s="109"/>
      <c r="F229" s="109"/>
      <c r="G229" s="109"/>
      <c r="H229" s="109"/>
      <c r="I229" s="109"/>
      <c r="J229" s="109"/>
      <c r="K229" s="109"/>
      <c r="L229" s="109"/>
      <c r="M229" s="109"/>
      <c r="N229" s="109"/>
      <c r="O229" s="109"/>
      <c r="P229" s="109"/>
      <c r="Q229" s="109"/>
      <c r="R229" s="109"/>
      <c r="S229" s="109"/>
      <c r="T229" s="109"/>
      <c r="U229" s="109"/>
      <c r="V229" s="109"/>
      <c r="W229" s="109"/>
      <c r="X229" s="109"/>
      <c r="Y229" s="109"/>
      <c r="Z229" s="109"/>
      <c r="AA229" s="109"/>
      <c r="AB229" s="109"/>
      <c r="AC229" s="109"/>
      <c r="AD229" s="109"/>
    </row>
    <row r="230" spans="1:30" ht="15.75" customHeight="1">
      <c r="A230" s="109"/>
      <c r="B230" s="109"/>
      <c r="C230" s="109"/>
      <c r="D230" s="109"/>
      <c r="E230" s="109"/>
      <c r="F230" s="109"/>
      <c r="G230" s="109"/>
      <c r="H230" s="109"/>
      <c r="I230" s="109"/>
      <c r="J230" s="109"/>
      <c r="K230" s="109"/>
      <c r="L230" s="109"/>
      <c r="M230" s="109"/>
      <c r="N230" s="109"/>
      <c r="O230" s="109"/>
      <c r="P230" s="109"/>
      <c r="Q230" s="109"/>
      <c r="R230" s="109"/>
      <c r="S230" s="109"/>
      <c r="T230" s="109"/>
      <c r="U230" s="109"/>
      <c r="V230" s="109"/>
      <c r="W230" s="109"/>
      <c r="X230" s="109"/>
      <c r="Y230" s="109"/>
      <c r="Z230" s="109"/>
      <c r="AA230" s="109"/>
      <c r="AB230" s="109"/>
      <c r="AC230" s="109"/>
      <c r="AD230" s="109"/>
    </row>
    <row r="231" spans="1:30" ht="15.75" customHeight="1">
      <c r="A231" s="109"/>
      <c r="B231" s="109"/>
      <c r="C231" s="109"/>
      <c r="D231" s="109"/>
      <c r="E231" s="109"/>
      <c r="F231" s="109"/>
      <c r="G231" s="109"/>
      <c r="H231" s="109"/>
      <c r="I231" s="109"/>
      <c r="J231" s="109"/>
      <c r="K231" s="109"/>
      <c r="L231" s="109"/>
      <c r="M231" s="109"/>
      <c r="N231" s="109"/>
      <c r="O231" s="109"/>
      <c r="P231" s="109"/>
      <c r="Q231" s="109"/>
      <c r="R231" s="109"/>
      <c r="S231" s="109"/>
      <c r="T231" s="109"/>
      <c r="U231" s="109"/>
      <c r="V231" s="109"/>
      <c r="W231" s="109"/>
      <c r="X231" s="109"/>
      <c r="Y231" s="109"/>
      <c r="Z231" s="109"/>
      <c r="AA231" s="109"/>
      <c r="AB231" s="109"/>
      <c r="AC231" s="109"/>
      <c r="AD231" s="109"/>
    </row>
    <row r="232" spans="1:30" ht="15.75" customHeight="1">
      <c r="A232" s="109"/>
      <c r="B232" s="109"/>
      <c r="C232" s="109"/>
      <c r="D232" s="109"/>
      <c r="E232" s="109"/>
      <c r="F232" s="109"/>
      <c r="G232" s="109"/>
      <c r="H232" s="109"/>
      <c r="I232" s="109"/>
      <c r="J232" s="109"/>
      <c r="K232" s="109"/>
      <c r="L232" s="109"/>
      <c r="M232" s="109"/>
      <c r="N232" s="109"/>
      <c r="O232" s="109"/>
      <c r="P232" s="109"/>
      <c r="Q232" s="109"/>
      <c r="R232" s="109"/>
      <c r="S232" s="109"/>
      <c r="T232" s="109"/>
      <c r="U232" s="109"/>
      <c r="V232" s="109"/>
      <c r="W232" s="109"/>
      <c r="X232" s="109"/>
      <c r="Y232" s="109"/>
      <c r="Z232" s="109"/>
      <c r="AA232" s="109"/>
      <c r="AB232" s="109"/>
      <c r="AC232" s="109"/>
      <c r="AD232" s="109"/>
    </row>
    <row r="233" spans="1:30" ht="15.75" customHeight="1">
      <c r="A233" s="109"/>
      <c r="B233" s="109"/>
      <c r="C233" s="109"/>
      <c r="D233" s="109"/>
      <c r="E233" s="109"/>
      <c r="F233" s="109"/>
      <c r="G233" s="109"/>
      <c r="H233" s="109"/>
      <c r="I233" s="109"/>
      <c r="J233" s="109"/>
      <c r="K233" s="109"/>
      <c r="L233" s="109"/>
      <c r="M233" s="109"/>
      <c r="N233" s="109"/>
      <c r="O233" s="109"/>
      <c r="P233" s="109"/>
      <c r="Q233" s="109"/>
      <c r="R233" s="109"/>
      <c r="S233" s="109"/>
      <c r="T233" s="109"/>
      <c r="U233" s="109"/>
      <c r="V233" s="109"/>
      <c r="W233" s="109"/>
      <c r="X233" s="109"/>
      <c r="Y233" s="109"/>
      <c r="Z233" s="109"/>
      <c r="AA233" s="109"/>
      <c r="AB233" s="109"/>
      <c r="AC233" s="109"/>
      <c r="AD233" s="109"/>
    </row>
    <row r="234" spans="1:30" ht="15.75" customHeight="1">
      <c r="A234" s="109"/>
      <c r="B234" s="109"/>
      <c r="C234" s="109"/>
      <c r="D234" s="109"/>
      <c r="E234" s="109"/>
      <c r="F234" s="109"/>
      <c r="G234" s="109"/>
      <c r="H234" s="109"/>
      <c r="I234" s="109"/>
      <c r="J234" s="109"/>
      <c r="K234" s="109"/>
      <c r="L234" s="109"/>
      <c r="M234" s="109"/>
      <c r="N234" s="109"/>
      <c r="O234" s="109"/>
      <c r="P234" s="109"/>
      <c r="Q234" s="109"/>
      <c r="R234" s="109"/>
      <c r="S234" s="109"/>
      <c r="T234" s="109"/>
      <c r="U234" s="109"/>
      <c r="V234" s="109"/>
      <c r="W234" s="109"/>
      <c r="X234" s="109"/>
      <c r="Y234" s="109"/>
      <c r="Z234" s="109"/>
      <c r="AA234" s="109"/>
      <c r="AB234" s="109"/>
      <c r="AC234" s="109"/>
      <c r="AD234" s="109"/>
    </row>
    <row r="235" spans="1:30" ht="15.75" customHeight="1">
      <c r="A235" s="109"/>
      <c r="B235" s="109"/>
      <c r="C235" s="109"/>
      <c r="D235" s="109"/>
      <c r="E235" s="109"/>
      <c r="F235" s="109"/>
      <c r="G235" s="109"/>
      <c r="H235" s="109"/>
      <c r="I235" s="109"/>
      <c r="J235" s="109"/>
      <c r="K235" s="109"/>
      <c r="L235" s="109"/>
      <c r="M235" s="109"/>
      <c r="N235" s="109"/>
      <c r="O235" s="109"/>
      <c r="P235" s="109"/>
      <c r="Q235" s="109"/>
      <c r="R235" s="109"/>
      <c r="S235" s="109"/>
      <c r="T235" s="109"/>
      <c r="U235" s="109"/>
      <c r="V235" s="109"/>
      <c r="W235" s="109"/>
      <c r="X235" s="109"/>
      <c r="Y235" s="109"/>
      <c r="Z235" s="109"/>
      <c r="AA235" s="109"/>
      <c r="AB235" s="109"/>
      <c r="AC235" s="109"/>
      <c r="AD235" s="109"/>
    </row>
    <row r="236" spans="1:30" ht="15.75" customHeight="1">
      <c r="A236" s="109"/>
      <c r="B236" s="109"/>
      <c r="C236" s="109"/>
      <c r="D236" s="109"/>
      <c r="E236" s="109"/>
      <c r="F236" s="109"/>
      <c r="G236" s="109"/>
      <c r="H236" s="109"/>
      <c r="I236" s="109"/>
      <c r="J236" s="109"/>
      <c r="K236" s="109"/>
      <c r="L236" s="109"/>
      <c r="M236" s="109"/>
      <c r="N236" s="109"/>
      <c r="O236" s="109"/>
      <c r="P236" s="109"/>
      <c r="Q236" s="109"/>
      <c r="R236" s="109"/>
      <c r="S236" s="109"/>
      <c r="T236" s="109"/>
      <c r="U236" s="109"/>
      <c r="V236" s="109"/>
      <c r="W236" s="109"/>
      <c r="X236" s="109"/>
      <c r="Y236" s="109"/>
      <c r="Z236" s="109"/>
      <c r="AA236" s="109"/>
      <c r="AB236" s="109"/>
      <c r="AC236" s="109"/>
      <c r="AD236" s="109"/>
    </row>
    <row r="237" spans="1:30" ht="15.75" customHeight="1">
      <c r="A237" s="109"/>
      <c r="B237" s="109"/>
      <c r="C237" s="109"/>
      <c r="D237" s="109"/>
      <c r="E237" s="109"/>
      <c r="F237" s="109"/>
      <c r="G237" s="109"/>
      <c r="H237" s="109"/>
      <c r="I237" s="109"/>
      <c r="J237" s="109"/>
      <c r="K237" s="109"/>
      <c r="L237" s="109"/>
      <c r="M237" s="109"/>
      <c r="N237" s="109"/>
      <c r="O237" s="109"/>
      <c r="P237" s="109"/>
      <c r="Q237" s="109"/>
      <c r="R237" s="109"/>
      <c r="S237" s="109"/>
      <c r="T237" s="109"/>
      <c r="U237" s="109"/>
      <c r="V237" s="109"/>
      <c r="W237" s="109"/>
      <c r="X237" s="109"/>
      <c r="Y237" s="109"/>
      <c r="Z237" s="109"/>
      <c r="AA237" s="109"/>
      <c r="AB237" s="109"/>
      <c r="AC237" s="109"/>
      <c r="AD237" s="109"/>
    </row>
    <row r="238" spans="1:30" ht="15.75" customHeight="1">
      <c r="A238" s="109"/>
      <c r="B238" s="109"/>
      <c r="C238" s="109"/>
      <c r="D238" s="109"/>
      <c r="E238" s="109"/>
      <c r="F238" s="109"/>
      <c r="G238" s="109"/>
      <c r="H238" s="109"/>
      <c r="I238" s="109"/>
      <c r="J238" s="109"/>
      <c r="K238" s="109"/>
      <c r="L238" s="109"/>
      <c r="M238" s="109"/>
      <c r="N238" s="109"/>
      <c r="O238" s="109"/>
      <c r="P238" s="109"/>
      <c r="Q238" s="109"/>
      <c r="R238" s="109"/>
      <c r="S238" s="109"/>
      <c r="T238" s="109"/>
      <c r="U238" s="109"/>
      <c r="V238" s="109"/>
      <c r="W238" s="109"/>
      <c r="X238" s="109"/>
      <c r="Y238" s="109"/>
      <c r="Z238" s="109"/>
      <c r="AA238" s="109"/>
      <c r="AB238" s="109"/>
      <c r="AC238" s="109"/>
      <c r="AD238" s="109"/>
    </row>
    <row r="239" spans="1:30" ht="15.75" customHeight="1">
      <c r="A239" s="109"/>
      <c r="B239" s="109"/>
      <c r="C239" s="109"/>
      <c r="D239" s="109"/>
      <c r="E239" s="109"/>
      <c r="F239" s="109"/>
      <c r="G239" s="109"/>
      <c r="H239" s="109"/>
      <c r="I239" s="109"/>
      <c r="J239" s="109"/>
      <c r="K239" s="109"/>
      <c r="L239" s="109"/>
      <c r="M239" s="109"/>
      <c r="N239" s="109"/>
      <c r="O239" s="109"/>
      <c r="P239" s="109"/>
      <c r="Q239" s="109"/>
      <c r="R239" s="109"/>
      <c r="S239" s="109"/>
      <c r="T239" s="109"/>
      <c r="U239" s="109"/>
      <c r="V239" s="109"/>
      <c r="W239" s="109"/>
      <c r="X239" s="109"/>
      <c r="Y239" s="109"/>
      <c r="Z239" s="109"/>
      <c r="AA239" s="109"/>
      <c r="AB239" s="109"/>
      <c r="AC239" s="109"/>
      <c r="AD239" s="109"/>
    </row>
    <row r="240" spans="1:30" ht="15.75" customHeight="1">
      <c r="A240" s="109"/>
      <c r="B240" s="109"/>
      <c r="C240" s="109"/>
      <c r="D240" s="109"/>
      <c r="E240" s="109"/>
      <c r="F240" s="109"/>
      <c r="G240" s="109"/>
      <c r="H240" s="109"/>
      <c r="I240" s="109"/>
      <c r="J240" s="109"/>
      <c r="K240" s="109"/>
      <c r="L240" s="109"/>
      <c r="M240" s="109"/>
      <c r="N240" s="109"/>
      <c r="O240" s="109"/>
      <c r="P240" s="109"/>
      <c r="Q240" s="109"/>
      <c r="R240" s="109"/>
      <c r="S240" s="109"/>
      <c r="T240" s="109"/>
      <c r="U240" s="109"/>
      <c r="V240" s="109"/>
      <c r="W240" s="109"/>
      <c r="X240" s="109"/>
      <c r="Y240" s="109"/>
      <c r="Z240" s="109"/>
      <c r="AA240" s="109"/>
      <c r="AB240" s="109"/>
      <c r="AC240" s="109"/>
      <c r="AD240" s="109"/>
    </row>
    <row r="241" spans="1:30" ht="15.75" customHeight="1">
      <c r="A241" s="109"/>
      <c r="B241" s="109"/>
      <c r="C241" s="109"/>
      <c r="D241" s="109"/>
      <c r="E241" s="109"/>
      <c r="F241" s="109"/>
      <c r="G241" s="109"/>
      <c r="H241" s="109"/>
      <c r="I241" s="109"/>
      <c r="J241" s="109"/>
      <c r="K241" s="109"/>
      <c r="L241" s="109"/>
      <c r="M241" s="109"/>
      <c r="N241" s="109"/>
      <c r="O241" s="109"/>
      <c r="P241" s="109"/>
      <c r="Q241" s="109"/>
      <c r="R241" s="109"/>
      <c r="S241" s="109"/>
      <c r="T241" s="109"/>
      <c r="U241" s="109"/>
      <c r="V241" s="109"/>
      <c r="W241" s="109"/>
      <c r="X241" s="109"/>
      <c r="Y241" s="109"/>
      <c r="Z241" s="109"/>
      <c r="AA241" s="109"/>
      <c r="AB241" s="109"/>
      <c r="AC241" s="109"/>
      <c r="AD241" s="109"/>
    </row>
    <row r="242" spans="1:30" ht="15.75" customHeight="1">
      <c r="A242" s="109"/>
      <c r="B242" s="109"/>
      <c r="C242" s="109"/>
      <c r="D242" s="109"/>
      <c r="E242" s="109"/>
      <c r="F242" s="109"/>
      <c r="G242" s="109"/>
      <c r="H242" s="109"/>
      <c r="I242" s="109"/>
      <c r="J242" s="109"/>
      <c r="K242" s="109"/>
      <c r="L242" s="109"/>
      <c r="M242" s="109"/>
      <c r="N242" s="109"/>
      <c r="O242" s="109"/>
      <c r="P242" s="109"/>
      <c r="Q242" s="109"/>
      <c r="R242" s="109"/>
      <c r="S242" s="109"/>
      <c r="T242" s="109"/>
      <c r="U242" s="109"/>
      <c r="V242" s="109"/>
      <c r="W242" s="109"/>
      <c r="X242" s="109"/>
      <c r="Y242" s="109"/>
      <c r="Z242" s="109"/>
      <c r="AA242" s="109"/>
      <c r="AB242" s="109"/>
      <c r="AC242" s="109"/>
      <c r="AD242" s="109"/>
    </row>
    <row r="243" spans="1:30" ht="15.75" customHeight="1">
      <c r="A243" s="109"/>
      <c r="B243" s="109"/>
      <c r="C243" s="109"/>
      <c r="D243" s="109"/>
      <c r="E243" s="109"/>
      <c r="F243" s="109"/>
      <c r="G243" s="109"/>
      <c r="H243" s="109"/>
      <c r="I243" s="109"/>
      <c r="J243" s="109"/>
      <c r="K243" s="109"/>
      <c r="L243" s="109"/>
      <c r="M243" s="109"/>
      <c r="N243" s="109"/>
      <c r="O243" s="109"/>
      <c r="P243" s="109"/>
      <c r="Q243" s="109"/>
      <c r="R243" s="109"/>
      <c r="S243" s="109"/>
      <c r="T243" s="109"/>
      <c r="U243" s="109"/>
      <c r="V243" s="109"/>
      <c r="W243" s="109"/>
      <c r="X243" s="109"/>
      <c r="Y243" s="109"/>
      <c r="Z243" s="109"/>
      <c r="AA243" s="109"/>
      <c r="AB243" s="109"/>
      <c r="AC243" s="109"/>
      <c r="AD243" s="109"/>
    </row>
    <row r="244" spans="1:30" ht="15.75" customHeight="1">
      <c r="A244" s="109"/>
      <c r="B244" s="109"/>
      <c r="C244" s="109"/>
      <c r="D244" s="109"/>
      <c r="E244" s="109"/>
      <c r="F244" s="109"/>
      <c r="G244" s="109"/>
      <c r="H244" s="109"/>
      <c r="I244" s="109"/>
      <c r="J244" s="109"/>
      <c r="K244" s="109"/>
      <c r="L244" s="109"/>
      <c r="M244" s="109"/>
      <c r="N244" s="109"/>
      <c r="O244" s="109"/>
      <c r="P244" s="109"/>
      <c r="Q244" s="109"/>
      <c r="R244" s="109"/>
      <c r="S244" s="109"/>
      <c r="T244" s="109"/>
      <c r="U244" s="109"/>
      <c r="V244" s="109"/>
      <c r="W244" s="109"/>
      <c r="X244" s="109"/>
      <c r="Y244" s="109"/>
      <c r="Z244" s="109"/>
      <c r="AA244" s="109"/>
      <c r="AB244" s="109"/>
      <c r="AC244" s="109"/>
      <c r="AD244" s="109"/>
    </row>
    <row r="245" spans="1:30" ht="15.75" customHeight="1">
      <c r="A245" s="109"/>
      <c r="B245" s="109"/>
      <c r="C245" s="109"/>
      <c r="D245" s="109"/>
      <c r="E245" s="109"/>
      <c r="F245" s="109"/>
      <c r="G245" s="109"/>
      <c r="H245" s="109"/>
      <c r="I245" s="109"/>
      <c r="J245" s="109"/>
      <c r="K245" s="109"/>
      <c r="L245" s="109"/>
      <c r="M245" s="109"/>
      <c r="N245" s="109"/>
      <c r="O245" s="109"/>
      <c r="P245" s="109"/>
      <c r="Q245" s="109"/>
      <c r="R245" s="109"/>
      <c r="S245" s="109"/>
      <c r="T245" s="109"/>
      <c r="U245" s="109"/>
      <c r="V245" s="109"/>
      <c r="W245" s="109"/>
      <c r="X245" s="109"/>
      <c r="Y245" s="109"/>
      <c r="Z245" s="109"/>
      <c r="AA245" s="109"/>
      <c r="AB245" s="109"/>
      <c r="AC245" s="109"/>
      <c r="AD245" s="109"/>
    </row>
    <row r="246" spans="1:30" ht="15.75" customHeight="1">
      <c r="A246" s="109"/>
      <c r="B246" s="109"/>
      <c r="C246" s="109"/>
      <c r="D246" s="109"/>
      <c r="E246" s="109"/>
      <c r="F246" s="109"/>
      <c r="G246" s="109"/>
      <c r="H246" s="109"/>
      <c r="I246" s="109"/>
      <c r="J246" s="109"/>
      <c r="K246" s="109"/>
      <c r="L246" s="109"/>
      <c r="M246" s="109"/>
      <c r="N246" s="109"/>
      <c r="O246" s="109"/>
      <c r="P246" s="109"/>
      <c r="Q246" s="109"/>
      <c r="R246" s="109"/>
      <c r="S246" s="109"/>
      <c r="T246" s="109"/>
      <c r="U246" s="109"/>
      <c r="V246" s="109"/>
      <c r="W246" s="109"/>
      <c r="X246" s="109"/>
      <c r="Y246" s="109"/>
      <c r="Z246" s="109"/>
      <c r="AA246" s="109"/>
      <c r="AB246" s="109"/>
      <c r="AC246" s="109"/>
      <c r="AD246" s="109"/>
    </row>
    <row r="247" spans="1:30" ht="15.75" customHeight="1">
      <c r="A247" s="109"/>
      <c r="B247" s="109"/>
      <c r="C247" s="109"/>
      <c r="D247" s="109"/>
      <c r="E247" s="109"/>
      <c r="F247" s="109"/>
      <c r="G247" s="109"/>
      <c r="H247" s="109"/>
      <c r="I247" s="109"/>
      <c r="J247" s="109"/>
      <c r="K247" s="109"/>
      <c r="L247" s="109"/>
      <c r="M247" s="109"/>
      <c r="N247" s="109"/>
      <c r="O247" s="109"/>
      <c r="P247" s="109"/>
      <c r="Q247" s="109"/>
      <c r="R247" s="109"/>
      <c r="S247" s="109"/>
      <c r="T247" s="109"/>
      <c r="U247" s="109"/>
      <c r="V247" s="109"/>
      <c r="W247" s="109"/>
      <c r="X247" s="109"/>
      <c r="Y247" s="109"/>
      <c r="Z247" s="109"/>
      <c r="AA247" s="109"/>
      <c r="AB247" s="109"/>
      <c r="AC247" s="109"/>
      <c r="AD247" s="109"/>
    </row>
    <row r="248" spans="1:30" ht="15.75" customHeight="1">
      <c r="A248" s="109"/>
      <c r="B248" s="109"/>
      <c r="C248" s="109"/>
      <c r="D248" s="109"/>
      <c r="E248" s="109"/>
      <c r="F248" s="109"/>
      <c r="G248" s="109"/>
      <c r="H248" s="109"/>
      <c r="I248" s="109"/>
      <c r="J248" s="109"/>
      <c r="K248" s="109"/>
      <c r="L248" s="109"/>
      <c r="M248" s="109"/>
      <c r="N248" s="109"/>
      <c r="O248" s="109"/>
      <c r="P248" s="109"/>
      <c r="Q248" s="109"/>
      <c r="R248" s="109"/>
      <c r="S248" s="109"/>
      <c r="T248" s="109"/>
      <c r="U248" s="109"/>
      <c r="V248" s="109"/>
      <c r="W248" s="109"/>
      <c r="X248" s="109"/>
      <c r="Y248" s="109"/>
      <c r="Z248" s="109"/>
      <c r="AA248" s="109"/>
      <c r="AB248" s="109"/>
      <c r="AC248" s="109"/>
      <c r="AD248" s="109"/>
    </row>
    <row r="249" spans="1:30" ht="15.75" customHeight="1">
      <c r="A249" s="109"/>
      <c r="B249" s="109"/>
      <c r="C249" s="109"/>
      <c r="D249" s="109"/>
      <c r="E249" s="109"/>
      <c r="F249" s="109"/>
      <c r="G249" s="109"/>
      <c r="H249" s="109"/>
      <c r="I249" s="109"/>
      <c r="J249" s="109"/>
      <c r="K249" s="109"/>
      <c r="L249" s="109"/>
      <c r="M249" s="109"/>
      <c r="N249" s="109"/>
      <c r="O249" s="109"/>
      <c r="P249" s="109"/>
      <c r="Q249" s="109"/>
      <c r="R249" s="109"/>
      <c r="S249" s="109"/>
      <c r="T249" s="109"/>
      <c r="U249" s="109"/>
      <c r="V249" s="109"/>
      <c r="W249" s="109"/>
      <c r="X249" s="109"/>
      <c r="Y249" s="109"/>
      <c r="Z249" s="109"/>
      <c r="AA249" s="109"/>
      <c r="AB249" s="109"/>
      <c r="AC249" s="109"/>
      <c r="AD249" s="109"/>
    </row>
    <row r="250" spans="1:30" ht="15.75" customHeight="1">
      <c r="A250" s="109"/>
      <c r="B250" s="109"/>
      <c r="C250" s="109"/>
      <c r="D250" s="109"/>
      <c r="E250" s="109"/>
      <c r="F250" s="109"/>
      <c r="G250" s="109"/>
      <c r="H250" s="109"/>
      <c r="I250" s="109"/>
      <c r="J250" s="109"/>
      <c r="K250" s="109"/>
      <c r="L250" s="109"/>
      <c r="M250" s="109"/>
      <c r="N250" s="109"/>
      <c r="O250" s="109"/>
      <c r="P250" s="109"/>
      <c r="Q250" s="109"/>
      <c r="R250" s="109"/>
      <c r="S250" s="109"/>
      <c r="T250" s="109"/>
      <c r="U250" s="109"/>
      <c r="V250" s="109"/>
      <c r="W250" s="109"/>
      <c r="X250" s="109"/>
      <c r="Y250" s="109"/>
      <c r="Z250" s="109"/>
      <c r="AA250" s="109"/>
      <c r="AB250" s="109"/>
      <c r="AC250" s="109"/>
      <c r="AD250" s="109"/>
    </row>
    <row r="251" spans="1:30" ht="15.75" customHeight="1">
      <c r="A251" s="109"/>
      <c r="B251" s="109"/>
      <c r="C251" s="109"/>
      <c r="D251" s="109"/>
      <c r="E251" s="109"/>
      <c r="F251" s="109"/>
      <c r="G251" s="109"/>
      <c r="H251" s="109"/>
      <c r="I251" s="109"/>
      <c r="J251" s="109"/>
      <c r="K251" s="109"/>
      <c r="L251" s="109"/>
      <c r="M251" s="109"/>
      <c r="N251" s="109"/>
      <c r="O251" s="109"/>
      <c r="P251" s="109"/>
      <c r="Q251" s="109"/>
      <c r="R251" s="109"/>
      <c r="S251" s="109"/>
      <c r="T251" s="109"/>
      <c r="U251" s="109"/>
      <c r="V251" s="109"/>
      <c r="W251" s="109"/>
      <c r="X251" s="109"/>
      <c r="Y251" s="109"/>
      <c r="Z251" s="109"/>
      <c r="AA251" s="109"/>
      <c r="AB251" s="109"/>
      <c r="AC251" s="109"/>
      <c r="AD251" s="109"/>
    </row>
    <row r="252" spans="1:30" ht="15.75" customHeight="1">
      <c r="A252" s="109"/>
      <c r="B252" s="109"/>
      <c r="C252" s="109"/>
      <c r="D252" s="109"/>
      <c r="E252" s="109"/>
      <c r="F252" s="109"/>
      <c r="G252" s="109"/>
      <c r="H252" s="109"/>
      <c r="I252" s="109"/>
      <c r="J252" s="109"/>
      <c r="K252" s="109"/>
      <c r="L252" s="109"/>
      <c r="M252" s="109"/>
      <c r="N252" s="109"/>
      <c r="O252" s="109"/>
      <c r="P252" s="109"/>
      <c r="Q252" s="109"/>
      <c r="R252" s="109"/>
      <c r="S252" s="109"/>
      <c r="T252" s="109"/>
      <c r="U252" s="109"/>
      <c r="V252" s="109"/>
      <c r="W252" s="109"/>
      <c r="X252" s="109"/>
      <c r="Y252" s="109"/>
      <c r="Z252" s="109"/>
      <c r="AA252" s="109"/>
      <c r="AB252" s="109"/>
      <c r="AC252" s="109"/>
      <c r="AD252" s="109"/>
    </row>
    <row r="253" spans="1:30" ht="15.75" customHeight="1">
      <c r="A253" s="109"/>
      <c r="B253" s="109"/>
      <c r="C253" s="109"/>
      <c r="D253" s="109"/>
      <c r="E253" s="109"/>
      <c r="F253" s="109"/>
      <c r="G253" s="109"/>
      <c r="H253" s="109"/>
      <c r="I253" s="109"/>
      <c r="J253" s="109"/>
      <c r="K253" s="109"/>
      <c r="L253" s="109"/>
      <c r="M253" s="109"/>
      <c r="N253" s="109"/>
      <c r="O253" s="109"/>
      <c r="P253" s="109"/>
      <c r="Q253" s="109"/>
      <c r="R253" s="109"/>
      <c r="S253" s="109"/>
      <c r="T253" s="109"/>
      <c r="U253" s="109"/>
      <c r="V253" s="109"/>
      <c r="W253" s="109"/>
      <c r="X253" s="109"/>
      <c r="Y253" s="109"/>
      <c r="Z253" s="109"/>
      <c r="AA253" s="109"/>
      <c r="AB253" s="109"/>
      <c r="AC253" s="109"/>
      <c r="AD253" s="109"/>
    </row>
    <row r="254" spans="1:30" ht="15.75" customHeight="1">
      <c r="A254" s="109"/>
      <c r="B254" s="109"/>
      <c r="C254" s="109"/>
      <c r="D254" s="109"/>
      <c r="E254" s="109"/>
      <c r="F254" s="109"/>
      <c r="G254" s="109"/>
      <c r="H254" s="109"/>
      <c r="I254" s="109"/>
      <c r="J254" s="109"/>
      <c r="K254" s="109"/>
      <c r="L254" s="109"/>
      <c r="M254" s="109"/>
      <c r="N254" s="109"/>
      <c r="O254" s="109"/>
      <c r="P254" s="109"/>
      <c r="Q254" s="109"/>
      <c r="R254" s="109"/>
      <c r="S254" s="109"/>
      <c r="T254" s="109"/>
      <c r="U254" s="109"/>
      <c r="V254" s="109"/>
      <c r="W254" s="109"/>
      <c r="X254" s="109"/>
      <c r="Y254" s="109"/>
      <c r="Z254" s="109"/>
      <c r="AA254" s="109"/>
      <c r="AB254" s="109"/>
      <c r="AC254" s="109"/>
      <c r="AD254" s="109"/>
    </row>
    <row r="255" spans="1:30" ht="15.75" customHeight="1">
      <c r="A255" s="109"/>
      <c r="B255" s="109"/>
      <c r="C255" s="109"/>
      <c r="D255" s="109"/>
      <c r="E255" s="109"/>
      <c r="F255" s="109"/>
      <c r="G255" s="109"/>
      <c r="H255" s="109"/>
      <c r="I255" s="109"/>
      <c r="J255" s="109"/>
      <c r="K255" s="109"/>
      <c r="L255" s="109"/>
      <c r="M255" s="109"/>
      <c r="N255" s="109"/>
      <c r="O255" s="109"/>
      <c r="P255" s="109"/>
      <c r="Q255" s="109"/>
      <c r="R255" s="109"/>
      <c r="S255" s="109"/>
      <c r="T255" s="109"/>
      <c r="U255" s="109"/>
      <c r="V255" s="109"/>
      <c r="W255" s="109"/>
      <c r="X255" s="109"/>
      <c r="Y255" s="109"/>
      <c r="Z255" s="109"/>
      <c r="AA255" s="109"/>
      <c r="AB255" s="109"/>
      <c r="AC255" s="109"/>
      <c r="AD255" s="109"/>
    </row>
    <row r="256" spans="1:30" ht="15.75" customHeight="1">
      <c r="A256" s="109"/>
      <c r="B256" s="109"/>
      <c r="C256" s="109"/>
      <c r="D256" s="109"/>
      <c r="E256" s="109"/>
      <c r="F256" s="109"/>
      <c r="G256" s="109"/>
      <c r="H256" s="109"/>
      <c r="I256" s="109"/>
      <c r="J256" s="109"/>
      <c r="K256" s="109"/>
      <c r="L256" s="109"/>
      <c r="M256" s="109"/>
      <c r="N256" s="109"/>
      <c r="O256" s="109"/>
      <c r="P256" s="109"/>
      <c r="Q256" s="109"/>
      <c r="R256" s="109"/>
      <c r="S256" s="109"/>
      <c r="T256" s="109"/>
      <c r="U256" s="109"/>
      <c r="V256" s="109"/>
      <c r="W256" s="109"/>
      <c r="X256" s="109"/>
      <c r="Y256" s="109"/>
      <c r="Z256" s="109"/>
      <c r="AA256" s="109"/>
      <c r="AB256" s="109"/>
      <c r="AC256" s="109"/>
      <c r="AD256" s="109"/>
    </row>
    <row r="257" spans="1:30" ht="15.75" customHeight="1">
      <c r="A257" s="109"/>
      <c r="B257" s="109"/>
      <c r="C257" s="109"/>
      <c r="D257" s="109"/>
      <c r="E257" s="109"/>
      <c r="F257" s="109"/>
      <c r="G257" s="109"/>
      <c r="H257" s="109"/>
      <c r="I257" s="109"/>
      <c r="J257" s="109"/>
      <c r="K257" s="109"/>
      <c r="L257" s="109"/>
      <c r="M257" s="109"/>
      <c r="N257" s="109"/>
      <c r="O257" s="109"/>
      <c r="P257" s="109"/>
      <c r="Q257" s="109"/>
      <c r="R257" s="109"/>
      <c r="S257" s="109"/>
      <c r="T257" s="109"/>
      <c r="U257" s="109"/>
      <c r="V257" s="109"/>
      <c r="W257" s="109"/>
      <c r="X257" s="109"/>
      <c r="Y257" s="109"/>
      <c r="Z257" s="109"/>
      <c r="AA257" s="109"/>
      <c r="AB257" s="109"/>
      <c r="AC257" s="109"/>
      <c r="AD257" s="109"/>
    </row>
    <row r="258" spans="1:30" ht="15.75" customHeight="1">
      <c r="A258" s="109"/>
      <c r="B258" s="109"/>
      <c r="C258" s="109"/>
      <c r="D258" s="109"/>
      <c r="E258" s="109"/>
      <c r="F258" s="109"/>
      <c r="G258" s="109"/>
      <c r="H258" s="109"/>
      <c r="I258" s="109"/>
      <c r="J258" s="109"/>
      <c r="K258" s="109"/>
      <c r="L258" s="109"/>
      <c r="M258" s="109"/>
      <c r="N258" s="109"/>
      <c r="O258" s="109"/>
      <c r="P258" s="109"/>
      <c r="Q258" s="109"/>
      <c r="R258" s="109"/>
      <c r="S258" s="109"/>
      <c r="T258" s="109"/>
      <c r="U258" s="109"/>
      <c r="V258" s="109"/>
      <c r="W258" s="109"/>
      <c r="X258" s="109"/>
      <c r="Y258" s="109"/>
      <c r="Z258" s="109"/>
      <c r="AA258" s="109"/>
      <c r="AB258" s="109"/>
      <c r="AC258" s="109"/>
      <c r="AD258" s="109"/>
    </row>
    <row r="259" spans="1:30" ht="15.75" customHeight="1">
      <c r="A259" s="109"/>
      <c r="B259" s="109"/>
      <c r="C259" s="109"/>
      <c r="D259" s="109"/>
      <c r="E259" s="109"/>
      <c r="F259" s="109"/>
      <c r="G259" s="109"/>
      <c r="H259" s="109"/>
      <c r="I259" s="109"/>
      <c r="J259" s="109"/>
      <c r="K259" s="109"/>
      <c r="L259" s="109"/>
      <c r="M259" s="109"/>
      <c r="N259" s="109"/>
      <c r="O259" s="109"/>
      <c r="P259" s="109"/>
      <c r="Q259" s="109"/>
      <c r="R259" s="109"/>
      <c r="S259" s="109"/>
      <c r="T259" s="109"/>
      <c r="U259" s="109"/>
      <c r="V259" s="109"/>
      <c r="W259" s="109"/>
      <c r="X259" s="109"/>
      <c r="Y259" s="109"/>
      <c r="Z259" s="109"/>
      <c r="AA259" s="109"/>
      <c r="AB259" s="109"/>
      <c r="AC259" s="109"/>
      <c r="AD259" s="109"/>
    </row>
    <row r="260" spans="1:30" ht="15.75" customHeight="1">
      <c r="A260" s="109"/>
      <c r="B260" s="109"/>
      <c r="C260" s="109"/>
      <c r="D260" s="109"/>
      <c r="E260" s="109"/>
      <c r="F260" s="109"/>
      <c r="G260" s="109"/>
      <c r="H260" s="109"/>
      <c r="I260" s="109"/>
      <c r="J260" s="109"/>
      <c r="K260" s="109"/>
      <c r="L260" s="109"/>
      <c r="M260" s="109"/>
      <c r="N260" s="109"/>
      <c r="O260" s="109"/>
      <c r="P260" s="109"/>
      <c r="Q260" s="109"/>
      <c r="R260" s="109"/>
      <c r="S260" s="109"/>
      <c r="T260" s="109"/>
      <c r="U260" s="109"/>
      <c r="V260" s="109"/>
      <c r="W260" s="109"/>
      <c r="X260" s="109"/>
      <c r="Y260" s="109"/>
      <c r="Z260" s="109"/>
      <c r="AA260" s="109"/>
      <c r="AB260" s="109"/>
      <c r="AC260" s="109"/>
      <c r="AD260" s="109"/>
    </row>
    <row r="261" spans="1:30" ht="15.75" customHeight="1">
      <c r="A261" s="109"/>
      <c r="B261" s="109"/>
      <c r="C261" s="109"/>
      <c r="D261" s="109"/>
      <c r="E261" s="109"/>
      <c r="F261" s="109"/>
      <c r="G261" s="109"/>
      <c r="H261" s="109"/>
      <c r="I261" s="109"/>
      <c r="J261" s="109"/>
      <c r="K261" s="109"/>
      <c r="L261" s="109"/>
      <c r="M261" s="109"/>
      <c r="N261" s="109"/>
      <c r="O261" s="109"/>
      <c r="P261" s="109"/>
      <c r="Q261" s="109"/>
      <c r="R261" s="109"/>
      <c r="S261" s="109"/>
      <c r="T261" s="109"/>
      <c r="U261" s="109"/>
      <c r="V261" s="109"/>
      <c r="W261" s="109"/>
      <c r="X261" s="109"/>
      <c r="Y261" s="109"/>
      <c r="Z261" s="109"/>
      <c r="AA261" s="109"/>
      <c r="AB261" s="109"/>
      <c r="AC261" s="109"/>
      <c r="AD261" s="109"/>
    </row>
    <row r="262" spans="1:30" ht="15.75" customHeight="1">
      <c r="A262" s="109"/>
      <c r="B262" s="109"/>
      <c r="C262" s="109"/>
      <c r="D262" s="109"/>
      <c r="E262" s="109"/>
      <c r="F262" s="109"/>
      <c r="G262" s="109"/>
      <c r="H262" s="109"/>
      <c r="I262" s="109"/>
      <c r="J262" s="109"/>
      <c r="K262" s="109"/>
      <c r="L262" s="109"/>
      <c r="M262" s="109"/>
      <c r="N262" s="109"/>
      <c r="O262" s="109"/>
      <c r="P262" s="109"/>
      <c r="Q262" s="109"/>
      <c r="R262" s="109"/>
      <c r="S262" s="109"/>
      <c r="T262" s="109"/>
      <c r="U262" s="109"/>
      <c r="V262" s="109"/>
      <c r="W262" s="109"/>
      <c r="X262" s="109"/>
      <c r="Y262" s="109"/>
      <c r="Z262" s="109"/>
      <c r="AA262" s="109"/>
      <c r="AB262" s="109"/>
      <c r="AC262" s="109"/>
      <c r="AD262" s="109"/>
    </row>
    <row r="263" spans="1:30" ht="15.75" customHeight="1">
      <c r="A263" s="109"/>
      <c r="B263" s="109"/>
      <c r="C263" s="109"/>
      <c r="D263" s="109"/>
      <c r="E263" s="109"/>
      <c r="F263" s="109"/>
      <c r="G263" s="109"/>
      <c r="H263" s="109"/>
      <c r="I263" s="109"/>
      <c r="J263" s="109"/>
      <c r="K263" s="109"/>
      <c r="L263" s="109"/>
      <c r="M263" s="109"/>
      <c r="N263" s="109"/>
      <c r="O263" s="109"/>
      <c r="P263" s="109"/>
      <c r="Q263" s="109"/>
      <c r="R263" s="109"/>
      <c r="S263" s="109"/>
      <c r="T263" s="109"/>
      <c r="U263" s="109"/>
      <c r="V263" s="109"/>
      <c r="W263" s="109"/>
      <c r="X263" s="109"/>
      <c r="Y263" s="109"/>
      <c r="Z263" s="109"/>
      <c r="AA263" s="109"/>
      <c r="AB263" s="109"/>
      <c r="AC263" s="109"/>
      <c r="AD263" s="109"/>
    </row>
    <row r="264" spans="1:30" ht="15.75" customHeight="1">
      <c r="A264" s="109"/>
      <c r="B264" s="109"/>
      <c r="C264" s="109"/>
      <c r="D264" s="109"/>
      <c r="E264" s="109"/>
      <c r="F264" s="109"/>
      <c r="G264" s="109"/>
      <c r="H264" s="109"/>
      <c r="I264" s="109"/>
      <c r="J264" s="109"/>
      <c r="K264" s="109"/>
      <c r="L264" s="109"/>
      <c r="M264" s="109"/>
      <c r="N264" s="109"/>
      <c r="O264" s="109"/>
      <c r="P264" s="109"/>
      <c r="Q264" s="109"/>
      <c r="R264" s="109"/>
      <c r="S264" s="109"/>
      <c r="T264" s="109"/>
      <c r="U264" s="109"/>
      <c r="V264" s="109"/>
      <c r="W264" s="109"/>
      <c r="X264" s="109"/>
      <c r="Y264" s="109"/>
      <c r="Z264" s="109"/>
      <c r="AA264" s="109"/>
      <c r="AB264" s="109"/>
      <c r="AC264" s="109"/>
      <c r="AD264" s="109"/>
    </row>
    <row r="265" spans="1:30" ht="15.75" customHeight="1">
      <c r="A265" s="109"/>
      <c r="B265" s="109"/>
      <c r="C265" s="109"/>
      <c r="D265" s="109"/>
      <c r="E265" s="109"/>
      <c r="F265" s="109"/>
      <c r="G265" s="109"/>
      <c r="H265" s="109"/>
      <c r="I265" s="109"/>
      <c r="J265" s="109"/>
      <c r="K265" s="109"/>
      <c r="L265" s="109"/>
      <c r="M265" s="109"/>
      <c r="N265" s="109"/>
      <c r="O265" s="109"/>
      <c r="P265" s="109"/>
      <c r="Q265" s="109"/>
      <c r="R265" s="109"/>
      <c r="S265" s="109"/>
      <c r="T265" s="109"/>
      <c r="U265" s="109"/>
      <c r="V265" s="109"/>
      <c r="W265" s="109"/>
      <c r="X265" s="109"/>
      <c r="Y265" s="109"/>
      <c r="Z265" s="109"/>
      <c r="AA265" s="109"/>
      <c r="AB265" s="109"/>
      <c r="AC265" s="109"/>
      <c r="AD265" s="109"/>
    </row>
    <row r="266" spans="1:30" ht="15.75" customHeight="1">
      <c r="A266" s="109"/>
      <c r="B266" s="109"/>
      <c r="C266" s="109"/>
      <c r="D266" s="109"/>
      <c r="E266" s="109"/>
      <c r="F266" s="109"/>
      <c r="G266" s="109"/>
      <c r="H266" s="109"/>
      <c r="I266" s="109"/>
      <c r="J266" s="109"/>
      <c r="K266" s="109"/>
      <c r="L266" s="109"/>
      <c r="M266" s="109"/>
      <c r="N266" s="109"/>
      <c r="O266" s="109"/>
      <c r="P266" s="109"/>
      <c r="Q266" s="109"/>
      <c r="R266" s="109"/>
      <c r="S266" s="109"/>
      <c r="T266" s="109"/>
      <c r="U266" s="109"/>
      <c r="V266" s="109"/>
      <c r="W266" s="109"/>
      <c r="X266" s="109"/>
      <c r="Y266" s="109"/>
      <c r="Z266" s="109"/>
      <c r="AA266" s="109"/>
      <c r="AB266" s="109"/>
      <c r="AC266" s="109"/>
      <c r="AD266" s="109"/>
    </row>
    <row r="267" spans="1:30" ht="15.75" customHeight="1">
      <c r="A267" s="109"/>
      <c r="B267" s="109"/>
      <c r="C267" s="109"/>
      <c r="D267" s="109"/>
      <c r="E267" s="109"/>
      <c r="F267" s="109"/>
      <c r="G267" s="109"/>
      <c r="H267" s="109"/>
      <c r="I267" s="109"/>
      <c r="J267" s="109"/>
      <c r="K267" s="109"/>
      <c r="L267" s="109"/>
      <c r="M267" s="109"/>
      <c r="N267" s="109"/>
      <c r="O267" s="109"/>
      <c r="P267" s="109"/>
      <c r="Q267" s="109"/>
      <c r="R267" s="109"/>
      <c r="S267" s="109"/>
      <c r="T267" s="109"/>
      <c r="U267" s="109"/>
      <c r="V267" s="109"/>
      <c r="W267" s="109"/>
      <c r="X267" s="109"/>
      <c r="Y267" s="109"/>
      <c r="Z267" s="109"/>
      <c r="AA267" s="109"/>
      <c r="AB267" s="109"/>
      <c r="AC267" s="109"/>
      <c r="AD267" s="109"/>
    </row>
    <row r="268" spans="1:30" ht="15.75" customHeight="1">
      <c r="A268" s="109"/>
      <c r="B268" s="109"/>
      <c r="C268" s="109"/>
      <c r="D268" s="109"/>
      <c r="E268" s="109"/>
      <c r="F268" s="109"/>
      <c r="G268" s="109"/>
      <c r="H268" s="109"/>
      <c r="I268" s="109"/>
      <c r="J268" s="109"/>
      <c r="K268" s="109"/>
      <c r="L268" s="109"/>
      <c r="M268" s="109"/>
      <c r="N268" s="109"/>
      <c r="O268" s="109"/>
      <c r="P268" s="109"/>
      <c r="Q268" s="109"/>
      <c r="R268" s="109"/>
      <c r="S268" s="109"/>
      <c r="T268" s="109"/>
      <c r="U268" s="109"/>
      <c r="V268" s="109"/>
      <c r="W268" s="109"/>
      <c r="X268" s="109"/>
      <c r="Y268" s="109"/>
      <c r="Z268" s="109"/>
      <c r="AA268" s="109"/>
      <c r="AB268" s="109"/>
      <c r="AC268" s="109"/>
      <c r="AD268" s="109"/>
    </row>
    <row r="269" spans="1:30" ht="15.75" customHeight="1">
      <c r="A269" s="109"/>
      <c r="B269" s="109"/>
      <c r="C269" s="109"/>
      <c r="D269" s="109"/>
      <c r="E269" s="109"/>
      <c r="F269" s="109"/>
      <c r="G269" s="109"/>
      <c r="H269" s="109"/>
      <c r="I269" s="109"/>
      <c r="J269" s="109"/>
      <c r="K269" s="109"/>
      <c r="L269" s="109"/>
      <c r="M269" s="109"/>
      <c r="N269" s="109"/>
      <c r="O269" s="109"/>
      <c r="P269" s="109"/>
      <c r="Q269" s="109"/>
      <c r="R269" s="109"/>
      <c r="S269" s="109"/>
      <c r="T269" s="109"/>
      <c r="U269" s="109"/>
      <c r="V269" s="109"/>
      <c r="W269" s="109"/>
      <c r="X269" s="109"/>
      <c r="Y269" s="109"/>
      <c r="Z269" s="109"/>
      <c r="AA269" s="109"/>
      <c r="AB269" s="109"/>
      <c r="AC269" s="109"/>
      <c r="AD269" s="109"/>
    </row>
    <row r="270" spans="1:30" ht="15.75" customHeight="1">
      <c r="A270" s="109"/>
      <c r="B270" s="109"/>
      <c r="C270" s="109"/>
      <c r="D270" s="109"/>
      <c r="E270" s="109"/>
      <c r="F270" s="109"/>
      <c r="G270" s="109"/>
      <c r="H270" s="109"/>
      <c r="I270" s="109"/>
      <c r="J270" s="109"/>
      <c r="K270" s="109"/>
      <c r="L270" s="109"/>
      <c r="M270" s="109"/>
      <c r="N270" s="109"/>
      <c r="O270" s="109"/>
      <c r="P270" s="109"/>
      <c r="Q270" s="109"/>
      <c r="R270" s="109"/>
      <c r="S270" s="109"/>
      <c r="T270" s="109"/>
      <c r="U270" s="109"/>
      <c r="V270" s="109"/>
      <c r="W270" s="109"/>
      <c r="X270" s="109"/>
      <c r="Y270" s="109"/>
      <c r="Z270" s="109"/>
      <c r="AA270" s="109"/>
      <c r="AB270" s="109"/>
      <c r="AC270" s="109"/>
      <c r="AD270" s="109"/>
    </row>
    <row r="271" spans="1:30" ht="15.75" customHeight="1">
      <c r="A271" s="109"/>
      <c r="B271" s="109"/>
      <c r="C271" s="109"/>
      <c r="D271" s="109"/>
      <c r="E271" s="109"/>
      <c r="F271" s="109"/>
      <c r="G271" s="109"/>
      <c r="H271" s="109"/>
      <c r="I271" s="109"/>
      <c r="J271" s="109"/>
      <c r="K271" s="109"/>
      <c r="L271" s="109"/>
      <c r="M271" s="109"/>
      <c r="N271" s="109"/>
      <c r="O271" s="109"/>
      <c r="P271" s="109"/>
      <c r="Q271" s="109"/>
      <c r="R271" s="109"/>
      <c r="S271" s="109"/>
      <c r="T271" s="109"/>
      <c r="U271" s="109"/>
      <c r="V271" s="109"/>
      <c r="W271" s="109"/>
      <c r="X271" s="109"/>
      <c r="Y271" s="109"/>
      <c r="Z271" s="109"/>
      <c r="AA271" s="109"/>
      <c r="AB271" s="109"/>
      <c r="AC271" s="109"/>
      <c r="AD271" s="109"/>
    </row>
    <row r="272" spans="1:30" ht="15.75" customHeight="1">
      <c r="A272" s="109"/>
      <c r="B272" s="109"/>
      <c r="C272" s="109"/>
      <c r="D272" s="109"/>
      <c r="E272" s="109"/>
      <c r="F272" s="109"/>
      <c r="G272" s="109"/>
      <c r="H272" s="109"/>
      <c r="I272" s="109"/>
      <c r="J272" s="109"/>
      <c r="K272" s="109"/>
      <c r="L272" s="109"/>
      <c r="M272" s="109"/>
      <c r="N272" s="109"/>
      <c r="O272" s="109"/>
      <c r="P272" s="109"/>
      <c r="Q272" s="109"/>
      <c r="R272" s="109"/>
      <c r="S272" s="109"/>
      <c r="T272" s="109"/>
      <c r="U272" s="109"/>
      <c r="V272" s="109"/>
      <c r="W272" s="109"/>
      <c r="X272" s="109"/>
      <c r="Y272" s="109"/>
      <c r="Z272" s="109"/>
      <c r="AA272" s="109"/>
      <c r="AB272" s="109"/>
      <c r="AC272" s="109"/>
      <c r="AD272" s="109"/>
    </row>
    <row r="273" spans="1:30" ht="15.75" customHeight="1">
      <c r="A273" s="109"/>
      <c r="B273" s="109"/>
      <c r="C273" s="109"/>
      <c r="D273" s="109"/>
      <c r="E273" s="109"/>
      <c r="F273" s="109"/>
      <c r="G273" s="109"/>
      <c r="H273" s="109"/>
      <c r="I273" s="109"/>
      <c r="J273" s="109"/>
      <c r="K273" s="109"/>
      <c r="L273" s="109"/>
      <c r="M273" s="109"/>
      <c r="N273" s="109"/>
      <c r="O273" s="109"/>
      <c r="P273" s="109"/>
      <c r="Q273" s="109"/>
      <c r="R273" s="109"/>
      <c r="S273" s="109"/>
      <c r="T273" s="109"/>
      <c r="U273" s="109"/>
      <c r="V273" s="109"/>
      <c r="W273" s="109"/>
      <c r="X273" s="109"/>
      <c r="Y273" s="109"/>
      <c r="Z273" s="109"/>
      <c r="AA273" s="109"/>
      <c r="AB273" s="109"/>
      <c r="AC273" s="109"/>
      <c r="AD273" s="109"/>
    </row>
    <row r="274" spans="1:30" ht="15.75" customHeight="1">
      <c r="A274" s="109"/>
      <c r="B274" s="109"/>
      <c r="C274" s="109"/>
      <c r="D274" s="109"/>
      <c r="E274" s="109"/>
      <c r="F274" s="109"/>
      <c r="G274" s="109"/>
      <c r="H274" s="109"/>
      <c r="I274" s="109"/>
      <c r="J274" s="109"/>
      <c r="K274" s="109"/>
      <c r="L274" s="109"/>
      <c r="M274" s="109"/>
      <c r="N274" s="109"/>
      <c r="O274" s="109"/>
      <c r="P274" s="109"/>
      <c r="Q274" s="109"/>
      <c r="R274" s="109"/>
      <c r="S274" s="109"/>
      <c r="T274" s="109"/>
      <c r="U274" s="109"/>
      <c r="V274" s="109"/>
      <c r="W274" s="109"/>
      <c r="X274" s="109"/>
      <c r="Y274" s="109"/>
      <c r="Z274" s="109"/>
      <c r="AA274" s="109"/>
      <c r="AB274" s="109"/>
      <c r="AC274" s="109"/>
      <c r="AD274" s="109"/>
    </row>
    <row r="275" spans="1:30" ht="15.75" customHeight="1">
      <c r="A275" s="109"/>
      <c r="B275" s="109"/>
      <c r="C275" s="109"/>
      <c r="D275" s="109"/>
      <c r="E275" s="109"/>
      <c r="F275" s="109"/>
      <c r="G275" s="109"/>
      <c r="H275" s="109"/>
      <c r="I275" s="109"/>
      <c r="J275" s="109"/>
      <c r="K275" s="109"/>
      <c r="L275" s="109"/>
      <c r="M275" s="109"/>
      <c r="N275" s="109"/>
      <c r="O275" s="109"/>
      <c r="P275" s="109"/>
      <c r="Q275" s="109"/>
      <c r="R275" s="109"/>
      <c r="S275" s="109"/>
      <c r="T275" s="109"/>
      <c r="U275" s="109"/>
      <c r="V275" s="109"/>
      <c r="W275" s="109"/>
      <c r="X275" s="109"/>
      <c r="Y275" s="109"/>
      <c r="Z275" s="109"/>
      <c r="AA275" s="109"/>
      <c r="AB275" s="109"/>
      <c r="AC275" s="109"/>
      <c r="AD275" s="109"/>
    </row>
    <row r="276" spans="1:30" ht="15.75" customHeight="1">
      <c r="A276" s="109"/>
      <c r="B276" s="109"/>
      <c r="C276" s="109"/>
      <c r="D276" s="109"/>
      <c r="E276" s="109"/>
      <c r="F276" s="109"/>
      <c r="G276" s="109"/>
      <c r="H276" s="109"/>
      <c r="I276" s="109"/>
      <c r="J276" s="109"/>
      <c r="K276" s="109"/>
      <c r="L276" s="109"/>
      <c r="M276" s="109"/>
      <c r="N276" s="109"/>
      <c r="O276" s="109"/>
      <c r="P276" s="109"/>
      <c r="Q276" s="109"/>
      <c r="R276" s="109"/>
      <c r="S276" s="109"/>
      <c r="T276" s="109"/>
      <c r="U276" s="109"/>
      <c r="V276" s="109"/>
      <c r="W276" s="109"/>
      <c r="X276" s="109"/>
      <c r="Y276" s="109"/>
      <c r="Z276" s="109"/>
      <c r="AA276" s="109"/>
      <c r="AB276" s="109"/>
      <c r="AC276" s="109"/>
      <c r="AD276" s="109"/>
    </row>
    <row r="277" spans="1:30" ht="15.75" customHeight="1">
      <c r="A277" s="109"/>
      <c r="B277" s="109"/>
      <c r="C277" s="109"/>
      <c r="D277" s="109"/>
      <c r="E277" s="109"/>
      <c r="F277" s="109"/>
      <c r="G277" s="109"/>
      <c r="H277" s="109"/>
      <c r="I277" s="109"/>
      <c r="J277" s="109"/>
      <c r="K277" s="109"/>
      <c r="L277" s="109"/>
      <c r="M277" s="109"/>
      <c r="N277" s="109"/>
      <c r="O277" s="109"/>
      <c r="P277" s="109"/>
      <c r="Q277" s="109"/>
      <c r="R277" s="109"/>
      <c r="S277" s="109"/>
      <c r="T277" s="109"/>
      <c r="U277" s="109"/>
      <c r="V277" s="109"/>
      <c r="W277" s="109"/>
      <c r="X277" s="109"/>
      <c r="Y277" s="109"/>
      <c r="Z277" s="109"/>
      <c r="AA277" s="109"/>
      <c r="AB277" s="109"/>
      <c r="AC277" s="109"/>
      <c r="AD277" s="109"/>
    </row>
    <row r="278" spans="1:30" ht="15.75" customHeight="1">
      <c r="A278" s="109"/>
      <c r="B278" s="109"/>
      <c r="C278" s="109"/>
      <c r="D278" s="109"/>
      <c r="E278" s="109"/>
      <c r="F278" s="109"/>
      <c r="G278" s="109"/>
      <c r="H278" s="109"/>
      <c r="I278" s="109"/>
      <c r="J278" s="109"/>
      <c r="K278" s="109"/>
      <c r="L278" s="109"/>
      <c r="M278" s="109"/>
      <c r="N278" s="109"/>
      <c r="O278" s="109"/>
      <c r="P278" s="109"/>
      <c r="Q278" s="109"/>
      <c r="R278" s="109"/>
      <c r="S278" s="109"/>
      <c r="T278" s="109"/>
      <c r="U278" s="109"/>
      <c r="V278" s="109"/>
      <c r="W278" s="109"/>
      <c r="X278" s="109"/>
      <c r="Y278" s="109"/>
      <c r="Z278" s="109"/>
      <c r="AA278" s="109"/>
      <c r="AB278" s="109"/>
      <c r="AC278" s="109"/>
      <c r="AD278" s="109"/>
    </row>
    <row r="279" spans="1:30" ht="15.75" customHeight="1">
      <c r="A279" s="109"/>
      <c r="B279" s="109"/>
      <c r="C279" s="109"/>
      <c r="D279" s="109"/>
      <c r="E279" s="109"/>
      <c r="F279" s="109"/>
      <c r="G279" s="109"/>
      <c r="H279" s="109"/>
      <c r="I279" s="109"/>
      <c r="J279" s="109"/>
      <c r="K279" s="109"/>
      <c r="L279" s="109"/>
      <c r="M279" s="109"/>
      <c r="N279" s="109"/>
      <c r="O279" s="109"/>
      <c r="P279" s="109"/>
      <c r="Q279" s="109"/>
      <c r="R279" s="109"/>
      <c r="S279" s="109"/>
      <c r="T279" s="109"/>
      <c r="U279" s="109"/>
      <c r="V279" s="109"/>
      <c r="W279" s="109"/>
      <c r="X279" s="109"/>
      <c r="Y279" s="109"/>
      <c r="Z279" s="109"/>
      <c r="AA279" s="109"/>
      <c r="AB279" s="109"/>
      <c r="AC279" s="109"/>
      <c r="AD279" s="109"/>
    </row>
    <row r="280" spans="1:30" ht="15.75" customHeight="1">
      <c r="A280" s="109"/>
      <c r="B280" s="109"/>
      <c r="C280" s="109"/>
      <c r="D280" s="109"/>
      <c r="E280" s="109"/>
      <c r="F280" s="109"/>
      <c r="G280" s="109"/>
      <c r="H280" s="109"/>
      <c r="I280" s="109"/>
      <c r="J280" s="109"/>
      <c r="K280" s="109"/>
      <c r="L280" s="109"/>
      <c r="M280" s="109"/>
      <c r="N280" s="109"/>
      <c r="O280" s="109"/>
      <c r="P280" s="109"/>
      <c r="Q280" s="109"/>
      <c r="R280" s="109"/>
      <c r="S280" s="109"/>
      <c r="T280" s="109"/>
      <c r="U280" s="109"/>
      <c r="V280" s="109"/>
      <c r="W280" s="109"/>
      <c r="X280" s="109"/>
      <c r="Y280" s="109"/>
      <c r="Z280" s="109"/>
      <c r="AA280" s="109"/>
      <c r="AB280" s="109"/>
      <c r="AC280" s="109"/>
      <c r="AD280" s="109"/>
    </row>
    <row r="281" spans="1:30" ht="15.75" customHeight="1">
      <c r="A281" s="109"/>
      <c r="B281" s="109"/>
      <c r="C281" s="109"/>
      <c r="D281" s="109"/>
      <c r="E281" s="109"/>
      <c r="F281" s="109"/>
      <c r="G281" s="109"/>
      <c r="H281" s="109"/>
      <c r="I281" s="109"/>
      <c r="J281" s="109"/>
      <c r="K281" s="109"/>
      <c r="L281" s="109"/>
      <c r="M281" s="109"/>
      <c r="N281" s="109"/>
      <c r="O281" s="109"/>
      <c r="P281" s="109"/>
      <c r="Q281" s="109"/>
      <c r="R281" s="109"/>
      <c r="S281" s="109"/>
      <c r="T281" s="109"/>
      <c r="U281" s="109"/>
      <c r="V281" s="109"/>
      <c r="W281" s="109"/>
      <c r="X281" s="109"/>
      <c r="Y281" s="109"/>
      <c r="Z281" s="109"/>
      <c r="AA281" s="109"/>
      <c r="AB281" s="109"/>
      <c r="AC281" s="109"/>
      <c r="AD281" s="109"/>
    </row>
    <row r="282" spans="1:30" ht="15.75" customHeight="1">
      <c r="A282" s="109"/>
      <c r="B282" s="109"/>
      <c r="C282" s="109"/>
      <c r="D282" s="109"/>
      <c r="E282" s="109"/>
      <c r="F282" s="109"/>
      <c r="G282" s="109"/>
      <c r="H282" s="109"/>
      <c r="I282" s="109"/>
      <c r="J282" s="109"/>
      <c r="K282" s="109"/>
      <c r="L282" s="109"/>
      <c r="M282" s="109"/>
      <c r="N282" s="109"/>
      <c r="O282" s="109"/>
      <c r="P282" s="109"/>
      <c r="Q282" s="109"/>
      <c r="R282" s="109"/>
      <c r="S282" s="109"/>
      <c r="T282" s="109"/>
      <c r="U282" s="109"/>
      <c r="V282" s="109"/>
      <c r="W282" s="109"/>
      <c r="X282" s="109"/>
      <c r="Y282" s="109"/>
      <c r="Z282" s="109"/>
      <c r="AA282" s="109"/>
      <c r="AB282" s="109"/>
      <c r="AC282" s="109"/>
      <c r="AD282" s="109"/>
    </row>
    <row r="283" spans="1:30" ht="15.75" customHeight="1">
      <c r="A283" s="109"/>
      <c r="B283" s="109"/>
      <c r="C283" s="109"/>
      <c r="D283" s="109"/>
      <c r="E283" s="109"/>
      <c r="F283" s="109"/>
      <c r="G283" s="109"/>
      <c r="H283" s="109"/>
      <c r="I283" s="109"/>
      <c r="J283" s="109"/>
      <c r="K283" s="109"/>
      <c r="L283" s="109"/>
      <c r="M283" s="109"/>
      <c r="N283" s="109"/>
      <c r="O283" s="109"/>
      <c r="P283" s="109"/>
      <c r="Q283" s="109"/>
      <c r="R283" s="109"/>
      <c r="S283" s="109"/>
      <c r="T283" s="109"/>
      <c r="U283" s="109"/>
      <c r="V283" s="109"/>
      <c r="W283" s="109"/>
      <c r="X283" s="109"/>
      <c r="Y283" s="109"/>
      <c r="Z283" s="109"/>
      <c r="AA283" s="109"/>
      <c r="AB283" s="109"/>
      <c r="AC283" s="109"/>
      <c r="AD283" s="109"/>
    </row>
    <row r="284" spans="1:30" ht="15.75" customHeight="1">
      <c r="A284" s="109"/>
      <c r="B284" s="109"/>
      <c r="C284" s="109"/>
      <c r="D284" s="109"/>
      <c r="E284" s="109"/>
      <c r="F284" s="109"/>
      <c r="G284" s="109"/>
      <c r="H284" s="109"/>
      <c r="I284" s="109"/>
      <c r="J284" s="109"/>
      <c r="K284" s="109"/>
      <c r="L284" s="109"/>
      <c r="M284" s="109"/>
      <c r="N284" s="109"/>
      <c r="O284" s="109"/>
      <c r="P284" s="109"/>
      <c r="Q284" s="109"/>
      <c r="R284" s="109"/>
      <c r="S284" s="109"/>
      <c r="T284" s="109"/>
      <c r="U284" s="109"/>
      <c r="V284" s="109"/>
      <c r="W284" s="109"/>
      <c r="X284" s="109"/>
      <c r="Y284" s="109"/>
      <c r="Z284" s="109"/>
      <c r="AA284" s="109"/>
      <c r="AB284" s="109"/>
      <c r="AC284" s="109"/>
      <c r="AD284" s="109"/>
    </row>
    <row r="285" spans="1:30" ht="15.75" customHeight="1">
      <c r="A285" s="109"/>
      <c r="B285" s="109"/>
      <c r="C285" s="109"/>
      <c r="D285" s="109"/>
      <c r="E285" s="109"/>
      <c r="F285" s="109"/>
      <c r="G285" s="109"/>
      <c r="H285" s="109"/>
      <c r="I285" s="109"/>
      <c r="J285" s="109"/>
      <c r="K285" s="109"/>
      <c r="L285" s="109"/>
      <c r="M285" s="109"/>
      <c r="N285" s="109"/>
      <c r="O285" s="109"/>
      <c r="P285" s="109"/>
      <c r="Q285" s="109"/>
      <c r="R285" s="109"/>
      <c r="S285" s="109"/>
      <c r="T285" s="109"/>
      <c r="U285" s="109"/>
      <c r="V285" s="109"/>
      <c r="W285" s="109"/>
      <c r="X285" s="109"/>
      <c r="Y285" s="109"/>
      <c r="Z285" s="109"/>
      <c r="AA285" s="109"/>
      <c r="AB285" s="109"/>
      <c r="AC285" s="109"/>
      <c r="AD285" s="109"/>
    </row>
    <row r="286" spans="1:30" ht="15.75" customHeight="1">
      <c r="A286" s="109"/>
      <c r="B286" s="109"/>
      <c r="C286" s="109"/>
      <c r="D286" s="109"/>
      <c r="E286" s="109"/>
      <c r="F286" s="109"/>
      <c r="G286" s="109"/>
      <c r="H286" s="109"/>
      <c r="I286" s="109"/>
      <c r="J286" s="109"/>
      <c r="K286" s="109"/>
      <c r="L286" s="109"/>
      <c r="M286" s="109"/>
      <c r="N286" s="109"/>
      <c r="O286" s="109"/>
      <c r="P286" s="109"/>
      <c r="Q286" s="109"/>
      <c r="R286" s="109"/>
      <c r="S286" s="109"/>
      <c r="T286" s="109"/>
      <c r="U286" s="109"/>
      <c r="V286" s="109"/>
      <c r="W286" s="109"/>
      <c r="X286" s="109"/>
      <c r="Y286" s="109"/>
      <c r="Z286" s="109"/>
      <c r="AA286" s="109"/>
      <c r="AB286" s="109"/>
      <c r="AC286" s="109"/>
      <c r="AD286" s="109"/>
    </row>
    <row r="287" spans="1:30" ht="15.75" customHeight="1">
      <c r="A287" s="109"/>
      <c r="B287" s="109"/>
      <c r="C287" s="109"/>
      <c r="D287" s="109"/>
      <c r="E287" s="109"/>
      <c r="F287" s="109"/>
      <c r="G287" s="109"/>
      <c r="H287" s="109"/>
      <c r="I287" s="109"/>
      <c r="J287" s="109"/>
      <c r="K287" s="109"/>
      <c r="L287" s="109"/>
      <c r="M287" s="109"/>
      <c r="N287" s="109"/>
      <c r="O287" s="109"/>
      <c r="P287" s="109"/>
      <c r="Q287" s="109"/>
      <c r="R287" s="109"/>
      <c r="S287" s="109"/>
      <c r="T287" s="109"/>
      <c r="U287" s="109"/>
      <c r="V287" s="109"/>
      <c r="W287" s="109"/>
      <c r="X287" s="109"/>
      <c r="Y287" s="109"/>
      <c r="Z287" s="109"/>
      <c r="AA287" s="109"/>
      <c r="AB287" s="109"/>
      <c r="AC287" s="109"/>
      <c r="AD287" s="109"/>
    </row>
    <row r="288" spans="1:30" ht="15.75" customHeight="1">
      <c r="A288" s="109"/>
      <c r="B288" s="109"/>
      <c r="C288" s="109"/>
      <c r="D288" s="109"/>
      <c r="E288" s="109"/>
      <c r="F288" s="109"/>
      <c r="G288" s="109"/>
      <c r="H288" s="109"/>
      <c r="I288" s="109"/>
      <c r="J288" s="109"/>
      <c r="K288" s="109"/>
      <c r="L288" s="109"/>
      <c r="M288" s="109"/>
      <c r="N288" s="109"/>
      <c r="O288" s="109"/>
      <c r="P288" s="109"/>
      <c r="Q288" s="109"/>
      <c r="R288" s="109"/>
      <c r="S288" s="109"/>
      <c r="T288" s="109"/>
      <c r="U288" s="109"/>
      <c r="V288" s="109"/>
      <c r="W288" s="109"/>
      <c r="X288" s="109"/>
      <c r="Y288" s="109"/>
      <c r="Z288" s="109"/>
      <c r="AA288" s="109"/>
      <c r="AB288" s="109"/>
      <c r="AC288" s="109"/>
      <c r="AD288" s="109"/>
    </row>
    <row r="289" spans="1:30" ht="15.75" customHeight="1">
      <c r="A289" s="109"/>
      <c r="B289" s="109"/>
      <c r="C289" s="109"/>
      <c r="D289" s="109"/>
      <c r="E289" s="109"/>
      <c r="F289" s="109"/>
      <c r="G289" s="109"/>
      <c r="H289" s="109"/>
      <c r="I289" s="109"/>
      <c r="J289" s="109"/>
      <c r="K289" s="109"/>
      <c r="L289" s="109"/>
      <c r="M289" s="109"/>
      <c r="N289" s="109"/>
      <c r="O289" s="109"/>
      <c r="P289" s="109"/>
      <c r="Q289" s="109"/>
      <c r="R289" s="109"/>
      <c r="S289" s="109"/>
      <c r="T289" s="109"/>
      <c r="U289" s="109"/>
      <c r="V289" s="109"/>
      <c r="W289" s="109"/>
      <c r="X289" s="109"/>
      <c r="Y289" s="109"/>
      <c r="Z289" s="109"/>
      <c r="AA289" s="109"/>
      <c r="AB289" s="109"/>
      <c r="AC289" s="109"/>
      <c r="AD289" s="109"/>
    </row>
    <row r="290" spans="1:30" ht="15.75" customHeight="1">
      <c r="A290" s="109"/>
      <c r="B290" s="109"/>
      <c r="C290" s="109"/>
      <c r="D290" s="109"/>
      <c r="E290" s="109"/>
      <c r="F290" s="109"/>
      <c r="G290" s="109"/>
      <c r="H290" s="109"/>
      <c r="I290" s="109"/>
      <c r="J290" s="109"/>
      <c r="K290" s="109"/>
      <c r="L290" s="109"/>
      <c r="M290" s="109"/>
      <c r="N290" s="109"/>
      <c r="O290" s="109"/>
      <c r="P290" s="109"/>
      <c r="Q290" s="109"/>
      <c r="R290" s="109"/>
      <c r="S290" s="109"/>
      <c r="T290" s="109"/>
      <c r="U290" s="109"/>
      <c r="V290" s="109"/>
      <c r="W290" s="109"/>
      <c r="X290" s="109"/>
      <c r="Y290" s="109"/>
      <c r="Z290" s="109"/>
      <c r="AA290" s="109"/>
      <c r="AB290" s="109"/>
      <c r="AC290" s="109"/>
      <c r="AD290" s="109"/>
    </row>
    <row r="291" spans="1:30" ht="15.75" customHeight="1">
      <c r="A291" s="109"/>
      <c r="B291" s="109"/>
      <c r="C291" s="109"/>
      <c r="D291" s="109"/>
      <c r="E291" s="109"/>
      <c r="F291" s="109"/>
      <c r="G291" s="109"/>
      <c r="H291" s="109"/>
      <c r="I291" s="109"/>
      <c r="J291" s="109"/>
      <c r="K291" s="109"/>
      <c r="L291" s="109"/>
      <c r="M291" s="109"/>
      <c r="N291" s="109"/>
      <c r="O291" s="109"/>
      <c r="P291" s="109"/>
      <c r="Q291" s="109"/>
      <c r="R291" s="109"/>
      <c r="S291" s="109"/>
      <c r="T291" s="109"/>
      <c r="U291" s="109"/>
      <c r="V291" s="109"/>
      <c r="W291" s="109"/>
      <c r="X291" s="109"/>
      <c r="Y291" s="109"/>
      <c r="Z291" s="109"/>
      <c r="AA291" s="109"/>
      <c r="AB291" s="109"/>
      <c r="AC291" s="109"/>
      <c r="AD291" s="109"/>
    </row>
    <row r="292" spans="1:30" ht="15.75" customHeight="1">
      <c r="A292" s="109"/>
      <c r="B292" s="109"/>
      <c r="C292" s="109"/>
      <c r="D292" s="109"/>
      <c r="E292" s="109"/>
      <c r="F292" s="109"/>
      <c r="G292" s="109"/>
      <c r="H292" s="109"/>
      <c r="I292" s="109"/>
      <c r="J292" s="109"/>
      <c r="K292" s="109"/>
      <c r="L292" s="109"/>
      <c r="M292" s="109"/>
      <c r="N292" s="109"/>
      <c r="O292" s="109"/>
      <c r="P292" s="109"/>
      <c r="Q292" s="109"/>
      <c r="R292" s="109"/>
      <c r="S292" s="109"/>
      <c r="T292" s="109"/>
      <c r="U292" s="109"/>
      <c r="V292" s="109"/>
      <c r="W292" s="109"/>
      <c r="X292" s="109"/>
      <c r="Y292" s="109"/>
      <c r="Z292" s="109"/>
      <c r="AA292" s="109"/>
      <c r="AB292" s="109"/>
      <c r="AC292" s="109"/>
      <c r="AD292" s="109"/>
    </row>
    <row r="293" spans="1:30" ht="15.75" customHeight="1">
      <c r="A293" s="109"/>
      <c r="B293" s="109"/>
      <c r="C293" s="109"/>
      <c r="D293" s="109"/>
      <c r="E293" s="109"/>
      <c r="F293" s="109"/>
      <c r="G293" s="109"/>
      <c r="H293" s="109"/>
      <c r="I293" s="109"/>
      <c r="J293" s="109"/>
      <c r="K293" s="109"/>
      <c r="L293" s="109"/>
      <c r="M293" s="109"/>
      <c r="N293" s="109"/>
      <c r="O293" s="109"/>
      <c r="P293" s="109"/>
      <c r="Q293" s="109"/>
      <c r="R293" s="109"/>
      <c r="S293" s="109"/>
      <c r="T293" s="109"/>
      <c r="U293" s="109"/>
      <c r="V293" s="109"/>
      <c r="W293" s="109"/>
      <c r="X293" s="109"/>
      <c r="Y293" s="109"/>
      <c r="Z293" s="109"/>
      <c r="AA293" s="109"/>
      <c r="AB293" s="109"/>
      <c r="AC293" s="109"/>
      <c r="AD293" s="109"/>
    </row>
    <row r="294" spans="1:30" ht="15.75" customHeight="1">
      <c r="A294" s="109"/>
      <c r="B294" s="109"/>
      <c r="C294" s="109"/>
      <c r="D294" s="109"/>
      <c r="E294" s="109"/>
      <c r="F294" s="109"/>
      <c r="G294" s="109"/>
      <c r="H294" s="109"/>
      <c r="I294" s="109"/>
      <c r="J294" s="109"/>
      <c r="K294" s="109"/>
      <c r="L294" s="109"/>
      <c r="M294" s="109"/>
      <c r="N294" s="109"/>
      <c r="O294" s="109"/>
      <c r="P294" s="109"/>
      <c r="Q294" s="109"/>
      <c r="R294" s="109"/>
      <c r="S294" s="109"/>
      <c r="T294" s="109"/>
      <c r="U294" s="109"/>
      <c r="V294" s="109"/>
      <c r="W294" s="109"/>
      <c r="X294" s="109"/>
      <c r="Y294" s="109"/>
      <c r="Z294" s="109"/>
      <c r="AA294" s="109"/>
      <c r="AB294" s="109"/>
      <c r="AC294" s="109"/>
      <c r="AD294" s="109"/>
    </row>
    <row r="295" spans="1:30" ht="15.75" customHeight="1">
      <c r="A295" s="109"/>
      <c r="B295" s="109"/>
      <c r="C295" s="109"/>
      <c r="D295" s="109"/>
      <c r="E295" s="109"/>
      <c r="F295" s="109"/>
      <c r="G295" s="109"/>
      <c r="H295" s="109"/>
      <c r="I295" s="109"/>
      <c r="J295" s="109"/>
      <c r="K295" s="109"/>
      <c r="L295" s="109"/>
      <c r="M295" s="109"/>
      <c r="N295" s="109"/>
      <c r="O295" s="109"/>
      <c r="P295" s="109"/>
      <c r="Q295" s="109"/>
      <c r="R295" s="109"/>
      <c r="S295" s="109"/>
      <c r="T295" s="109"/>
      <c r="U295" s="109"/>
      <c r="V295" s="109"/>
      <c r="W295" s="109"/>
      <c r="X295" s="109"/>
      <c r="Y295" s="109"/>
      <c r="Z295" s="109"/>
      <c r="AA295" s="109"/>
      <c r="AB295" s="109"/>
      <c r="AC295" s="109"/>
      <c r="AD295" s="109"/>
    </row>
    <row r="296" spans="1:30" ht="15.75" customHeight="1">
      <c r="A296" s="109"/>
      <c r="B296" s="109"/>
      <c r="C296" s="109"/>
      <c r="D296" s="109"/>
      <c r="E296" s="109"/>
      <c r="F296" s="109"/>
      <c r="G296" s="109"/>
      <c r="H296" s="109"/>
      <c r="I296" s="109"/>
      <c r="J296" s="109"/>
      <c r="K296" s="109"/>
      <c r="L296" s="109"/>
      <c r="M296" s="109"/>
      <c r="N296" s="109"/>
      <c r="O296" s="109"/>
      <c r="P296" s="109"/>
      <c r="Q296" s="109"/>
      <c r="R296" s="109"/>
      <c r="S296" s="109"/>
      <c r="T296" s="109"/>
      <c r="U296" s="109"/>
      <c r="V296" s="109"/>
      <c r="W296" s="109"/>
      <c r="X296" s="109"/>
      <c r="Y296" s="109"/>
      <c r="Z296" s="109"/>
      <c r="AA296" s="109"/>
      <c r="AB296" s="109"/>
      <c r="AC296" s="109"/>
      <c r="AD296" s="109"/>
    </row>
    <row r="297" spans="1:30" ht="15.75" customHeight="1">
      <c r="A297" s="109"/>
      <c r="B297" s="109"/>
      <c r="C297" s="109"/>
      <c r="D297" s="109"/>
      <c r="E297" s="109"/>
      <c r="F297" s="109"/>
      <c r="G297" s="109"/>
      <c r="H297" s="109"/>
      <c r="I297" s="109"/>
      <c r="J297" s="109"/>
      <c r="K297" s="109"/>
      <c r="L297" s="109"/>
      <c r="M297" s="109"/>
      <c r="N297" s="109"/>
      <c r="O297" s="109"/>
      <c r="P297" s="109"/>
      <c r="Q297" s="109"/>
      <c r="R297" s="109"/>
      <c r="S297" s="109"/>
      <c r="T297" s="109"/>
      <c r="U297" s="109"/>
      <c r="V297" s="109"/>
      <c r="W297" s="109"/>
      <c r="X297" s="109"/>
      <c r="Y297" s="109"/>
      <c r="Z297" s="109"/>
      <c r="AA297" s="109"/>
      <c r="AB297" s="109"/>
      <c r="AC297" s="109"/>
      <c r="AD297" s="109"/>
    </row>
    <row r="298" spans="1:30" ht="15.75" customHeight="1">
      <c r="A298" s="109"/>
      <c r="B298" s="109"/>
      <c r="C298" s="109"/>
      <c r="D298" s="109"/>
      <c r="E298" s="109"/>
      <c r="F298" s="109"/>
      <c r="G298" s="109"/>
      <c r="H298" s="109"/>
      <c r="I298" s="109"/>
      <c r="J298" s="109"/>
      <c r="K298" s="109"/>
      <c r="L298" s="109"/>
      <c r="M298" s="109"/>
      <c r="N298" s="109"/>
      <c r="O298" s="109"/>
      <c r="P298" s="109"/>
      <c r="Q298" s="109"/>
      <c r="R298" s="109"/>
      <c r="S298" s="109"/>
      <c r="T298" s="109"/>
      <c r="U298" s="109"/>
      <c r="V298" s="109"/>
      <c r="W298" s="109"/>
      <c r="X298" s="109"/>
      <c r="Y298" s="109"/>
      <c r="Z298" s="109"/>
      <c r="AA298" s="109"/>
      <c r="AB298" s="109"/>
      <c r="AC298" s="109"/>
      <c r="AD298" s="109"/>
    </row>
    <row r="299" spans="1:30" ht="15.75" customHeight="1">
      <c r="A299" s="109"/>
      <c r="B299" s="109"/>
      <c r="C299" s="109"/>
      <c r="D299" s="109"/>
      <c r="E299" s="109"/>
      <c r="F299" s="109"/>
      <c r="G299" s="109"/>
      <c r="H299" s="109"/>
      <c r="I299" s="109"/>
      <c r="J299" s="109"/>
      <c r="K299" s="109"/>
      <c r="L299" s="109"/>
      <c r="M299" s="109"/>
      <c r="N299" s="109"/>
      <c r="O299" s="109"/>
      <c r="P299" s="109"/>
      <c r="Q299" s="109"/>
      <c r="R299" s="109"/>
      <c r="S299" s="109"/>
      <c r="T299" s="109"/>
      <c r="U299" s="109"/>
      <c r="V299" s="109"/>
      <c r="W299" s="109"/>
      <c r="X299" s="109"/>
      <c r="Y299" s="109"/>
      <c r="Z299" s="109"/>
      <c r="AA299" s="109"/>
      <c r="AB299" s="109"/>
      <c r="AC299" s="109"/>
      <c r="AD299" s="109"/>
    </row>
    <row r="300" spans="1:30" ht="15.75" customHeight="1">
      <c r="A300" s="109"/>
      <c r="B300" s="109"/>
      <c r="C300" s="109"/>
      <c r="D300" s="109"/>
      <c r="E300" s="109"/>
      <c r="F300" s="109"/>
      <c r="G300" s="109"/>
      <c r="H300" s="109"/>
      <c r="I300" s="109"/>
      <c r="J300" s="109"/>
      <c r="K300" s="109"/>
      <c r="L300" s="109"/>
      <c r="M300" s="109"/>
      <c r="N300" s="109"/>
      <c r="O300" s="109"/>
      <c r="P300" s="109"/>
      <c r="Q300" s="109"/>
      <c r="R300" s="109"/>
      <c r="S300" s="109"/>
      <c r="T300" s="109"/>
      <c r="U300" s="109"/>
      <c r="V300" s="109"/>
      <c r="W300" s="109"/>
      <c r="X300" s="109"/>
      <c r="Y300" s="109"/>
      <c r="Z300" s="109"/>
      <c r="AA300" s="109"/>
      <c r="AB300" s="109"/>
      <c r="AC300" s="109"/>
      <c r="AD300" s="109"/>
    </row>
    <row r="301" spans="1:30" ht="15.75" customHeight="1">
      <c r="A301" s="109"/>
      <c r="B301" s="109"/>
      <c r="C301" s="109"/>
      <c r="D301" s="109"/>
      <c r="E301" s="109"/>
      <c r="F301" s="109"/>
      <c r="G301" s="109"/>
      <c r="H301" s="109"/>
      <c r="I301" s="109"/>
      <c r="J301" s="109"/>
      <c r="K301" s="109"/>
      <c r="L301" s="109"/>
      <c r="M301" s="109"/>
      <c r="N301" s="109"/>
      <c r="O301" s="109"/>
      <c r="P301" s="109"/>
      <c r="Q301" s="109"/>
      <c r="R301" s="109"/>
      <c r="S301" s="109"/>
      <c r="T301" s="109"/>
      <c r="U301" s="109"/>
      <c r="V301" s="109"/>
      <c r="W301" s="109"/>
      <c r="X301" s="109"/>
      <c r="Y301" s="109"/>
      <c r="Z301" s="109"/>
      <c r="AA301" s="109"/>
      <c r="AB301" s="109"/>
      <c r="AC301" s="109"/>
      <c r="AD301" s="109"/>
    </row>
    <row r="302" spans="1:30" ht="15.75" customHeight="1">
      <c r="A302" s="109"/>
      <c r="B302" s="109"/>
      <c r="C302" s="109"/>
      <c r="D302" s="109"/>
      <c r="E302" s="109"/>
      <c r="F302" s="109"/>
      <c r="G302" s="109"/>
      <c r="H302" s="109"/>
      <c r="I302" s="109"/>
      <c r="J302" s="109"/>
      <c r="K302" s="109"/>
      <c r="L302" s="109"/>
      <c r="M302" s="109"/>
      <c r="N302" s="109"/>
      <c r="O302" s="109"/>
      <c r="P302" s="109"/>
      <c r="Q302" s="109"/>
      <c r="R302" s="109"/>
      <c r="S302" s="109"/>
      <c r="T302" s="109"/>
      <c r="U302" s="109"/>
      <c r="V302" s="109"/>
      <c r="W302" s="109"/>
      <c r="X302" s="109"/>
      <c r="Y302" s="109"/>
      <c r="Z302" s="109"/>
      <c r="AA302" s="109"/>
      <c r="AB302" s="109"/>
      <c r="AC302" s="109"/>
      <c r="AD302" s="109"/>
    </row>
    <row r="303" spans="1:30" ht="15.75" customHeight="1">
      <c r="A303" s="109"/>
      <c r="B303" s="109"/>
      <c r="C303" s="109"/>
      <c r="D303" s="109"/>
      <c r="E303" s="109"/>
      <c r="F303" s="109"/>
      <c r="G303" s="109"/>
      <c r="H303" s="109"/>
      <c r="I303" s="109"/>
      <c r="J303" s="109"/>
      <c r="K303" s="109"/>
      <c r="L303" s="109"/>
      <c r="M303" s="109"/>
      <c r="N303" s="109"/>
      <c r="O303" s="109"/>
      <c r="P303" s="109"/>
      <c r="Q303" s="109"/>
      <c r="R303" s="109"/>
      <c r="S303" s="109"/>
      <c r="T303" s="109"/>
      <c r="U303" s="109"/>
      <c r="V303" s="109"/>
      <c r="W303" s="109"/>
      <c r="X303" s="109"/>
      <c r="Y303" s="109"/>
      <c r="Z303" s="109"/>
      <c r="AA303" s="109"/>
      <c r="AB303" s="109"/>
      <c r="AC303" s="109"/>
      <c r="AD303" s="109"/>
    </row>
    <row r="304" spans="1:30" ht="15.75" customHeight="1">
      <c r="A304" s="109"/>
      <c r="B304" s="109"/>
      <c r="C304" s="109"/>
      <c r="D304" s="109"/>
      <c r="E304" s="109"/>
      <c r="F304" s="109"/>
      <c r="G304" s="109"/>
      <c r="H304" s="109"/>
      <c r="I304" s="109"/>
      <c r="J304" s="109"/>
      <c r="K304" s="109"/>
      <c r="L304" s="109"/>
      <c r="M304" s="109"/>
      <c r="N304" s="109"/>
      <c r="O304" s="109"/>
      <c r="P304" s="109"/>
      <c r="Q304" s="109"/>
      <c r="R304" s="109"/>
      <c r="S304" s="109"/>
      <c r="T304" s="109"/>
      <c r="U304" s="109"/>
      <c r="V304" s="109"/>
      <c r="W304" s="109"/>
      <c r="X304" s="109"/>
      <c r="Y304" s="109"/>
      <c r="Z304" s="109"/>
      <c r="AA304" s="109"/>
      <c r="AB304" s="109"/>
      <c r="AC304" s="109"/>
      <c r="AD304" s="109"/>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C1000"/>
  <sheetViews>
    <sheetView workbookViewId="0"/>
  </sheetViews>
  <sheetFormatPr defaultColWidth="14.44140625" defaultRowHeight="15" customHeight="1"/>
  <cols>
    <col min="1" max="1" width="27" customWidth="1"/>
    <col min="2" max="2" width="23" customWidth="1"/>
    <col min="3" max="6" width="14.44140625" customWidth="1"/>
  </cols>
  <sheetData>
    <row r="1" spans="1:3" ht="14.4">
      <c r="A1" s="63"/>
      <c r="B1" s="63" t="s">
        <v>6730</v>
      </c>
      <c r="C1" s="63" t="s">
        <v>6373</v>
      </c>
    </row>
    <row r="2" spans="1:3" ht="14.4">
      <c r="A2" s="113" t="s">
        <v>6675</v>
      </c>
      <c r="B2" s="114" t="s">
        <v>6731</v>
      </c>
      <c r="C2" s="2" t="s">
        <v>7</v>
      </c>
    </row>
    <row r="3" spans="1:3" ht="14.4">
      <c r="B3" s="114" t="s">
        <v>6732</v>
      </c>
      <c r="C3" s="2" t="s">
        <v>234</v>
      </c>
    </row>
    <row r="4" spans="1:3" ht="14.4">
      <c r="B4" s="114" t="s">
        <v>6733</v>
      </c>
      <c r="C4" s="2" t="s">
        <v>7</v>
      </c>
    </row>
    <row r="5" spans="1:3" ht="14.4">
      <c r="B5" s="114" t="s">
        <v>6734</v>
      </c>
      <c r="C5" s="2" t="s">
        <v>7</v>
      </c>
    </row>
    <row r="6" spans="1:3" ht="14.4">
      <c r="B6" s="114" t="s">
        <v>6735</v>
      </c>
      <c r="C6" s="2" t="s">
        <v>7</v>
      </c>
    </row>
    <row r="7" spans="1:3" ht="14.4">
      <c r="A7" s="115"/>
    </row>
    <row r="8" spans="1:3" ht="14.4">
      <c r="A8" s="116" t="s">
        <v>6691</v>
      </c>
      <c r="B8" s="114" t="s">
        <v>6731</v>
      </c>
      <c r="C8" s="117" t="s">
        <v>7</v>
      </c>
    </row>
    <row r="9" spans="1:3" ht="14.4">
      <c r="B9" s="114" t="s">
        <v>6732</v>
      </c>
      <c r="C9" s="118" t="s">
        <v>1147</v>
      </c>
    </row>
    <row r="10" spans="1:3" ht="14.4">
      <c r="B10" s="114" t="s">
        <v>6733</v>
      </c>
      <c r="C10" s="118" t="s">
        <v>1147</v>
      </c>
    </row>
    <row r="11" spans="1:3" ht="14.4">
      <c r="B11" s="114" t="s">
        <v>6734</v>
      </c>
      <c r="C11" s="118" t="s">
        <v>7</v>
      </c>
    </row>
    <row r="12" spans="1:3" ht="14.4">
      <c r="B12" s="114" t="s">
        <v>6735</v>
      </c>
      <c r="C12" s="118" t="s">
        <v>7</v>
      </c>
    </row>
    <row r="14" spans="1:3" ht="14.4">
      <c r="A14" s="113" t="s">
        <v>6674</v>
      </c>
      <c r="B14" s="114" t="s">
        <v>6731</v>
      </c>
    </row>
    <row r="15" spans="1:3" ht="14.4">
      <c r="B15" s="114" t="s">
        <v>6732</v>
      </c>
    </row>
    <row r="16" spans="1:3" ht="14.4">
      <c r="B16" s="114" t="s">
        <v>6733</v>
      </c>
    </row>
    <row r="17" spans="1:3" ht="14.4">
      <c r="B17" s="114" t="s">
        <v>6734</v>
      </c>
    </row>
    <row r="18" spans="1:3" ht="14.4">
      <c r="B18" s="114" t="s">
        <v>6735</v>
      </c>
    </row>
    <row r="20" spans="1:3" ht="14.4">
      <c r="A20" s="116" t="s">
        <v>6684</v>
      </c>
      <c r="B20" s="114" t="s">
        <v>6731</v>
      </c>
      <c r="C20" s="117" t="s">
        <v>1147</v>
      </c>
    </row>
    <row r="21" spans="1:3" ht="15.75" customHeight="1">
      <c r="B21" s="114" t="s">
        <v>6732</v>
      </c>
      <c r="C21" s="118" t="s">
        <v>1147</v>
      </c>
    </row>
    <row r="22" spans="1:3" ht="15.75" customHeight="1">
      <c r="B22" s="114" t="s">
        <v>6733</v>
      </c>
      <c r="C22" s="118" t="s">
        <v>1147</v>
      </c>
    </row>
    <row r="23" spans="1:3" ht="15.75" customHeight="1">
      <c r="B23" s="114" t="s">
        <v>6734</v>
      </c>
      <c r="C23" s="118" t="s">
        <v>6685</v>
      </c>
    </row>
    <row r="24" spans="1:3" ht="15.75" customHeight="1">
      <c r="B24" s="114" t="s">
        <v>6735</v>
      </c>
      <c r="C24" s="118" t="s">
        <v>1147</v>
      </c>
    </row>
    <row r="25" spans="1:3" ht="15.75" customHeight="1"/>
    <row r="26" spans="1:3" ht="15.75" customHeight="1">
      <c r="A26" s="119" t="s">
        <v>6698</v>
      </c>
      <c r="B26" s="114" t="s">
        <v>6731</v>
      </c>
      <c r="C26" s="117" t="s">
        <v>1147</v>
      </c>
    </row>
    <row r="27" spans="1:3" ht="15.75" customHeight="1">
      <c r="B27" s="114" t="s">
        <v>6732</v>
      </c>
      <c r="C27" s="118" t="s">
        <v>1147</v>
      </c>
    </row>
    <row r="28" spans="1:3" ht="15.75" customHeight="1">
      <c r="B28" s="114" t="s">
        <v>6733</v>
      </c>
      <c r="C28" s="118" t="s">
        <v>1147</v>
      </c>
    </row>
    <row r="29" spans="1:3" ht="15.75" customHeight="1">
      <c r="B29" s="114" t="s">
        <v>6734</v>
      </c>
      <c r="C29" s="118" t="s">
        <v>1147</v>
      </c>
    </row>
    <row r="30" spans="1:3" ht="15.75" customHeight="1">
      <c r="B30" s="114" t="s">
        <v>6735</v>
      </c>
      <c r="C30" s="118" t="s">
        <v>6685</v>
      </c>
    </row>
    <row r="31" spans="1:3" ht="15.75" customHeight="1"/>
    <row r="32" spans="1:3" ht="15.75" customHeight="1">
      <c r="A32" s="119" t="s">
        <v>6695</v>
      </c>
      <c r="B32" s="114" t="s">
        <v>6731</v>
      </c>
      <c r="C32" s="2" t="s">
        <v>1147</v>
      </c>
    </row>
    <row r="33" spans="2:3" ht="15.75" customHeight="1">
      <c r="B33" s="114" t="s">
        <v>6732</v>
      </c>
      <c r="C33" s="2" t="s">
        <v>6685</v>
      </c>
    </row>
    <row r="34" spans="2:3" ht="15.75" customHeight="1">
      <c r="B34" s="114" t="s">
        <v>6733</v>
      </c>
    </row>
    <row r="35" spans="2:3" ht="15.75" customHeight="1">
      <c r="B35" s="114" t="s">
        <v>6734</v>
      </c>
    </row>
    <row r="36" spans="2:3" ht="15.75" customHeight="1">
      <c r="B36" s="114" t="s">
        <v>6735</v>
      </c>
    </row>
    <row r="37" spans="2:3" ht="15.75" customHeight="1"/>
    <row r="38" spans="2:3" ht="15.75" customHeight="1"/>
    <row r="39" spans="2:3" ht="15.75" customHeight="1"/>
    <row r="40" spans="2:3" ht="15.75" customHeight="1"/>
    <row r="41" spans="2:3" ht="15.75" customHeight="1"/>
    <row r="42" spans="2:3" ht="15.75" customHeight="1"/>
    <row r="43" spans="2:3" ht="15.75" customHeight="1"/>
    <row r="44" spans="2:3" ht="15.75" customHeight="1"/>
    <row r="45" spans="2:3" ht="15.75" customHeight="1"/>
    <row r="46" spans="2:3" ht="15.75" customHeight="1"/>
    <row r="47" spans="2:3" ht="15.75" customHeight="1"/>
    <row r="48" spans="2: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2:G1000"/>
  <sheetViews>
    <sheetView workbookViewId="0"/>
  </sheetViews>
  <sheetFormatPr defaultColWidth="14.44140625" defaultRowHeight="15" customHeight="1"/>
  <cols>
    <col min="1" max="2" width="17.109375" customWidth="1"/>
    <col min="3" max="5" width="14.44140625" customWidth="1"/>
    <col min="6" max="6" width="41.44140625" customWidth="1"/>
    <col min="7" max="7" width="31.88671875" customWidth="1"/>
  </cols>
  <sheetData>
    <row r="2" spans="1:7" ht="14.4">
      <c r="A2" s="114" t="s">
        <v>6736</v>
      </c>
      <c r="B2" s="120" t="s">
        <v>6737</v>
      </c>
    </row>
    <row r="3" spans="1:7" ht="14.4">
      <c r="A3" s="113" t="s">
        <v>6674</v>
      </c>
      <c r="B3" s="116" t="s">
        <v>6675</v>
      </c>
    </row>
    <row r="4" spans="1:7" ht="14.4">
      <c r="A4" s="121" t="s">
        <v>6674</v>
      </c>
      <c r="B4" s="122" t="s">
        <v>6684</v>
      </c>
    </row>
    <row r="5" spans="1:7" ht="14.4">
      <c r="A5" s="123" t="s">
        <v>6675</v>
      </c>
      <c r="B5" s="93" t="s">
        <v>6698</v>
      </c>
    </row>
    <row r="6" spans="1:7" ht="14.4">
      <c r="A6" s="123" t="s">
        <v>6675</v>
      </c>
      <c r="B6" s="93" t="s">
        <v>6684</v>
      </c>
    </row>
    <row r="7" spans="1:7" ht="14.4">
      <c r="A7" s="123" t="s">
        <v>6675</v>
      </c>
      <c r="B7" s="93" t="s">
        <v>6691</v>
      </c>
    </row>
    <row r="8" spans="1:7" ht="14.4">
      <c r="A8" s="124" t="s">
        <v>6684</v>
      </c>
      <c r="B8" s="93" t="s">
        <v>6684</v>
      </c>
    </row>
    <row r="9" spans="1:7" ht="14.4">
      <c r="A9" s="124" t="s">
        <v>6684</v>
      </c>
      <c r="B9" s="93" t="s">
        <v>6698</v>
      </c>
      <c r="F9" s="110" t="s">
        <v>6689</v>
      </c>
      <c r="G9" s="106"/>
    </row>
    <row r="10" spans="1:7" ht="14.4">
      <c r="A10" s="125" t="s">
        <v>6684</v>
      </c>
      <c r="B10" s="122" t="s">
        <v>6691</v>
      </c>
      <c r="F10" s="108" t="s">
        <v>6738</v>
      </c>
      <c r="G10" s="108" t="s">
        <v>6674</v>
      </c>
    </row>
    <row r="11" spans="1:7" ht="14.4">
      <c r="F11" s="108" t="s">
        <v>6739</v>
      </c>
      <c r="G11" s="108" t="s">
        <v>6675</v>
      </c>
    </row>
    <row r="12" spans="1:7" ht="14.4">
      <c r="F12" s="108" t="s">
        <v>6740</v>
      </c>
      <c r="G12" s="108" t="s">
        <v>6684</v>
      </c>
    </row>
    <row r="13" spans="1:7" ht="14.4">
      <c r="F13" s="108"/>
      <c r="G13" s="108"/>
    </row>
    <row r="14" spans="1:7" ht="14.4">
      <c r="F14" s="108" t="s">
        <v>6694</v>
      </c>
      <c r="G14" s="108" t="s">
        <v>6684</v>
      </c>
    </row>
    <row r="15" spans="1:7" ht="14.4">
      <c r="F15" s="108" t="s">
        <v>6696</v>
      </c>
      <c r="G15" s="108" t="s">
        <v>6695</v>
      </c>
    </row>
    <row r="16" spans="1:7" ht="14.4">
      <c r="F16" s="108" t="s">
        <v>6697</v>
      </c>
      <c r="G16" s="108" t="s">
        <v>6684</v>
      </c>
    </row>
    <row r="17" spans="1:7" ht="14.4">
      <c r="F17" s="108" t="s">
        <v>6699</v>
      </c>
      <c r="G17" s="108" t="s">
        <v>6698</v>
      </c>
    </row>
    <row r="18" spans="1:7" ht="14.4">
      <c r="F18" s="108" t="s">
        <v>6700</v>
      </c>
      <c r="G18" s="108" t="s">
        <v>6684</v>
      </c>
    </row>
    <row r="19" spans="1:7" ht="14.4">
      <c r="F19" s="108" t="s">
        <v>6701</v>
      </c>
      <c r="G19" s="108" t="s">
        <v>6675</v>
      </c>
    </row>
    <row r="20" spans="1:7" ht="14.4">
      <c r="F20" s="108" t="s">
        <v>6702</v>
      </c>
      <c r="G20" s="108" t="s">
        <v>6675</v>
      </c>
    </row>
    <row r="21" spans="1:7" ht="15.75" customHeight="1">
      <c r="A21" s="2" t="s">
        <v>6691</v>
      </c>
      <c r="B21" s="2" t="s">
        <v>6741</v>
      </c>
      <c r="F21" s="111" t="s">
        <v>6703</v>
      </c>
      <c r="G21" s="108" t="s">
        <v>6684</v>
      </c>
    </row>
    <row r="22" spans="1:7" ht="15.75" customHeight="1">
      <c r="F22" s="108" t="s">
        <v>6704</v>
      </c>
      <c r="G22" s="108" t="s">
        <v>6698</v>
      </c>
    </row>
    <row r="23" spans="1:7" ht="15.75" customHeight="1">
      <c r="F23" s="108" t="s">
        <v>6705</v>
      </c>
      <c r="G23" s="108" t="s">
        <v>6691</v>
      </c>
    </row>
    <row r="24" spans="1:7" ht="15.75" customHeight="1">
      <c r="F24" s="108" t="s">
        <v>6706</v>
      </c>
      <c r="G24" s="108" t="s">
        <v>6691</v>
      </c>
    </row>
    <row r="25" spans="1:7" ht="15.75" customHeight="1">
      <c r="F25" s="108" t="s">
        <v>6707</v>
      </c>
      <c r="G25" s="108" t="s">
        <v>6698</v>
      </c>
    </row>
    <row r="26" spans="1:7" ht="15.75" customHeight="1">
      <c r="F26" s="108" t="s">
        <v>6708</v>
      </c>
      <c r="G26" s="108" t="s">
        <v>6684</v>
      </c>
    </row>
    <row r="27" spans="1:7" ht="15.75" customHeight="1"/>
    <row r="28" spans="1:7" ht="15.75" customHeight="1"/>
    <row r="29" spans="1:7" ht="15.75" customHeight="1"/>
    <row r="30" spans="1:7" ht="15.75" customHeight="1"/>
    <row r="31" spans="1:7" ht="15.75" customHeight="1"/>
    <row r="32" spans="1:7"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 right="0" top="0" bottom="0"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X1046438"/>
  <sheetViews>
    <sheetView topLeftCell="F1" zoomScale="115" zoomScaleNormal="115" workbookViewId="0">
      <pane ySplit="1" topLeftCell="A2" activePane="bottomLeft" state="frozen"/>
      <selection pane="bottomLeft" activeCell="I1" sqref="I1:I1048576"/>
    </sheetView>
  </sheetViews>
  <sheetFormatPr defaultColWidth="16.6640625" defaultRowHeight="13.8"/>
  <cols>
    <col min="1" max="2" width="16.6640625" style="137"/>
    <col min="3" max="3" width="12.6640625" style="137" customWidth="1"/>
    <col min="4" max="4" width="10" style="137" customWidth="1"/>
    <col min="5" max="6" width="16.6640625" style="137"/>
    <col min="7" max="7" width="26.6640625" style="218" customWidth="1"/>
    <col min="8" max="8" width="23.33203125" style="137" customWidth="1"/>
    <col min="9" max="9" width="19.33203125" style="257" customWidth="1"/>
    <col min="10" max="10" width="16.6640625" style="230"/>
    <col min="11" max="12" width="16.6640625" style="137"/>
    <col min="13" max="13" width="18.33203125" style="138" customWidth="1"/>
    <col min="14" max="16384" width="16.6640625" style="137"/>
  </cols>
  <sheetData>
    <row r="1" spans="1:18">
      <c r="A1" s="133" t="s">
        <v>13</v>
      </c>
      <c r="B1" s="133" t="s">
        <v>14</v>
      </c>
      <c r="C1" s="133" t="s">
        <v>15</v>
      </c>
      <c r="D1" s="133" t="s">
        <v>16</v>
      </c>
      <c r="E1" s="133" t="s">
        <v>17</v>
      </c>
      <c r="F1" s="133" t="s">
        <v>18</v>
      </c>
      <c r="G1" s="134" t="s">
        <v>19</v>
      </c>
      <c r="H1" s="133" t="s">
        <v>20</v>
      </c>
      <c r="I1" s="258" t="s">
        <v>21</v>
      </c>
      <c r="J1" s="222" t="s">
        <v>22</v>
      </c>
      <c r="K1" s="134" t="s">
        <v>23</v>
      </c>
      <c r="L1" s="135" t="s">
        <v>24</v>
      </c>
      <c r="M1" s="134" t="s">
        <v>7097</v>
      </c>
      <c r="N1" s="135"/>
      <c r="O1" s="136"/>
      <c r="P1" s="135"/>
      <c r="Q1" s="135"/>
      <c r="R1" s="135"/>
    </row>
    <row r="2" spans="1:18" ht="101.25" customHeight="1">
      <c r="A2" s="138" t="s">
        <v>25</v>
      </c>
      <c r="B2" s="293" t="s">
        <v>26</v>
      </c>
      <c r="C2" s="138" t="s">
        <v>27</v>
      </c>
      <c r="D2" s="138"/>
      <c r="E2" s="138" t="s">
        <v>28</v>
      </c>
      <c r="F2" s="138" t="s">
        <v>29</v>
      </c>
      <c r="G2" s="215" t="s">
        <v>7098</v>
      </c>
      <c r="H2" s="138" t="s">
        <v>30</v>
      </c>
      <c r="I2" s="223" t="s">
        <v>7</v>
      </c>
      <c r="J2" s="224" t="s">
        <v>31</v>
      </c>
      <c r="K2" s="139" t="s">
        <v>32</v>
      </c>
      <c r="M2" s="138" t="s">
        <v>7099</v>
      </c>
    </row>
    <row r="3" spans="1:18" ht="75" customHeight="1">
      <c r="A3" s="138" t="s">
        <v>25</v>
      </c>
      <c r="B3" s="294"/>
      <c r="C3" s="138" t="s">
        <v>33</v>
      </c>
      <c r="D3" s="138"/>
      <c r="E3" s="138"/>
      <c r="F3" s="138" t="s">
        <v>34</v>
      </c>
      <c r="G3" s="215" t="s">
        <v>7100</v>
      </c>
      <c r="H3" s="138" t="s">
        <v>30</v>
      </c>
      <c r="I3" s="223" t="s">
        <v>7</v>
      </c>
      <c r="J3" s="224" t="s">
        <v>31</v>
      </c>
      <c r="K3" s="139" t="s">
        <v>32</v>
      </c>
      <c r="M3" s="138" t="s">
        <v>7101</v>
      </c>
    </row>
    <row r="4" spans="1:18" ht="75" customHeight="1">
      <c r="A4" s="138" t="s">
        <v>25</v>
      </c>
      <c r="B4" s="294"/>
      <c r="C4" s="138" t="s">
        <v>35</v>
      </c>
      <c r="D4" s="138"/>
      <c r="E4" s="138"/>
      <c r="F4" s="138" t="s">
        <v>36</v>
      </c>
      <c r="G4" s="215" t="s">
        <v>7102</v>
      </c>
      <c r="H4" s="138" t="s">
        <v>30</v>
      </c>
      <c r="I4" s="223" t="s">
        <v>7</v>
      </c>
      <c r="J4" s="224" t="s">
        <v>31</v>
      </c>
      <c r="K4" s="139" t="s">
        <v>32</v>
      </c>
      <c r="M4" s="138" t="s">
        <v>7103</v>
      </c>
    </row>
    <row r="5" spans="1:18" ht="75" customHeight="1">
      <c r="A5" s="138" t="s">
        <v>25</v>
      </c>
      <c r="B5" s="294"/>
      <c r="C5" s="138" t="s">
        <v>37</v>
      </c>
      <c r="D5" s="138"/>
      <c r="E5" s="138"/>
      <c r="F5" s="138" t="s">
        <v>38</v>
      </c>
      <c r="G5" s="215" t="s">
        <v>7104</v>
      </c>
      <c r="H5" s="138" t="s">
        <v>30</v>
      </c>
      <c r="I5" s="223" t="s">
        <v>7</v>
      </c>
      <c r="J5" s="224" t="s">
        <v>31</v>
      </c>
      <c r="K5" s="139" t="s">
        <v>32</v>
      </c>
      <c r="M5" s="138" t="s">
        <v>7105</v>
      </c>
    </row>
    <row r="6" spans="1:18" ht="75" customHeight="1">
      <c r="A6" s="138" t="s">
        <v>25</v>
      </c>
      <c r="B6" s="294"/>
      <c r="C6" s="138" t="s">
        <v>39</v>
      </c>
      <c r="D6" s="138"/>
      <c r="E6" s="138"/>
      <c r="F6" s="138" t="s">
        <v>40</v>
      </c>
      <c r="G6" s="215" t="s">
        <v>7106</v>
      </c>
      <c r="H6" s="138" t="s">
        <v>30</v>
      </c>
      <c r="I6" s="223" t="s">
        <v>7</v>
      </c>
      <c r="J6" s="224" t="s">
        <v>31</v>
      </c>
      <c r="K6" s="139" t="s">
        <v>32</v>
      </c>
      <c r="M6" s="138" t="s">
        <v>7107</v>
      </c>
    </row>
    <row r="7" spans="1:18" ht="75" customHeight="1">
      <c r="A7" s="138" t="s">
        <v>25</v>
      </c>
      <c r="B7" s="294"/>
      <c r="C7" s="138" t="s">
        <v>41</v>
      </c>
      <c r="D7" s="138"/>
      <c r="E7" s="138"/>
      <c r="F7" s="138" t="s">
        <v>42</v>
      </c>
      <c r="G7" s="215" t="s">
        <v>7108</v>
      </c>
      <c r="H7" s="138" t="s">
        <v>30</v>
      </c>
      <c r="I7" s="223" t="s">
        <v>7</v>
      </c>
      <c r="J7" s="224" t="s">
        <v>31</v>
      </c>
      <c r="K7" s="139" t="s">
        <v>32</v>
      </c>
      <c r="M7" s="138" t="s">
        <v>7109</v>
      </c>
    </row>
    <row r="8" spans="1:18" ht="75" customHeight="1">
      <c r="A8" s="138" t="s">
        <v>25</v>
      </c>
      <c r="B8" s="294"/>
      <c r="C8" s="138" t="s">
        <v>43</v>
      </c>
      <c r="D8" s="138"/>
      <c r="E8" s="138"/>
      <c r="F8" s="138" t="s">
        <v>44</v>
      </c>
      <c r="G8" s="215" t="s">
        <v>7110</v>
      </c>
      <c r="H8" s="138" t="s">
        <v>30</v>
      </c>
      <c r="I8" s="223" t="s">
        <v>7</v>
      </c>
      <c r="J8" s="224" t="s">
        <v>31</v>
      </c>
      <c r="K8" s="139" t="s">
        <v>32</v>
      </c>
      <c r="M8" s="138" t="s">
        <v>7099</v>
      </c>
    </row>
    <row r="9" spans="1:18" ht="75" customHeight="1">
      <c r="A9" s="138" t="s">
        <v>25</v>
      </c>
      <c r="B9" s="294"/>
      <c r="C9" s="138" t="s">
        <v>45</v>
      </c>
      <c r="D9" s="138"/>
      <c r="E9" s="138"/>
      <c r="F9" s="138" t="s">
        <v>46</v>
      </c>
      <c r="G9" s="215" t="s">
        <v>7111</v>
      </c>
      <c r="H9" s="138" t="s">
        <v>30</v>
      </c>
      <c r="I9" s="223" t="s">
        <v>7</v>
      </c>
      <c r="J9" s="224" t="s">
        <v>31</v>
      </c>
      <c r="K9" s="139" t="s">
        <v>32</v>
      </c>
      <c r="M9" s="138" t="s">
        <v>7101</v>
      </c>
    </row>
    <row r="10" spans="1:18" ht="75" customHeight="1">
      <c r="A10" s="138" t="s">
        <v>25</v>
      </c>
      <c r="B10" s="294"/>
      <c r="C10" s="138" t="s">
        <v>47</v>
      </c>
      <c r="D10" s="138"/>
      <c r="E10" s="138"/>
      <c r="F10" s="138" t="s">
        <v>48</v>
      </c>
      <c r="G10" s="215" t="s">
        <v>7112</v>
      </c>
      <c r="H10" s="138" t="s">
        <v>30</v>
      </c>
      <c r="I10" s="223" t="s">
        <v>7</v>
      </c>
      <c r="J10" s="224" t="s">
        <v>31</v>
      </c>
      <c r="K10" s="139" t="s">
        <v>32</v>
      </c>
      <c r="M10" s="138" t="s">
        <v>7103</v>
      </c>
    </row>
    <row r="11" spans="1:18" ht="75" customHeight="1">
      <c r="A11" s="138" t="s">
        <v>25</v>
      </c>
      <c r="B11" s="294"/>
      <c r="C11" s="138" t="s">
        <v>49</v>
      </c>
      <c r="D11" s="138"/>
      <c r="E11" s="138"/>
      <c r="F11" s="138" t="s">
        <v>50</v>
      </c>
      <c r="G11" s="215" t="s">
        <v>7113</v>
      </c>
      <c r="H11" s="138" t="s">
        <v>30</v>
      </c>
      <c r="I11" s="223" t="s">
        <v>7</v>
      </c>
      <c r="J11" s="224" t="s">
        <v>31</v>
      </c>
      <c r="K11" s="139" t="s">
        <v>32</v>
      </c>
      <c r="M11" s="138" t="s">
        <v>7105</v>
      </c>
    </row>
    <row r="12" spans="1:18" ht="75" customHeight="1">
      <c r="A12" s="138" t="s">
        <v>25</v>
      </c>
      <c r="B12" s="294"/>
      <c r="C12" s="138" t="s">
        <v>51</v>
      </c>
      <c r="D12" s="138"/>
      <c r="E12" s="138"/>
      <c r="F12" s="138" t="s">
        <v>52</v>
      </c>
      <c r="G12" s="215" t="s">
        <v>7114</v>
      </c>
      <c r="H12" s="138" t="s">
        <v>30</v>
      </c>
      <c r="I12" s="223" t="s">
        <v>7</v>
      </c>
      <c r="J12" s="224" t="s">
        <v>31</v>
      </c>
      <c r="K12" s="139" t="s">
        <v>32</v>
      </c>
      <c r="M12" s="138" t="s">
        <v>7107</v>
      </c>
    </row>
    <row r="13" spans="1:18" ht="75" customHeight="1">
      <c r="A13" s="138" t="s">
        <v>25</v>
      </c>
      <c r="B13" s="294"/>
      <c r="C13" s="138" t="s">
        <v>53</v>
      </c>
      <c r="D13" s="138"/>
      <c r="E13" s="138"/>
      <c r="F13" s="138" t="s">
        <v>54</v>
      </c>
      <c r="G13" s="215" t="s">
        <v>7115</v>
      </c>
      <c r="H13" s="138" t="s">
        <v>30</v>
      </c>
      <c r="I13" s="223" t="s">
        <v>7</v>
      </c>
      <c r="J13" s="224" t="s">
        <v>31</v>
      </c>
      <c r="K13" s="139" t="s">
        <v>32</v>
      </c>
      <c r="M13" s="138" t="s">
        <v>7109</v>
      </c>
    </row>
    <row r="14" spans="1:18" ht="75" customHeight="1">
      <c r="A14" s="138" t="s">
        <v>25</v>
      </c>
      <c r="B14" s="294"/>
      <c r="C14" s="138" t="s">
        <v>55</v>
      </c>
      <c r="D14" s="138"/>
      <c r="E14" s="138"/>
      <c r="F14" s="138" t="s">
        <v>56</v>
      </c>
      <c r="G14" s="215" t="s">
        <v>7116</v>
      </c>
      <c r="H14" s="138" t="s">
        <v>30</v>
      </c>
      <c r="I14" s="223" t="s">
        <v>7</v>
      </c>
      <c r="J14" s="224" t="s">
        <v>31</v>
      </c>
      <c r="K14" s="139" t="s">
        <v>32</v>
      </c>
      <c r="M14" s="138" t="s">
        <v>7099</v>
      </c>
    </row>
    <row r="15" spans="1:18" ht="75" customHeight="1">
      <c r="A15" s="138" t="s">
        <v>25</v>
      </c>
      <c r="B15" s="294"/>
      <c r="C15" s="138" t="s">
        <v>57</v>
      </c>
      <c r="D15" s="138"/>
      <c r="E15" s="138"/>
      <c r="F15" s="138" t="s">
        <v>58</v>
      </c>
      <c r="G15" s="215" t="s">
        <v>7117</v>
      </c>
      <c r="H15" s="138" t="s">
        <v>30</v>
      </c>
      <c r="I15" s="223" t="s">
        <v>7</v>
      </c>
      <c r="J15" s="224" t="s">
        <v>31</v>
      </c>
      <c r="K15" s="139" t="s">
        <v>32</v>
      </c>
      <c r="M15" s="138" t="s">
        <v>7101</v>
      </c>
    </row>
    <row r="16" spans="1:18" ht="75" customHeight="1">
      <c r="A16" s="138" t="s">
        <v>25</v>
      </c>
      <c r="B16" s="294"/>
      <c r="C16" s="138" t="s">
        <v>59</v>
      </c>
      <c r="D16" s="138"/>
      <c r="E16" s="138"/>
      <c r="F16" s="138" t="s">
        <v>60</v>
      </c>
      <c r="G16" s="215" t="s">
        <v>7118</v>
      </c>
      <c r="H16" s="138" t="s">
        <v>30</v>
      </c>
      <c r="I16" s="223" t="s">
        <v>7</v>
      </c>
      <c r="J16" s="224" t="s">
        <v>31</v>
      </c>
      <c r="K16" s="139" t="s">
        <v>32</v>
      </c>
      <c r="M16" s="138" t="s">
        <v>7103</v>
      </c>
    </row>
    <row r="17" spans="1:13" ht="75" customHeight="1">
      <c r="A17" s="138" t="s">
        <v>25</v>
      </c>
      <c r="B17" s="294"/>
      <c r="C17" s="138" t="s">
        <v>61</v>
      </c>
      <c r="D17" s="138"/>
      <c r="E17" s="138"/>
      <c r="F17" s="138" t="s">
        <v>62</v>
      </c>
      <c r="G17" s="215" t="s">
        <v>7119</v>
      </c>
      <c r="H17" s="138" t="s">
        <v>30</v>
      </c>
      <c r="I17" s="223" t="s">
        <v>7</v>
      </c>
      <c r="J17" s="224" t="s">
        <v>31</v>
      </c>
      <c r="K17" s="139" t="s">
        <v>32</v>
      </c>
      <c r="M17" s="138" t="s">
        <v>7105</v>
      </c>
    </row>
    <row r="18" spans="1:13" ht="75" customHeight="1">
      <c r="A18" s="138" t="s">
        <v>25</v>
      </c>
      <c r="B18" s="294"/>
      <c r="C18" s="138" t="s">
        <v>63</v>
      </c>
      <c r="D18" s="138"/>
      <c r="E18" s="138"/>
      <c r="F18" s="138" t="s">
        <v>64</v>
      </c>
      <c r="G18" s="215" t="s">
        <v>7120</v>
      </c>
      <c r="H18" s="138" t="s">
        <v>30</v>
      </c>
      <c r="I18" s="223" t="s">
        <v>7</v>
      </c>
      <c r="J18" s="224" t="s">
        <v>31</v>
      </c>
      <c r="K18" s="139" t="s">
        <v>32</v>
      </c>
      <c r="M18" s="138" t="s">
        <v>7107</v>
      </c>
    </row>
    <row r="19" spans="1:13" ht="75" customHeight="1">
      <c r="A19" s="138" t="s">
        <v>25</v>
      </c>
      <c r="B19" s="294"/>
      <c r="C19" s="138" t="s">
        <v>65</v>
      </c>
      <c r="D19" s="138"/>
      <c r="E19" s="138"/>
      <c r="F19" s="138" t="s">
        <v>66</v>
      </c>
      <c r="G19" s="215" t="s">
        <v>7121</v>
      </c>
      <c r="H19" s="138" t="s">
        <v>30</v>
      </c>
      <c r="I19" s="223" t="s">
        <v>7</v>
      </c>
      <c r="J19" s="224" t="s">
        <v>31</v>
      </c>
      <c r="K19" s="139" t="s">
        <v>32</v>
      </c>
      <c r="M19" s="138" t="s">
        <v>7109</v>
      </c>
    </row>
    <row r="20" spans="1:13" ht="75" customHeight="1">
      <c r="A20" s="138" t="s">
        <v>25</v>
      </c>
      <c r="B20" s="294"/>
      <c r="C20" s="138" t="s">
        <v>67</v>
      </c>
      <c r="D20" s="138"/>
      <c r="E20" s="138"/>
      <c r="F20" s="138" t="s">
        <v>68</v>
      </c>
      <c r="G20" s="215" t="s">
        <v>7122</v>
      </c>
      <c r="H20" s="138" t="s">
        <v>69</v>
      </c>
      <c r="I20" s="223" t="s">
        <v>7</v>
      </c>
      <c r="J20" s="224" t="s">
        <v>31</v>
      </c>
      <c r="K20" s="139" t="s">
        <v>32</v>
      </c>
      <c r="M20" s="138" t="s">
        <v>7123</v>
      </c>
    </row>
    <row r="21" spans="1:13" ht="75" customHeight="1">
      <c r="A21" s="138" t="s">
        <v>25</v>
      </c>
      <c r="B21" s="294"/>
      <c r="C21" s="138" t="s">
        <v>70</v>
      </c>
      <c r="D21" s="138"/>
      <c r="E21" s="138"/>
      <c r="F21" s="138" t="s">
        <v>71</v>
      </c>
      <c r="G21" s="215" t="s">
        <v>7124</v>
      </c>
      <c r="H21" s="138" t="s">
        <v>72</v>
      </c>
      <c r="I21" s="223" t="s">
        <v>7</v>
      </c>
      <c r="J21" s="224" t="s">
        <v>31</v>
      </c>
      <c r="K21" s="139" t="s">
        <v>32</v>
      </c>
      <c r="M21" s="138" t="s">
        <v>7125</v>
      </c>
    </row>
    <row r="22" spans="1:13" ht="75" customHeight="1">
      <c r="A22" s="138" t="s">
        <v>73</v>
      </c>
      <c r="B22" s="293" t="s">
        <v>74</v>
      </c>
      <c r="C22" s="138" t="s">
        <v>75</v>
      </c>
      <c r="D22" s="138"/>
      <c r="E22" s="138" t="s">
        <v>76</v>
      </c>
      <c r="F22" s="138" t="s">
        <v>77</v>
      </c>
      <c r="G22" s="215" t="s">
        <v>7126</v>
      </c>
      <c r="H22" s="138" t="s">
        <v>78</v>
      </c>
      <c r="I22" s="223" t="s">
        <v>7</v>
      </c>
      <c r="J22" s="224" t="s">
        <v>31</v>
      </c>
      <c r="K22" s="139" t="s">
        <v>32</v>
      </c>
      <c r="M22" s="138" t="s">
        <v>7127</v>
      </c>
    </row>
    <row r="23" spans="1:13" ht="75" customHeight="1">
      <c r="A23" s="138" t="s">
        <v>73</v>
      </c>
      <c r="B23" s="294"/>
      <c r="C23" s="138" t="s">
        <v>79</v>
      </c>
      <c r="D23" s="138"/>
      <c r="E23" s="138"/>
      <c r="F23" s="138" t="s">
        <v>80</v>
      </c>
      <c r="G23" s="215" t="s">
        <v>7128</v>
      </c>
      <c r="H23" s="138" t="s">
        <v>81</v>
      </c>
      <c r="I23" s="223" t="s">
        <v>7</v>
      </c>
      <c r="J23" s="224" t="s">
        <v>31</v>
      </c>
      <c r="K23" s="139" t="s">
        <v>32</v>
      </c>
      <c r="M23" s="138" t="s">
        <v>7127</v>
      </c>
    </row>
    <row r="24" spans="1:13" ht="75" customHeight="1">
      <c r="A24" s="138" t="s">
        <v>73</v>
      </c>
      <c r="B24" s="294"/>
      <c r="C24" s="138" t="s">
        <v>82</v>
      </c>
      <c r="D24" s="138"/>
      <c r="E24" s="138"/>
      <c r="F24" s="138" t="s">
        <v>83</v>
      </c>
      <c r="G24" s="215" t="s">
        <v>7129</v>
      </c>
      <c r="H24" s="138" t="s">
        <v>84</v>
      </c>
      <c r="I24" s="223" t="s">
        <v>7</v>
      </c>
      <c r="J24" s="224" t="s">
        <v>31</v>
      </c>
      <c r="K24" s="139" t="s">
        <v>32</v>
      </c>
      <c r="M24" s="138" t="s">
        <v>7127</v>
      </c>
    </row>
    <row r="25" spans="1:13" ht="75" customHeight="1">
      <c r="A25" s="138" t="s">
        <v>73</v>
      </c>
      <c r="B25" s="294"/>
      <c r="C25" s="138" t="s">
        <v>85</v>
      </c>
      <c r="D25" s="138"/>
      <c r="E25" s="138"/>
      <c r="F25" s="138" t="s">
        <v>86</v>
      </c>
      <c r="G25" s="215" t="s">
        <v>7130</v>
      </c>
      <c r="H25" s="138" t="s">
        <v>87</v>
      </c>
      <c r="I25" s="223" t="s">
        <v>7</v>
      </c>
      <c r="J25" s="224" t="s">
        <v>31</v>
      </c>
      <c r="K25" s="139" t="s">
        <v>32</v>
      </c>
      <c r="M25" s="138" t="s">
        <v>7131</v>
      </c>
    </row>
    <row r="26" spans="1:13" ht="75" customHeight="1">
      <c r="A26" s="138" t="s">
        <v>73</v>
      </c>
      <c r="B26" s="294"/>
      <c r="C26" s="138" t="s">
        <v>88</v>
      </c>
      <c r="D26" s="138"/>
      <c r="E26" s="138"/>
      <c r="F26" s="138" t="s">
        <v>89</v>
      </c>
      <c r="G26" s="215" t="s">
        <v>7132</v>
      </c>
      <c r="H26" s="138" t="s">
        <v>90</v>
      </c>
      <c r="I26" s="223" t="s">
        <v>7</v>
      </c>
      <c r="J26" s="224" t="s">
        <v>31</v>
      </c>
      <c r="K26" s="139" t="s">
        <v>32</v>
      </c>
      <c r="M26" s="138" t="s">
        <v>7133</v>
      </c>
    </row>
    <row r="27" spans="1:13" ht="75" customHeight="1">
      <c r="A27" s="138" t="s">
        <v>91</v>
      </c>
      <c r="B27" s="293" t="s">
        <v>92</v>
      </c>
      <c r="C27" s="139" t="s">
        <v>93</v>
      </c>
      <c r="D27" s="138" t="s">
        <v>94</v>
      </c>
      <c r="E27" s="138" t="s">
        <v>95</v>
      </c>
      <c r="F27" s="138" t="s">
        <v>96</v>
      </c>
      <c r="G27" s="215" t="s">
        <v>7134</v>
      </c>
      <c r="H27" s="138" t="s">
        <v>97</v>
      </c>
      <c r="I27" s="223" t="s">
        <v>7</v>
      </c>
      <c r="J27" s="224" t="s">
        <v>31</v>
      </c>
      <c r="K27" s="139" t="s">
        <v>32</v>
      </c>
      <c r="M27" s="138" t="s">
        <v>7135</v>
      </c>
    </row>
    <row r="28" spans="1:13" ht="75" customHeight="1">
      <c r="A28" s="138" t="s">
        <v>91</v>
      </c>
      <c r="B28" s="294"/>
      <c r="C28" s="139" t="s">
        <v>98</v>
      </c>
      <c r="D28" s="138"/>
      <c r="E28" s="138"/>
      <c r="F28" s="138"/>
      <c r="G28" s="215" t="s">
        <v>7136</v>
      </c>
      <c r="H28" s="138" t="s">
        <v>97</v>
      </c>
      <c r="I28" s="223" t="s">
        <v>7</v>
      </c>
      <c r="J28" s="224" t="s">
        <v>31</v>
      </c>
      <c r="K28" s="139" t="s">
        <v>32</v>
      </c>
      <c r="M28" s="138" t="s">
        <v>7135</v>
      </c>
    </row>
    <row r="29" spans="1:13" ht="75" customHeight="1">
      <c r="A29" s="138" t="s">
        <v>91</v>
      </c>
      <c r="B29" s="294"/>
      <c r="C29" s="139" t="s">
        <v>99</v>
      </c>
      <c r="D29" s="138"/>
      <c r="E29" s="138"/>
      <c r="F29" s="138"/>
      <c r="G29" s="215" t="s">
        <v>7137</v>
      </c>
      <c r="H29" s="138" t="s">
        <v>97</v>
      </c>
      <c r="I29" s="223" t="s">
        <v>7</v>
      </c>
      <c r="J29" s="224" t="s">
        <v>31</v>
      </c>
      <c r="K29" s="139" t="s">
        <v>32</v>
      </c>
      <c r="M29" s="138" t="s">
        <v>7135</v>
      </c>
    </row>
    <row r="30" spans="1:13" ht="75" customHeight="1">
      <c r="A30" s="138" t="s">
        <v>91</v>
      </c>
      <c r="B30" s="294"/>
      <c r="C30" s="139" t="s">
        <v>100</v>
      </c>
      <c r="D30" s="138"/>
      <c r="E30" s="138"/>
      <c r="F30" s="138" t="s">
        <v>101</v>
      </c>
      <c r="G30" s="215" t="s">
        <v>7138</v>
      </c>
      <c r="H30" s="138" t="s">
        <v>102</v>
      </c>
      <c r="I30" s="223" t="s">
        <v>7</v>
      </c>
      <c r="J30" s="224" t="s">
        <v>31</v>
      </c>
      <c r="K30" s="139" t="s">
        <v>32</v>
      </c>
      <c r="M30" s="138" t="s">
        <v>7139</v>
      </c>
    </row>
    <row r="31" spans="1:13" ht="75" customHeight="1">
      <c r="A31" s="138" t="s">
        <v>91</v>
      </c>
      <c r="B31" s="294"/>
      <c r="C31" s="139" t="s">
        <v>103</v>
      </c>
      <c r="D31" s="138"/>
      <c r="E31" s="138"/>
      <c r="F31" s="138" t="s">
        <v>104</v>
      </c>
      <c r="G31" s="215" t="s">
        <v>7140</v>
      </c>
      <c r="H31" s="138" t="s">
        <v>102</v>
      </c>
      <c r="I31" s="223" t="s">
        <v>7</v>
      </c>
      <c r="J31" s="224" t="s">
        <v>31</v>
      </c>
      <c r="K31" s="139" t="s">
        <v>32</v>
      </c>
      <c r="M31" s="138" t="s">
        <v>7141</v>
      </c>
    </row>
    <row r="32" spans="1:13" ht="75" customHeight="1">
      <c r="A32" s="138" t="s">
        <v>91</v>
      </c>
      <c r="B32" s="294"/>
      <c r="C32" s="139" t="s">
        <v>105</v>
      </c>
      <c r="D32" s="138"/>
      <c r="E32" s="138"/>
      <c r="F32" s="138" t="s">
        <v>106</v>
      </c>
      <c r="G32" s="215" t="s">
        <v>7142</v>
      </c>
      <c r="H32" s="138" t="s">
        <v>102</v>
      </c>
      <c r="I32" s="223" t="s">
        <v>7</v>
      </c>
      <c r="J32" s="224" t="s">
        <v>31</v>
      </c>
      <c r="K32" s="139" t="s">
        <v>32</v>
      </c>
      <c r="M32" s="138" t="s">
        <v>7143</v>
      </c>
    </row>
    <row r="33" spans="1:14" ht="75" customHeight="1">
      <c r="A33" s="138" t="s">
        <v>107</v>
      </c>
      <c r="B33" s="293" t="s">
        <v>108</v>
      </c>
      <c r="C33" s="138" t="s">
        <v>109</v>
      </c>
      <c r="D33" s="138"/>
      <c r="E33" s="138" t="s">
        <v>28</v>
      </c>
      <c r="F33" s="138" t="s">
        <v>29</v>
      </c>
      <c r="G33" s="215" t="s">
        <v>7144</v>
      </c>
      <c r="H33" s="138" t="s">
        <v>30</v>
      </c>
      <c r="I33" s="223" t="s">
        <v>7</v>
      </c>
      <c r="J33" s="224" t="s">
        <v>31</v>
      </c>
      <c r="K33" s="139" t="s">
        <v>32</v>
      </c>
      <c r="M33" s="140" t="s">
        <v>7145</v>
      </c>
      <c r="N33" s="141"/>
    </row>
    <row r="34" spans="1:14" ht="75" customHeight="1">
      <c r="A34" s="138" t="s">
        <v>107</v>
      </c>
      <c r="B34" s="294"/>
      <c r="C34" s="138" t="s">
        <v>110</v>
      </c>
      <c r="D34" s="138"/>
      <c r="E34" s="138"/>
      <c r="F34" s="138" t="s">
        <v>34</v>
      </c>
      <c r="G34" s="215" t="s">
        <v>7146</v>
      </c>
      <c r="H34" s="138" t="s">
        <v>30</v>
      </c>
      <c r="I34" s="223" t="s">
        <v>7</v>
      </c>
      <c r="J34" s="224" t="s">
        <v>31</v>
      </c>
      <c r="K34" s="139" t="s">
        <v>32</v>
      </c>
      <c r="M34" s="140" t="s">
        <v>7147</v>
      </c>
      <c r="N34" s="141"/>
    </row>
    <row r="35" spans="1:14" ht="75" customHeight="1">
      <c r="A35" s="138" t="s">
        <v>107</v>
      </c>
      <c r="B35" s="294"/>
      <c r="C35" s="138" t="s">
        <v>111</v>
      </c>
      <c r="D35" s="138"/>
      <c r="E35" s="138"/>
      <c r="F35" s="138" t="s">
        <v>36</v>
      </c>
      <c r="G35" s="215" t="s">
        <v>7148</v>
      </c>
      <c r="H35" s="138" t="s">
        <v>30</v>
      </c>
      <c r="I35" s="223" t="s">
        <v>7</v>
      </c>
      <c r="J35" s="224" t="s">
        <v>31</v>
      </c>
      <c r="K35" s="139" t="s">
        <v>32</v>
      </c>
      <c r="M35" s="140" t="s">
        <v>7149</v>
      </c>
      <c r="N35" s="141"/>
    </row>
    <row r="36" spans="1:14" ht="75" customHeight="1">
      <c r="A36" s="138" t="s">
        <v>107</v>
      </c>
      <c r="B36" s="294"/>
      <c r="C36" s="138" t="s">
        <v>112</v>
      </c>
      <c r="D36" s="138"/>
      <c r="E36" s="138"/>
      <c r="F36" s="138" t="s">
        <v>38</v>
      </c>
      <c r="G36" s="215" t="s">
        <v>7150</v>
      </c>
      <c r="H36" s="138" t="s">
        <v>30</v>
      </c>
      <c r="I36" s="223" t="s">
        <v>7</v>
      </c>
      <c r="J36" s="224" t="s">
        <v>31</v>
      </c>
      <c r="K36" s="139" t="s">
        <v>32</v>
      </c>
      <c r="M36" s="140" t="s">
        <v>7151</v>
      </c>
      <c r="N36" s="141"/>
    </row>
    <row r="37" spans="1:14" ht="75" customHeight="1">
      <c r="A37" s="138" t="s">
        <v>107</v>
      </c>
      <c r="B37" s="294"/>
      <c r="C37" s="138" t="s">
        <v>113</v>
      </c>
      <c r="D37" s="138"/>
      <c r="E37" s="138"/>
      <c r="F37" s="138" t="s">
        <v>40</v>
      </c>
      <c r="G37" s="215" t="s">
        <v>7152</v>
      </c>
      <c r="H37" s="138" t="s">
        <v>30</v>
      </c>
      <c r="I37" s="223" t="s">
        <v>7</v>
      </c>
      <c r="J37" s="224" t="s">
        <v>31</v>
      </c>
      <c r="K37" s="139" t="s">
        <v>32</v>
      </c>
      <c r="M37" s="140" t="s">
        <v>7153</v>
      </c>
      <c r="N37" s="141"/>
    </row>
    <row r="38" spans="1:14" ht="75" customHeight="1">
      <c r="A38" s="138" t="s">
        <v>107</v>
      </c>
      <c r="B38" s="294"/>
      <c r="C38" s="138" t="s">
        <v>114</v>
      </c>
      <c r="D38" s="138"/>
      <c r="E38" s="138"/>
      <c r="F38" s="138" t="s">
        <v>42</v>
      </c>
      <c r="G38" s="215" t="s">
        <v>7154</v>
      </c>
      <c r="H38" s="138" t="s">
        <v>30</v>
      </c>
      <c r="I38" s="223" t="s">
        <v>7</v>
      </c>
      <c r="J38" s="224" t="s">
        <v>31</v>
      </c>
      <c r="K38" s="139" t="s">
        <v>32</v>
      </c>
      <c r="M38" s="140" t="s">
        <v>7155</v>
      </c>
      <c r="N38" s="140"/>
    </row>
    <row r="39" spans="1:14" ht="75" customHeight="1">
      <c r="A39" s="138" t="s">
        <v>107</v>
      </c>
      <c r="B39" s="294"/>
      <c r="C39" s="138" t="s">
        <v>115</v>
      </c>
      <c r="D39" s="138"/>
      <c r="E39" s="138"/>
      <c r="F39" s="138" t="s">
        <v>44</v>
      </c>
      <c r="G39" s="215" t="s">
        <v>7156</v>
      </c>
      <c r="H39" s="138" t="s">
        <v>30</v>
      </c>
      <c r="I39" s="223" t="s">
        <v>7</v>
      </c>
      <c r="J39" s="224" t="s">
        <v>31</v>
      </c>
      <c r="K39" s="139" t="s">
        <v>32</v>
      </c>
      <c r="M39" s="140" t="s">
        <v>7145</v>
      </c>
      <c r="N39" s="141"/>
    </row>
    <row r="40" spans="1:14" ht="75" customHeight="1">
      <c r="A40" s="138" t="s">
        <v>107</v>
      </c>
      <c r="B40" s="294"/>
      <c r="C40" s="138" t="s">
        <v>116</v>
      </c>
      <c r="D40" s="138"/>
      <c r="E40" s="138"/>
      <c r="F40" s="138" t="s">
        <v>46</v>
      </c>
      <c r="G40" s="215" t="s">
        <v>7157</v>
      </c>
      <c r="H40" s="138" t="s">
        <v>30</v>
      </c>
      <c r="I40" s="223" t="s">
        <v>7</v>
      </c>
      <c r="J40" s="224" t="s">
        <v>31</v>
      </c>
      <c r="K40" s="139" t="s">
        <v>32</v>
      </c>
      <c r="M40" s="140" t="s">
        <v>7147</v>
      </c>
      <c r="N40" s="141"/>
    </row>
    <row r="41" spans="1:14" ht="75" customHeight="1">
      <c r="A41" s="138" t="s">
        <v>107</v>
      </c>
      <c r="B41" s="294"/>
      <c r="C41" s="138" t="s">
        <v>117</v>
      </c>
      <c r="D41" s="138"/>
      <c r="E41" s="138"/>
      <c r="F41" s="138" t="s">
        <v>48</v>
      </c>
      <c r="G41" s="215" t="s">
        <v>7158</v>
      </c>
      <c r="H41" s="138" t="s">
        <v>30</v>
      </c>
      <c r="I41" s="223" t="s">
        <v>7</v>
      </c>
      <c r="J41" s="224" t="s">
        <v>31</v>
      </c>
      <c r="K41" s="139" t="s">
        <v>32</v>
      </c>
      <c r="M41" s="140" t="s">
        <v>7149</v>
      </c>
      <c r="N41" s="141"/>
    </row>
    <row r="42" spans="1:14" ht="75" customHeight="1">
      <c r="A42" s="138" t="s">
        <v>107</v>
      </c>
      <c r="B42" s="294"/>
      <c r="C42" s="138" t="s">
        <v>118</v>
      </c>
      <c r="D42" s="138"/>
      <c r="E42" s="138"/>
      <c r="F42" s="138" t="s">
        <v>50</v>
      </c>
      <c r="G42" s="215" t="s">
        <v>7159</v>
      </c>
      <c r="H42" s="138" t="s">
        <v>30</v>
      </c>
      <c r="I42" s="223" t="s">
        <v>7</v>
      </c>
      <c r="J42" s="224" t="s">
        <v>31</v>
      </c>
      <c r="K42" s="139" t="s">
        <v>32</v>
      </c>
      <c r="M42" s="140" t="s">
        <v>7151</v>
      </c>
      <c r="N42" s="141"/>
    </row>
    <row r="43" spans="1:14" ht="75" customHeight="1">
      <c r="A43" s="138" t="s">
        <v>107</v>
      </c>
      <c r="B43" s="294"/>
      <c r="C43" s="138" t="s">
        <v>119</v>
      </c>
      <c r="D43" s="138"/>
      <c r="E43" s="138"/>
      <c r="F43" s="138" t="s">
        <v>52</v>
      </c>
      <c r="G43" s="215" t="s">
        <v>7160</v>
      </c>
      <c r="H43" s="138" t="s">
        <v>30</v>
      </c>
      <c r="I43" s="223" t="s">
        <v>7</v>
      </c>
      <c r="J43" s="224" t="s">
        <v>31</v>
      </c>
      <c r="K43" s="139" t="s">
        <v>32</v>
      </c>
      <c r="M43" s="140" t="s">
        <v>7153</v>
      </c>
      <c r="N43" s="141"/>
    </row>
    <row r="44" spans="1:14" ht="75" customHeight="1">
      <c r="A44" s="138" t="s">
        <v>107</v>
      </c>
      <c r="B44" s="294"/>
      <c r="C44" s="138" t="s">
        <v>120</v>
      </c>
      <c r="D44" s="138"/>
      <c r="E44" s="138"/>
      <c r="F44" s="138" t="s">
        <v>54</v>
      </c>
      <c r="G44" s="215" t="s">
        <v>7161</v>
      </c>
      <c r="H44" s="138" t="s">
        <v>30</v>
      </c>
      <c r="I44" s="223" t="s">
        <v>7</v>
      </c>
      <c r="J44" s="224" t="s">
        <v>31</v>
      </c>
      <c r="K44" s="139" t="s">
        <v>32</v>
      </c>
      <c r="M44" s="140" t="s">
        <v>7155</v>
      </c>
      <c r="N44" s="140"/>
    </row>
    <row r="45" spans="1:14" ht="75" customHeight="1">
      <c r="A45" s="138" t="s">
        <v>107</v>
      </c>
      <c r="B45" s="294"/>
      <c r="C45" s="138" t="s">
        <v>121</v>
      </c>
      <c r="D45" s="138"/>
      <c r="E45" s="138"/>
      <c r="F45" s="138" t="s">
        <v>56</v>
      </c>
      <c r="G45" s="215" t="s">
        <v>7162</v>
      </c>
      <c r="H45" s="138" t="s">
        <v>30</v>
      </c>
      <c r="I45" s="223" t="s">
        <v>7</v>
      </c>
      <c r="J45" s="224" t="s">
        <v>31</v>
      </c>
      <c r="K45" s="139" t="s">
        <v>32</v>
      </c>
      <c r="M45" s="140" t="s">
        <v>7145</v>
      </c>
      <c r="N45" s="141"/>
    </row>
    <row r="46" spans="1:14" ht="75" customHeight="1">
      <c r="A46" s="138" t="s">
        <v>107</v>
      </c>
      <c r="B46" s="294"/>
      <c r="C46" s="138" t="s">
        <v>122</v>
      </c>
      <c r="D46" s="138"/>
      <c r="E46" s="138"/>
      <c r="F46" s="138" t="s">
        <v>58</v>
      </c>
      <c r="G46" s="215" t="s">
        <v>7163</v>
      </c>
      <c r="H46" s="138" t="s">
        <v>30</v>
      </c>
      <c r="I46" s="223" t="s">
        <v>7</v>
      </c>
      <c r="J46" s="224" t="s">
        <v>31</v>
      </c>
      <c r="K46" s="139" t="s">
        <v>32</v>
      </c>
      <c r="M46" s="140" t="s">
        <v>7147</v>
      </c>
      <c r="N46" s="141"/>
    </row>
    <row r="47" spans="1:14" ht="75" customHeight="1">
      <c r="A47" s="138" t="s">
        <v>107</v>
      </c>
      <c r="B47" s="294"/>
      <c r="C47" s="138" t="s">
        <v>123</v>
      </c>
      <c r="D47" s="138"/>
      <c r="E47" s="138"/>
      <c r="F47" s="138" t="s">
        <v>60</v>
      </c>
      <c r="G47" s="215" t="s">
        <v>7164</v>
      </c>
      <c r="H47" s="138" t="s">
        <v>30</v>
      </c>
      <c r="I47" s="223" t="s">
        <v>7</v>
      </c>
      <c r="J47" s="224" t="s">
        <v>31</v>
      </c>
      <c r="K47" s="139" t="s">
        <v>32</v>
      </c>
      <c r="M47" s="140" t="s">
        <v>7149</v>
      </c>
      <c r="N47" s="141"/>
    </row>
    <row r="48" spans="1:14" ht="75" customHeight="1">
      <c r="A48" s="138" t="s">
        <v>107</v>
      </c>
      <c r="B48" s="294"/>
      <c r="C48" s="138" t="s">
        <v>124</v>
      </c>
      <c r="D48" s="138"/>
      <c r="E48" s="138"/>
      <c r="F48" s="138" t="s">
        <v>62</v>
      </c>
      <c r="G48" s="215" t="s">
        <v>7165</v>
      </c>
      <c r="H48" s="138" t="s">
        <v>30</v>
      </c>
      <c r="I48" s="223" t="s">
        <v>7</v>
      </c>
      <c r="J48" s="224" t="s">
        <v>31</v>
      </c>
      <c r="K48" s="139" t="s">
        <v>32</v>
      </c>
      <c r="M48" s="140" t="s">
        <v>7151</v>
      </c>
      <c r="N48" s="141"/>
    </row>
    <row r="49" spans="1:14" ht="75" customHeight="1">
      <c r="A49" s="138" t="s">
        <v>107</v>
      </c>
      <c r="B49" s="294"/>
      <c r="C49" s="138" t="s">
        <v>125</v>
      </c>
      <c r="D49" s="138"/>
      <c r="E49" s="138"/>
      <c r="F49" s="138" t="s">
        <v>64</v>
      </c>
      <c r="G49" s="215" t="s">
        <v>7166</v>
      </c>
      <c r="H49" s="138" t="s">
        <v>30</v>
      </c>
      <c r="I49" s="223" t="s">
        <v>7</v>
      </c>
      <c r="J49" s="224" t="s">
        <v>31</v>
      </c>
      <c r="K49" s="139" t="s">
        <v>32</v>
      </c>
      <c r="M49" s="140" t="s">
        <v>7153</v>
      </c>
      <c r="N49" s="141"/>
    </row>
    <row r="50" spans="1:14" ht="75" customHeight="1">
      <c r="A50" s="138" t="s">
        <v>107</v>
      </c>
      <c r="B50" s="294"/>
      <c r="C50" s="138" t="s">
        <v>126</v>
      </c>
      <c r="D50" s="138"/>
      <c r="E50" s="138"/>
      <c r="F50" s="138" t="s">
        <v>66</v>
      </c>
      <c r="G50" s="215" t="s">
        <v>7167</v>
      </c>
      <c r="H50" s="138" t="s">
        <v>30</v>
      </c>
      <c r="I50" s="223" t="s">
        <v>7</v>
      </c>
      <c r="J50" s="224" t="s">
        <v>31</v>
      </c>
      <c r="K50" s="139" t="s">
        <v>32</v>
      </c>
      <c r="M50" s="140" t="s">
        <v>7155</v>
      </c>
      <c r="N50" s="140"/>
    </row>
    <row r="51" spans="1:14" ht="75" customHeight="1">
      <c r="A51" s="138" t="s">
        <v>107</v>
      </c>
      <c r="B51" s="294"/>
      <c r="C51" s="138" t="s">
        <v>127</v>
      </c>
      <c r="D51" s="138"/>
      <c r="E51" s="138"/>
      <c r="F51" s="138" t="s">
        <v>68</v>
      </c>
      <c r="G51" s="215" t="s">
        <v>7168</v>
      </c>
      <c r="H51" s="138" t="s">
        <v>128</v>
      </c>
      <c r="I51" s="223" t="s">
        <v>7</v>
      </c>
      <c r="J51" s="224" t="s">
        <v>31</v>
      </c>
      <c r="K51" s="139" t="s">
        <v>32</v>
      </c>
      <c r="M51" s="138" t="s">
        <v>7169</v>
      </c>
      <c r="N51" s="138"/>
    </row>
    <row r="52" spans="1:14" ht="75" customHeight="1">
      <c r="A52" s="138" t="s">
        <v>107</v>
      </c>
      <c r="B52" s="294"/>
      <c r="C52" s="138" t="s">
        <v>129</v>
      </c>
      <c r="D52" s="138"/>
      <c r="E52" s="138"/>
      <c r="F52" s="138" t="s">
        <v>71</v>
      </c>
      <c r="G52" s="215" t="s">
        <v>7170</v>
      </c>
      <c r="H52" s="138" t="s">
        <v>72</v>
      </c>
      <c r="I52" s="223" t="s">
        <v>7</v>
      </c>
      <c r="J52" s="224" t="s">
        <v>31</v>
      </c>
      <c r="K52" s="139" t="s">
        <v>32</v>
      </c>
      <c r="M52" s="138" t="s">
        <v>7171</v>
      </c>
    </row>
    <row r="53" spans="1:14" ht="75" customHeight="1">
      <c r="A53" s="138" t="s">
        <v>130</v>
      </c>
      <c r="B53" s="293" t="s">
        <v>131</v>
      </c>
      <c r="C53" s="139" t="s">
        <v>132</v>
      </c>
      <c r="D53" s="138" t="s">
        <v>94</v>
      </c>
      <c r="E53" s="138" t="s">
        <v>133</v>
      </c>
      <c r="F53" s="138" t="s">
        <v>134</v>
      </c>
      <c r="G53" s="215" t="s">
        <v>7172</v>
      </c>
      <c r="H53" s="138" t="s">
        <v>135</v>
      </c>
      <c r="I53" s="223" t="s">
        <v>7</v>
      </c>
      <c r="J53" s="224" t="s">
        <v>31</v>
      </c>
      <c r="K53" s="139" t="s">
        <v>32</v>
      </c>
      <c r="M53" s="138" t="s">
        <v>7173</v>
      </c>
    </row>
    <row r="54" spans="1:14" ht="75" customHeight="1">
      <c r="A54" s="138" t="s">
        <v>130</v>
      </c>
      <c r="B54" s="294"/>
      <c r="C54" s="139" t="s">
        <v>136</v>
      </c>
      <c r="D54" s="138"/>
      <c r="E54" s="138"/>
      <c r="F54" s="138" t="s">
        <v>137</v>
      </c>
      <c r="G54" s="215" t="s">
        <v>7174</v>
      </c>
      <c r="H54" s="138" t="s">
        <v>138</v>
      </c>
      <c r="I54" s="223" t="s">
        <v>7</v>
      </c>
      <c r="J54" s="224" t="s">
        <v>31</v>
      </c>
      <c r="K54" s="139" t="s">
        <v>32</v>
      </c>
    </row>
    <row r="55" spans="1:14" ht="75" customHeight="1">
      <c r="A55" s="138" t="s">
        <v>130</v>
      </c>
      <c r="B55" s="294"/>
      <c r="C55" s="139" t="s">
        <v>139</v>
      </c>
      <c r="D55" s="138"/>
      <c r="E55" s="138"/>
      <c r="F55" s="138" t="s">
        <v>140</v>
      </c>
      <c r="G55" s="215" t="s">
        <v>7175</v>
      </c>
      <c r="H55" s="138" t="s">
        <v>141</v>
      </c>
      <c r="I55" s="223" t="s">
        <v>7</v>
      </c>
      <c r="J55" s="224" t="s">
        <v>31</v>
      </c>
      <c r="K55" s="139" t="s">
        <v>32</v>
      </c>
    </row>
    <row r="56" spans="1:14" ht="75" customHeight="1">
      <c r="A56" s="138" t="s">
        <v>130</v>
      </c>
      <c r="B56" s="294"/>
      <c r="C56" s="139" t="s">
        <v>142</v>
      </c>
      <c r="D56" s="138"/>
      <c r="E56" s="138"/>
      <c r="F56" s="138" t="s">
        <v>143</v>
      </c>
      <c r="G56" s="215" t="s">
        <v>7176</v>
      </c>
      <c r="H56" s="138" t="s">
        <v>144</v>
      </c>
      <c r="I56" s="223" t="s">
        <v>7</v>
      </c>
      <c r="J56" s="224" t="s">
        <v>31</v>
      </c>
      <c r="K56" s="139" t="s">
        <v>32</v>
      </c>
    </row>
    <row r="57" spans="1:14" ht="75" customHeight="1">
      <c r="A57" s="138" t="s">
        <v>130</v>
      </c>
      <c r="B57" s="294"/>
      <c r="C57" s="139" t="s">
        <v>145</v>
      </c>
      <c r="D57" s="138"/>
      <c r="E57" s="138"/>
      <c r="F57" s="138" t="s">
        <v>146</v>
      </c>
      <c r="G57" s="215" t="s">
        <v>7177</v>
      </c>
      <c r="H57" s="138" t="s">
        <v>147</v>
      </c>
      <c r="I57" s="223" t="s">
        <v>7</v>
      </c>
      <c r="J57" s="224" t="s">
        <v>31</v>
      </c>
      <c r="K57" s="139" t="s">
        <v>32</v>
      </c>
    </row>
    <row r="58" spans="1:14" ht="75" customHeight="1">
      <c r="A58" s="138" t="s">
        <v>130</v>
      </c>
      <c r="B58" s="294"/>
      <c r="C58" s="139" t="s">
        <v>148</v>
      </c>
      <c r="D58" s="138"/>
      <c r="E58" s="138"/>
      <c r="F58" s="138" t="s">
        <v>149</v>
      </c>
      <c r="G58" s="215" t="s">
        <v>7178</v>
      </c>
      <c r="H58" s="138" t="s">
        <v>150</v>
      </c>
      <c r="I58" s="223" t="s">
        <v>7</v>
      </c>
      <c r="J58" s="224" t="s">
        <v>31</v>
      </c>
      <c r="K58" s="139" t="s">
        <v>32</v>
      </c>
    </row>
    <row r="59" spans="1:14" ht="75" customHeight="1">
      <c r="A59" s="138" t="s">
        <v>130</v>
      </c>
      <c r="B59" s="294"/>
      <c r="C59" s="139" t="s">
        <v>151</v>
      </c>
      <c r="D59" s="138"/>
      <c r="E59" s="138"/>
      <c r="F59" s="138" t="s">
        <v>152</v>
      </c>
      <c r="G59" s="215" t="s">
        <v>7179</v>
      </c>
      <c r="H59" s="138" t="s">
        <v>144</v>
      </c>
      <c r="I59" s="223" t="s">
        <v>7</v>
      </c>
      <c r="J59" s="224" t="s">
        <v>31</v>
      </c>
      <c r="K59" s="139" t="s">
        <v>32</v>
      </c>
    </row>
    <row r="60" spans="1:14" ht="75" customHeight="1">
      <c r="A60" s="138" t="s">
        <v>130</v>
      </c>
      <c r="B60" s="294"/>
      <c r="C60" s="139" t="s">
        <v>153</v>
      </c>
      <c r="D60" s="138"/>
      <c r="E60" s="138"/>
      <c r="F60" s="138" t="s">
        <v>154</v>
      </c>
      <c r="G60" s="215" t="s">
        <v>7180</v>
      </c>
      <c r="H60" s="138" t="s">
        <v>141</v>
      </c>
      <c r="I60" s="223" t="s">
        <v>7</v>
      </c>
      <c r="J60" s="224" t="s">
        <v>31</v>
      </c>
      <c r="K60" s="139" t="s">
        <v>32</v>
      </c>
    </row>
    <row r="61" spans="1:14" ht="75" customHeight="1">
      <c r="A61" s="138" t="s">
        <v>130</v>
      </c>
      <c r="B61" s="294"/>
      <c r="C61" s="139" t="s">
        <v>155</v>
      </c>
      <c r="D61" s="138"/>
      <c r="E61" s="138"/>
      <c r="F61" s="138" t="s">
        <v>156</v>
      </c>
      <c r="G61" s="215" t="s">
        <v>7181</v>
      </c>
      <c r="H61" s="138" t="s">
        <v>157</v>
      </c>
      <c r="I61" s="223" t="s">
        <v>7</v>
      </c>
      <c r="J61" s="224" t="s">
        <v>31</v>
      </c>
      <c r="K61" s="139" t="s">
        <v>32</v>
      </c>
    </row>
    <row r="62" spans="1:14" ht="75" customHeight="1">
      <c r="A62" s="138" t="s">
        <v>130</v>
      </c>
      <c r="B62" s="294"/>
      <c r="C62" s="139" t="s">
        <v>158</v>
      </c>
      <c r="D62" s="138"/>
      <c r="E62" s="138"/>
      <c r="F62" s="138" t="s">
        <v>159</v>
      </c>
      <c r="G62" s="215" t="s">
        <v>7182</v>
      </c>
      <c r="H62" s="138" t="s">
        <v>157</v>
      </c>
      <c r="I62" s="223" t="s">
        <v>7</v>
      </c>
      <c r="J62" s="224" t="s">
        <v>31</v>
      </c>
      <c r="K62" s="139" t="s">
        <v>32</v>
      </c>
    </row>
    <row r="63" spans="1:14" ht="75" customHeight="1">
      <c r="A63" s="138" t="s">
        <v>130</v>
      </c>
      <c r="B63" s="294"/>
      <c r="C63" s="139" t="s">
        <v>160</v>
      </c>
      <c r="D63" s="138"/>
      <c r="E63" s="138"/>
      <c r="F63" s="138" t="s">
        <v>161</v>
      </c>
      <c r="G63" s="215" t="s">
        <v>7183</v>
      </c>
      <c r="H63" s="138" t="s">
        <v>162</v>
      </c>
      <c r="I63" s="223" t="s">
        <v>7</v>
      </c>
      <c r="J63" s="224" t="s">
        <v>31</v>
      </c>
      <c r="K63" s="139" t="s">
        <v>32</v>
      </c>
    </row>
    <row r="64" spans="1:14" ht="75" customHeight="1">
      <c r="A64" s="138" t="s">
        <v>130</v>
      </c>
      <c r="B64" s="294"/>
      <c r="C64" s="139" t="s">
        <v>163</v>
      </c>
      <c r="D64" s="138"/>
      <c r="E64" s="138"/>
      <c r="F64" s="138" t="s">
        <v>164</v>
      </c>
      <c r="G64" s="215" t="s">
        <v>7184</v>
      </c>
      <c r="H64" s="138" t="s">
        <v>150</v>
      </c>
      <c r="I64" s="223" t="s">
        <v>7</v>
      </c>
      <c r="J64" s="224" t="s">
        <v>31</v>
      </c>
      <c r="K64" s="139" t="s">
        <v>32</v>
      </c>
    </row>
    <row r="65" spans="1:13" ht="75" customHeight="1">
      <c r="A65" s="138" t="s">
        <v>130</v>
      </c>
      <c r="B65" s="294"/>
      <c r="C65" s="139" t="s">
        <v>165</v>
      </c>
      <c r="D65" s="138"/>
      <c r="E65" s="138"/>
      <c r="F65" s="138" t="s">
        <v>166</v>
      </c>
      <c r="G65" s="215" t="s">
        <v>7185</v>
      </c>
      <c r="H65" s="138" t="s">
        <v>167</v>
      </c>
      <c r="I65" s="223" t="s">
        <v>7</v>
      </c>
      <c r="J65" s="224" t="s">
        <v>31</v>
      </c>
      <c r="K65" s="139" t="s">
        <v>32</v>
      </c>
    </row>
    <row r="66" spans="1:13" ht="75" customHeight="1">
      <c r="A66" s="138" t="s">
        <v>130</v>
      </c>
      <c r="B66" s="294"/>
      <c r="C66" s="139" t="s">
        <v>168</v>
      </c>
      <c r="D66" s="138"/>
      <c r="E66" s="138"/>
      <c r="F66" s="138" t="s">
        <v>169</v>
      </c>
      <c r="G66" s="215" t="s">
        <v>7172</v>
      </c>
      <c r="H66" s="138" t="s">
        <v>170</v>
      </c>
      <c r="I66" s="223" t="s">
        <v>7</v>
      </c>
      <c r="J66" s="224" t="s">
        <v>31</v>
      </c>
      <c r="K66" s="139" t="s">
        <v>32</v>
      </c>
    </row>
    <row r="67" spans="1:13" ht="75" customHeight="1">
      <c r="A67" s="138" t="s">
        <v>130</v>
      </c>
      <c r="B67" s="294"/>
      <c r="C67" s="139" t="s">
        <v>171</v>
      </c>
      <c r="D67" s="138"/>
      <c r="E67" s="138"/>
      <c r="F67" s="138" t="s">
        <v>172</v>
      </c>
      <c r="G67" s="215" t="s">
        <v>7186</v>
      </c>
      <c r="H67" s="138" t="s">
        <v>173</v>
      </c>
      <c r="I67" s="223" t="s">
        <v>7</v>
      </c>
      <c r="J67" s="224" t="s">
        <v>31</v>
      </c>
      <c r="K67" s="139" t="s">
        <v>32</v>
      </c>
    </row>
    <row r="68" spans="1:13" ht="75" customHeight="1">
      <c r="A68" s="138" t="s">
        <v>174</v>
      </c>
      <c r="B68" s="293" t="s">
        <v>175</v>
      </c>
      <c r="C68" s="138" t="s">
        <v>176</v>
      </c>
      <c r="D68" s="138"/>
      <c r="E68" s="138" t="s">
        <v>177</v>
      </c>
      <c r="F68" s="138" t="s">
        <v>134</v>
      </c>
      <c r="G68" s="215" t="s">
        <v>7187</v>
      </c>
      <c r="H68" s="138" t="s">
        <v>178</v>
      </c>
      <c r="I68" s="223" t="s">
        <v>7</v>
      </c>
      <c r="J68" s="224" t="s">
        <v>31</v>
      </c>
      <c r="K68" s="139" t="s">
        <v>32</v>
      </c>
      <c r="M68" s="138" t="s">
        <v>234</v>
      </c>
    </row>
    <row r="69" spans="1:13" ht="75" customHeight="1">
      <c r="A69" s="138" t="s">
        <v>174</v>
      </c>
      <c r="B69" s="294"/>
      <c r="C69" s="138" t="s">
        <v>179</v>
      </c>
      <c r="D69" s="138"/>
      <c r="E69" s="138"/>
      <c r="F69" s="138" t="s">
        <v>137</v>
      </c>
      <c r="G69" s="215" t="s">
        <v>7188</v>
      </c>
      <c r="H69" s="138" t="s">
        <v>180</v>
      </c>
      <c r="I69" s="223" t="s">
        <v>7</v>
      </c>
      <c r="J69" s="224" t="s">
        <v>31</v>
      </c>
      <c r="K69" s="139" t="s">
        <v>32</v>
      </c>
      <c r="M69" s="138" t="s">
        <v>234</v>
      </c>
    </row>
    <row r="70" spans="1:13" ht="75" customHeight="1">
      <c r="A70" s="138" t="s">
        <v>174</v>
      </c>
      <c r="B70" s="294"/>
      <c r="C70" s="138" t="s">
        <v>181</v>
      </c>
      <c r="D70" s="138"/>
      <c r="E70" s="138"/>
      <c r="F70" s="138" t="s">
        <v>182</v>
      </c>
      <c r="G70" s="215" t="s">
        <v>7189</v>
      </c>
      <c r="H70" s="138" t="s">
        <v>183</v>
      </c>
      <c r="I70" s="223" t="s">
        <v>7</v>
      </c>
      <c r="J70" s="224" t="s">
        <v>31</v>
      </c>
      <c r="K70" s="139" t="s">
        <v>32</v>
      </c>
      <c r="M70" s="138" t="s">
        <v>234</v>
      </c>
    </row>
    <row r="71" spans="1:13" ht="75" customHeight="1">
      <c r="A71" s="138" t="s">
        <v>174</v>
      </c>
      <c r="B71" s="294"/>
      <c r="C71" s="138" t="s">
        <v>184</v>
      </c>
      <c r="D71" s="138"/>
      <c r="E71" s="138"/>
      <c r="F71" s="138" t="s">
        <v>140</v>
      </c>
      <c r="G71" s="215" t="s">
        <v>7190</v>
      </c>
      <c r="H71" s="138" t="s">
        <v>185</v>
      </c>
      <c r="I71" s="223" t="s">
        <v>7</v>
      </c>
      <c r="J71" s="224" t="s">
        <v>31</v>
      </c>
      <c r="K71" s="139" t="s">
        <v>32</v>
      </c>
      <c r="M71" s="138" t="s">
        <v>234</v>
      </c>
    </row>
    <row r="72" spans="1:13" ht="75" customHeight="1">
      <c r="A72" s="138" t="s">
        <v>174</v>
      </c>
      <c r="B72" s="294"/>
      <c r="C72" s="138" t="s">
        <v>186</v>
      </c>
      <c r="D72" s="138"/>
      <c r="E72" s="138"/>
      <c r="F72" s="138" t="s">
        <v>143</v>
      </c>
      <c r="G72" s="215" t="s">
        <v>7191</v>
      </c>
      <c r="H72" s="138" t="s">
        <v>183</v>
      </c>
      <c r="I72" s="223" t="s">
        <v>7</v>
      </c>
      <c r="J72" s="224" t="s">
        <v>31</v>
      </c>
      <c r="K72" s="139" t="s">
        <v>32</v>
      </c>
      <c r="M72" s="138" t="s">
        <v>234</v>
      </c>
    </row>
    <row r="73" spans="1:13" ht="75" customHeight="1">
      <c r="A73" s="138" t="s">
        <v>174</v>
      </c>
      <c r="B73" s="294"/>
      <c r="C73" s="138" t="s">
        <v>187</v>
      </c>
      <c r="D73" s="138"/>
      <c r="E73" s="138"/>
      <c r="F73" s="138" t="s">
        <v>146</v>
      </c>
      <c r="G73" s="215" t="s">
        <v>7192</v>
      </c>
      <c r="H73" s="138" t="s">
        <v>188</v>
      </c>
      <c r="I73" s="223" t="s">
        <v>7</v>
      </c>
      <c r="J73" s="224" t="s">
        <v>31</v>
      </c>
      <c r="K73" s="139" t="s">
        <v>32</v>
      </c>
      <c r="M73" s="138" t="s">
        <v>234</v>
      </c>
    </row>
    <row r="74" spans="1:13" ht="75" customHeight="1">
      <c r="A74" s="138" t="s">
        <v>174</v>
      </c>
      <c r="B74" s="294"/>
      <c r="C74" s="138" t="s">
        <v>189</v>
      </c>
      <c r="D74" s="138"/>
      <c r="E74" s="138"/>
      <c r="F74" s="138" t="s">
        <v>149</v>
      </c>
      <c r="G74" s="215" t="s">
        <v>7193</v>
      </c>
      <c r="H74" s="138" t="s">
        <v>150</v>
      </c>
      <c r="I74" s="223" t="s">
        <v>7</v>
      </c>
      <c r="J74" s="224" t="s">
        <v>31</v>
      </c>
      <c r="K74" s="139" t="s">
        <v>32</v>
      </c>
      <c r="M74" s="138" t="s">
        <v>234</v>
      </c>
    </row>
    <row r="75" spans="1:13" ht="75" customHeight="1">
      <c r="A75" s="138" t="s">
        <v>174</v>
      </c>
      <c r="B75" s="294"/>
      <c r="C75" s="138" t="s">
        <v>190</v>
      </c>
      <c r="D75" s="138"/>
      <c r="E75" s="138"/>
      <c r="F75" s="138" t="s">
        <v>152</v>
      </c>
      <c r="G75" s="215" t="s">
        <v>7194</v>
      </c>
      <c r="H75" s="138" t="s">
        <v>183</v>
      </c>
      <c r="I75" s="223" t="s">
        <v>7</v>
      </c>
      <c r="J75" s="224" t="s">
        <v>31</v>
      </c>
      <c r="K75" s="139" t="s">
        <v>32</v>
      </c>
      <c r="M75" s="138" t="s">
        <v>234</v>
      </c>
    </row>
    <row r="76" spans="1:13" ht="75" customHeight="1">
      <c r="A76" s="138" t="s">
        <v>174</v>
      </c>
      <c r="B76" s="294"/>
      <c r="C76" s="138" t="s">
        <v>191</v>
      </c>
      <c r="D76" s="138"/>
      <c r="E76" s="138"/>
      <c r="F76" s="138" t="s">
        <v>154</v>
      </c>
      <c r="G76" s="215" t="s">
        <v>7195</v>
      </c>
      <c r="H76" s="138" t="s">
        <v>192</v>
      </c>
      <c r="I76" s="223" t="s">
        <v>7</v>
      </c>
      <c r="J76" s="224" t="s">
        <v>31</v>
      </c>
      <c r="K76" s="139" t="s">
        <v>32</v>
      </c>
      <c r="M76" s="138" t="s">
        <v>234</v>
      </c>
    </row>
    <row r="77" spans="1:13" ht="75" customHeight="1">
      <c r="A77" s="138" t="s">
        <v>174</v>
      </c>
      <c r="B77" s="294"/>
      <c r="C77" s="138" t="s">
        <v>193</v>
      </c>
      <c r="D77" s="138"/>
      <c r="E77" s="138"/>
      <c r="F77" s="138" t="s">
        <v>156</v>
      </c>
      <c r="G77" s="215" t="s">
        <v>7196</v>
      </c>
      <c r="H77" s="138" t="s">
        <v>194</v>
      </c>
      <c r="I77" s="223" t="s">
        <v>7</v>
      </c>
      <c r="J77" s="224" t="s">
        <v>31</v>
      </c>
      <c r="K77" s="139" t="s">
        <v>32</v>
      </c>
      <c r="M77" s="138" t="s">
        <v>234</v>
      </c>
    </row>
    <row r="78" spans="1:13" ht="75" customHeight="1">
      <c r="A78" s="138" t="s">
        <v>174</v>
      </c>
      <c r="B78" s="294"/>
      <c r="C78" s="138" t="s">
        <v>195</v>
      </c>
      <c r="D78" s="138"/>
      <c r="E78" s="138"/>
      <c r="F78" s="138" t="s">
        <v>161</v>
      </c>
      <c r="G78" s="215" t="s">
        <v>7197</v>
      </c>
      <c r="H78" s="138" t="s">
        <v>162</v>
      </c>
      <c r="I78" s="223" t="s">
        <v>7</v>
      </c>
      <c r="J78" s="224" t="s">
        <v>31</v>
      </c>
      <c r="K78" s="139" t="s">
        <v>32</v>
      </c>
      <c r="M78" s="138" t="s">
        <v>234</v>
      </c>
    </row>
    <row r="79" spans="1:13" ht="75" customHeight="1">
      <c r="A79" s="138" t="s">
        <v>174</v>
      </c>
      <c r="B79" s="294"/>
      <c r="C79" s="138" t="s">
        <v>196</v>
      </c>
      <c r="D79" s="138"/>
      <c r="E79" s="138"/>
      <c r="F79" s="138" t="s">
        <v>166</v>
      </c>
      <c r="G79" s="215" t="s">
        <v>7198</v>
      </c>
      <c r="H79" s="138" t="s">
        <v>197</v>
      </c>
      <c r="I79" s="223" t="s">
        <v>7</v>
      </c>
      <c r="J79" s="224" t="s">
        <v>31</v>
      </c>
      <c r="K79" s="139" t="s">
        <v>32</v>
      </c>
      <c r="M79" s="138" t="s">
        <v>234</v>
      </c>
    </row>
    <row r="80" spans="1:13" ht="75" customHeight="1">
      <c r="A80" s="138" t="s">
        <v>174</v>
      </c>
      <c r="B80" s="294"/>
      <c r="C80" s="138" t="s">
        <v>198</v>
      </c>
      <c r="D80" s="138"/>
      <c r="E80" s="138"/>
      <c r="F80" s="138" t="s">
        <v>169</v>
      </c>
      <c r="G80" s="215" t="s">
        <v>7199</v>
      </c>
      <c r="H80" s="138" t="s">
        <v>199</v>
      </c>
      <c r="I80" s="223" t="s">
        <v>7</v>
      </c>
      <c r="J80" s="224" t="s">
        <v>31</v>
      </c>
      <c r="K80" s="139" t="s">
        <v>32</v>
      </c>
      <c r="M80" s="138" t="s">
        <v>234</v>
      </c>
    </row>
    <row r="81" spans="1:13" ht="75" customHeight="1">
      <c r="A81" s="138" t="s">
        <v>174</v>
      </c>
      <c r="B81" s="294"/>
      <c r="C81" s="138" t="s">
        <v>200</v>
      </c>
      <c r="D81" s="138"/>
      <c r="E81" s="138"/>
      <c r="F81" s="138" t="s">
        <v>172</v>
      </c>
      <c r="G81" s="215" t="s">
        <v>7200</v>
      </c>
      <c r="H81" s="138" t="s">
        <v>201</v>
      </c>
      <c r="I81" s="223" t="s">
        <v>7</v>
      </c>
      <c r="J81" s="224" t="s">
        <v>31</v>
      </c>
      <c r="K81" s="139" t="s">
        <v>32</v>
      </c>
      <c r="M81" s="138" t="s">
        <v>234</v>
      </c>
    </row>
    <row r="82" spans="1:13" ht="75" customHeight="1">
      <c r="A82" s="138" t="s">
        <v>174</v>
      </c>
      <c r="B82" s="294"/>
      <c r="C82" s="138" t="s">
        <v>202</v>
      </c>
      <c r="D82" s="138"/>
      <c r="E82" s="138"/>
      <c r="F82" s="138" t="s">
        <v>203</v>
      </c>
      <c r="G82" s="215" t="s">
        <v>7201</v>
      </c>
      <c r="H82" s="138" t="s">
        <v>204</v>
      </c>
      <c r="I82" s="223" t="s">
        <v>7</v>
      </c>
      <c r="J82" s="224" t="s">
        <v>31</v>
      </c>
      <c r="K82" s="139" t="s">
        <v>32</v>
      </c>
      <c r="M82" s="138" t="s">
        <v>234</v>
      </c>
    </row>
    <row r="83" spans="1:13" ht="75" customHeight="1">
      <c r="A83" s="138" t="s">
        <v>174</v>
      </c>
      <c r="B83" s="294"/>
      <c r="C83" s="138" t="s">
        <v>205</v>
      </c>
      <c r="D83" s="138"/>
      <c r="E83" s="138"/>
      <c r="F83" s="138" t="s">
        <v>206</v>
      </c>
      <c r="G83" s="215" t="s">
        <v>7202</v>
      </c>
      <c r="H83" s="138" t="s">
        <v>207</v>
      </c>
      <c r="I83" s="223" t="s">
        <v>7</v>
      </c>
      <c r="J83" s="224" t="s">
        <v>31</v>
      </c>
      <c r="K83" s="139" t="s">
        <v>32</v>
      </c>
      <c r="M83" s="138" t="s">
        <v>234</v>
      </c>
    </row>
    <row r="84" spans="1:13" ht="75" customHeight="1">
      <c r="A84" s="138" t="s">
        <v>174</v>
      </c>
      <c r="B84" s="294"/>
      <c r="C84" s="138" t="s">
        <v>208</v>
      </c>
      <c r="D84" s="138"/>
      <c r="E84" s="138"/>
      <c r="F84" s="138" t="s">
        <v>209</v>
      </c>
      <c r="G84" s="215" t="s">
        <v>7203</v>
      </c>
      <c r="H84" s="138" t="s">
        <v>210</v>
      </c>
      <c r="I84" s="223" t="s">
        <v>7</v>
      </c>
      <c r="J84" s="224" t="s">
        <v>31</v>
      </c>
      <c r="K84" s="139" t="s">
        <v>32</v>
      </c>
      <c r="M84" s="138" t="s">
        <v>234</v>
      </c>
    </row>
    <row r="85" spans="1:13" ht="75" customHeight="1">
      <c r="A85" s="138" t="s">
        <v>174</v>
      </c>
      <c r="B85" s="294"/>
      <c r="C85" s="138" t="s">
        <v>211</v>
      </c>
      <c r="D85" s="138"/>
      <c r="E85" s="138"/>
      <c r="F85" s="138" t="s">
        <v>212</v>
      </c>
      <c r="G85" s="215" t="s">
        <v>7204</v>
      </c>
      <c r="H85" s="138" t="s">
        <v>213</v>
      </c>
      <c r="I85" s="223" t="s">
        <v>7</v>
      </c>
      <c r="J85" s="224" t="s">
        <v>31</v>
      </c>
      <c r="K85" s="139" t="s">
        <v>32</v>
      </c>
      <c r="M85" s="138" t="s">
        <v>234</v>
      </c>
    </row>
    <row r="86" spans="1:13" ht="75" customHeight="1">
      <c r="A86" s="138" t="s">
        <v>174</v>
      </c>
      <c r="B86" s="294"/>
      <c r="C86" s="138" t="s">
        <v>214</v>
      </c>
      <c r="D86" s="138"/>
      <c r="E86" s="138"/>
      <c r="F86" s="138" t="s">
        <v>215</v>
      </c>
      <c r="G86" s="215" t="s">
        <v>7205</v>
      </c>
      <c r="H86" s="138" t="s">
        <v>216</v>
      </c>
      <c r="I86" s="223" t="s">
        <v>7</v>
      </c>
      <c r="J86" s="224" t="s">
        <v>31</v>
      </c>
      <c r="K86" s="139" t="s">
        <v>32</v>
      </c>
      <c r="M86" s="138" t="s">
        <v>234</v>
      </c>
    </row>
    <row r="87" spans="1:13" ht="75" customHeight="1">
      <c r="A87" s="138" t="s">
        <v>174</v>
      </c>
      <c r="B87" s="294"/>
      <c r="C87" s="138" t="s">
        <v>217</v>
      </c>
      <c r="D87" s="138"/>
      <c r="E87" s="138"/>
      <c r="F87" s="138" t="s">
        <v>218</v>
      </c>
      <c r="G87" s="215" t="s">
        <v>7206</v>
      </c>
      <c r="H87" s="138" t="s">
        <v>219</v>
      </c>
      <c r="I87" s="223" t="s">
        <v>7</v>
      </c>
      <c r="J87" s="224" t="s">
        <v>31</v>
      </c>
      <c r="K87" s="139" t="s">
        <v>32</v>
      </c>
      <c r="M87" s="138" t="s">
        <v>234</v>
      </c>
    </row>
    <row r="88" spans="1:13" ht="75" customHeight="1">
      <c r="A88" s="138" t="s">
        <v>174</v>
      </c>
      <c r="B88" s="294"/>
      <c r="C88" s="138" t="s">
        <v>220</v>
      </c>
      <c r="D88" s="138"/>
      <c r="E88" s="138"/>
      <c r="F88" s="138" t="s">
        <v>221</v>
      </c>
      <c r="G88" s="215" t="s">
        <v>7207</v>
      </c>
      <c r="H88" s="138" t="s">
        <v>222</v>
      </c>
      <c r="I88" s="223" t="s">
        <v>7</v>
      </c>
      <c r="J88" s="224" t="s">
        <v>31</v>
      </c>
      <c r="K88" s="139" t="s">
        <v>32</v>
      </c>
      <c r="M88" s="138" t="s">
        <v>234</v>
      </c>
    </row>
    <row r="89" spans="1:13" ht="75" customHeight="1">
      <c r="A89" s="138" t="s">
        <v>174</v>
      </c>
      <c r="B89" s="294"/>
      <c r="C89" s="138" t="s">
        <v>223</v>
      </c>
      <c r="D89" s="138"/>
      <c r="E89" s="138"/>
      <c r="F89" s="138" t="s">
        <v>224</v>
      </c>
      <c r="G89" s="215" t="s">
        <v>7208</v>
      </c>
      <c r="H89" s="138" t="s">
        <v>225</v>
      </c>
      <c r="I89" s="223" t="s">
        <v>7</v>
      </c>
      <c r="J89" s="224" t="s">
        <v>31</v>
      </c>
      <c r="K89" s="139" t="s">
        <v>32</v>
      </c>
      <c r="M89" s="138" t="s">
        <v>234</v>
      </c>
    </row>
    <row r="90" spans="1:13" ht="75" customHeight="1">
      <c r="A90" s="138" t="s">
        <v>226</v>
      </c>
      <c r="B90" s="293" t="s">
        <v>227</v>
      </c>
      <c r="C90" s="138" t="s">
        <v>228</v>
      </c>
      <c r="D90" s="138"/>
      <c r="E90" s="138" t="s">
        <v>229</v>
      </c>
      <c r="F90" s="138" t="s">
        <v>230</v>
      </c>
      <c r="G90" s="215" t="s">
        <v>7209</v>
      </c>
      <c r="H90" s="138" t="s">
        <v>231</v>
      </c>
      <c r="I90" s="223" t="s">
        <v>7</v>
      </c>
      <c r="J90" s="224" t="s">
        <v>31</v>
      </c>
      <c r="K90" s="139" t="s">
        <v>32</v>
      </c>
      <c r="M90" s="138" t="s">
        <v>7210</v>
      </c>
    </row>
    <row r="91" spans="1:13" ht="75" customHeight="1">
      <c r="A91" s="138" t="s">
        <v>226</v>
      </c>
      <c r="B91" s="294"/>
      <c r="C91" s="138" t="s">
        <v>232</v>
      </c>
      <c r="D91" s="138"/>
      <c r="E91" s="138"/>
      <c r="F91" s="138" t="s">
        <v>233</v>
      </c>
      <c r="G91" s="215" t="s">
        <v>7211</v>
      </c>
      <c r="H91" s="138" t="s">
        <v>231</v>
      </c>
      <c r="I91" s="223" t="s">
        <v>7</v>
      </c>
      <c r="J91" s="224" t="s">
        <v>234</v>
      </c>
      <c r="M91" s="137"/>
    </row>
    <row r="92" spans="1:13" ht="75" customHeight="1">
      <c r="A92" s="138" t="s">
        <v>235</v>
      </c>
      <c r="B92" s="293" t="s">
        <v>236</v>
      </c>
      <c r="C92" s="138" t="s">
        <v>237</v>
      </c>
      <c r="D92" s="138"/>
      <c r="E92" s="138" t="s">
        <v>238</v>
      </c>
      <c r="F92" s="138" t="s">
        <v>239</v>
      </c>
      <c r="G92" s="215" t="s">
        <v>7212</v>
      </c>
      <c r="H92" s="138" t="s">
        <v>240</v>
      </c>
      <c r="I92" s="223" t="s">
        <v>7</v>
      </c>
      <c r="J92" s="224" t="s">
        <v>31</v>
      </c>
      <c r="K92" s="139" t="s">
        <v>32</v>
      </c>
    </row>
    <row r="93" spans="1:13" ht="75" customHeight="1">
      <c r="A93" s="138" t="s">
        <v>235</v>
      </c>
      <c r="B93" s="294"/>
      <c r="C93" s="138" t="s">
        <v>241</v>
      </c>
      <c r="D93" s="138"/>
      <c r="E93" s="138"/>
      <c r="F93" s="138" t="s">
        <v>242</v>
      </c>
      <c r="G93" s="215" t="s">
        <v>7213</v>
      </c>
      <c r="H93" s="138" t="s">
        <v>240</v>
      </c>
      <c r="I93" s="223" t="s">
        <v>7</v>
      </c>
      <c r="J93" s="224" t="s">
        <v>31</v>
      </c>
      <c r="K93" s="139" t="s">
        <v>32</v>
      </c>
    </row>
    <row r="94" spans="1:13" ht="75" customHeight="1">
      <c r="A94" s="138" t="s">
        <v>243</v>
      </c>
      <c r="B94" s="293" t="s">
        <v>244</v>
      </c>
      <c r="C94" s="138" t="s">
        <v>245</v>
      </c>
      <c r="D94" s="138"/>
      <c r="E94" s="138" t="s">
        <v>246</v>
      </c>
      <c r="F94" s="138" t="s">
        <v>247</v>
      </c>
      <c r="G94" s="215" t="s">
        <v>10629</v>
      </c>
      <c r="H94" s="138" t="s">
        <v>248</v>
      </c>
      <c r="I94" s="223" t="s">
        <v>7</v>
      </c>
      <c r="J94" s="224" t="s">
        <v>31</v>
      </c>
      <c r="K94" s="139" t="s">
        <v>32</v>
      </c>
    </row>
    <row r="95" spans="1:13" ht="75" customHeight="1">
      <c r="A95" s="138" t="s">
        <v>243</v>
      </c>
      <c r="B95" s="294"/>
      <c r="C95" s="138" t="s">
        <v>249</v>
      </c>
      <c r="D95" s="138"/>
      <c r="E95" s="138"/>
      <c r="F95" s="138" t="s">
        <v>250</v>
      </c>
      <c r="G95" s="215" t="s">
        <v>7214</v>
      </c>
      <c r="H95" s="138" t="s">
        <v>248</v>
      </c>
      <c r="I95" s="223" t="s">
        <v>7</v>
      </c>
      <c r="J95" s="224" t="s">
        <v>31</v>
      </c>
      <c r="K95" s="139" t="s">
        <v>32</v>
      </c>
    </row>
    <row r="96" spans="1:13" ht="75" customHeight="1">
      <c r="A96" s="138" t="s">
        <v>251</v>
      </c>
      <c r="B96" s="293" t="s">
        <v>252</v>
      </c>
      <c r="C96" s="138" t="s">
        <v>253</v>
      </c>
      <c r="D96" s="138"/>
      <c r="E96" s="293" t="s">
        <v>254</v>
      </c>
      <c r="F96" s="138" t="s">
        <v>255</v>
      </c>
      <c r="G96" s="215" t="s">
        <v>7215</v>
      </c>
      <c r="H96" s="138" t="s">
        <v>256</v>
      </c>
      <c r="I96" s="223" t="s">
        <v>7</v>
      </c>
      <c r="J96" s="224" t="s">
        <v>31</v>
      </c>
      <c r="K96" s="139" t="s">
        <v>32</v>
      </c>
    </row>
    <row r="97" spans="1:13" ht="75" customHeight="1">
      <c r="A97" s="138" t="s">
        <v>251</v>
      </c>
      <c r="B97" s="294"/>
      <c r="C97" s="138" t="s">
        <v>257</v>
      </c>
      <c r="D97" s="138"/>
      <c r="E97" s="294"/>
      <c r="F97" s="138" t="s">
        <v>258</v>
      </c>
      <c r="G97" s="215" t="s">
        <v>7216</v>
      </c>
      <c r="H97" s="138" t="s">
        <v>259</v>
      </c>
      <c r="I97" s="223" t="s">
        <v>7</v>
      </c>
      <c r="J97" s="224" t="s">
        <v>31</v>
      </c>
      <c r="K97" s="139" t="s">
        <v>32</v>
      </c>
    </row>
    <row r="98" spans="1:13" ht="75" customHeight="1">
      <c r="A98" s="138" t="s">
        <v>251</v>
      </c>
      <c r="B98" s="294"/>
      <c r="C98" s="138" t="s">
        <v>260</v>
      </c>
      <c r="D98" s="138"/>
      <c r="E98" s="294"/>
      <c r="F98" s="138" t="s">
        <v>261</v>
      </c>
      <c r="G98" s="215" t="s">
        <v>7217</v>
      </c>
      <c r="H98" s="138" t="s">
        <v>262</v>
      </c>
      <c r="I98" s="223" t="s">
        <v>7</v>
      </c>
      <c r="J98" s="224" t="s">
        <v>31</v>
      </c>
      <c r="K98" s="139" t="s">
        <v>32</v>
      </c>
    </row>
    <row r="99" spans="1:13" ht="75" customHeight="1">
      <c r="A99" s="138" t="s">
        <v>251</v>
      </c>
      <c r="B99" s="294"/>
      <c r="C99" s="138" t="s">
        <v>263</v>
      </c>
      <c r="D99" s="138"/>
      <c r="E99" s="294"/>
      <c r="F99" s="138" t="s">
        <v>264</v>
      </c>
      <c r="G99" s="215" t="s">
        <v>7218</v>
      </c>
      <c r="H99" s="138" t="s">
        <v>265</v>
      </c>
      <c r="I99" s="223" t="s">
        <v>7</v>
      </c>
      <c r="J99" s="224" t="s">
        <v>31</v>
      </c>
      <c r="K99" s="139" t="s">
        <v>32</v>
      </c>
    </row>
    <row r="100" spans="1:13" ht="75" customHeight="1">
      <c r="A100" s="138" t="s">
        <v>266</v>
      </c>
      <c r="B100" s="138" t="s">
        <v>267</v>
      </c>
      <c r="C100" s="138" t="s">
        <v>268</v>
      </c>
      <c r="D100" s="138"/>
      <c r="E100" s="138" t="s">
        <v>7219</v>
      </c>
      <c r="F100" s="138" t="s">
        <v>7220</v>
      </c>
      <c r="G100" s="215" t="s">
        <v>7221</v>
      </c>
      <c r="H100" s="138" t="s">
        <v>7222</v>
      </c>
      <c r="I100" s="223" t="s">
        <v>7</v>
      </c>
      <c r="J100" s="224" t="s">
        <v>31</v>
      </c>
      <c r="K100" s="139" t="s">
        <v>32</v>
      </c>
    </row>
    <row r="101" spans="1:13" ht="75" customHeight="1">
      <c r="A101" s="138" t="s">
        <v>269</v>
      </c>
      <c r="B101" s="293" t="s">
        <v>270</v>
      </c>
      <c r="C101" s="138" t="s">
        <v>271</v>
      </c>
      <c r="D101" s="138"/>
      <c r="E101" s="138"/>
      <c r="F101" s="138" t="s">
        <v>137</v>
      </c>
      <c r="G101" s="215" t="s">
        <v>7223</v>
      </c>
      <c r="H101" s="138" t="s">
        <v>272</v>
      </c>
      <c r="I101" s="223" t="s">
        <v>7</v>
      </c>
      <c r="J101" s="224" t="s">
        <v>31</v>
      </c>
      <c r="K101" s="139" t="s">
        <v>32</v>
      </c>
    </row>
    <row r="102" spans="1:13" ht="75" customHeight="1">
      <c r="A102" s="138" t="s">
        <v>269</v>
      </c>
      <c r="B102" s="294"/>
      <c r="C102" s="138" t="s">
        <v>273</v>
      </c>
      <c r="D102" s="138"/>
      <c r="E102" s="138"/>
      <c r="F102" s="138" t="s">
        <v>274</v>
      </c>
      <c r="G102" s="215" t="s">
        <v>7224</v>
      </c>
      <c r="H102" s="138" t="s">
        <v>275</v>
      </c>
      <c r="I102" s="223" t="s">
        <v>7</v>
      </c>
      <c r="J102" s="224" t="s">
        <v>31</v>
      </c>
      <c r="K102" s="139" t="s">
        <v>32</v>
      </c>
    </row>
    <row r="103" spans="1:13" ht="75" customHeight="1">
      <c r="A103" s="138" t="s">
        <v>269</v>
      </c>
      <c r="B103" s="294"/>
      <c r="C103" s="138" t="s">
        <v>276</v>
      </c>
      <c r="D103" s="138"/>
      <c r="E103" s="138"/>
      <c r="F103" s="138" t="s">
        <v>277</v>
      </c>
      <c r="G103" s="215" t="s">
        <v>7225</v>
      </c>
      <c r="H103" s="138" t="s">
        <v>278</v>
      </c>
      <c r="I103" s="223" t="s">
        <v>7</v>
      </c>
      <c r="J103" s="224" t="s">
        <v>31</v>
      </c>
      <c r="K103" s="139" t="s">
        <v>32</v>
      </c>
    </row>
    <row r="104" spans="1:13" ht="75" customHeight="1">
      <c r="A104" s="138" t="s">
        <v>269</v>
      </c>
      <c r="B104" s="294"/>
      <c r="C104" s="138" t="s">
        <v>279</v>
      </c>
      <c r="D104" s="138"/>
      <c r="E104" s="138"/>
      <c r="F104" s="138" t="s">
        <v>280</v>
      </c>
      <c r="G104" s="215" t="s">
        <v>7226</v>
      </c>
      <c r="H104" s="138" t="s">
        <v>281</v>
      </c>
      <c r="I104" s="223" t="s">
        <v>7</v>
      </c>
      <c r="J104" s="224" t="s">
        <v>31</v>
      </c>
      <c r="K104" s="139" t="s">
        <v>32</v>
      </c>
    </row>
    <row r="105" spans="1:13" ht="75" customHeight="1">
      <c r="A105" s="138" t="s">
        <v>282</v>
      </c>
      <c r="B105" s="293" t="s">
        <v>283</v>
      </c>
      <c r="C105" s="138" t="s">
        <v>284</v>
      </c>
      <c r="D105" s="138"/>
      <c r="E105" s="138"/>
      <c r="F105" s="138" t="s">
        <v>285</v>
      </c>
      <c r="G105" s="215" t="s">
        <v>7227</v>
      </c>
      <c r="H105" s="138" t="s">
        <v>286</v>
      </c>
      <c r="I105" s="223" t="s">
        <v>7</v>
      </c>
      <c r="J105" s="224" t="s">
        <v>31</v>
      </c>
      <c r="K105" s="139" t="s">
        <v>32</v>
      </c>
      <c r="M105" s="138" t="s">
        <v>7135</v>
      </c>
    </row>
    <row r="106" spans="1:13" ht="75" customHeight="1">
      <c r="A106" s="138" t="s">
        <v>282</v>
      </c>
      <c r="B106" s="294"/>
      <c r="C106" s="138" t="s">
        <v>287</v>
      </c>
      <c r="D106" s="138"/>
      <c r="E106" s="138"/>
      <c r="F106" s="138" t="s">
        <v>288</v>
      </c>
      <c r="G106" s="215" t="s">
        <v>7228</v>
      </c>
      <c r="H106" s="138" t="s">
        <v>289</v>
      </c>
      <c r="I106" s="223" t="s">
        <v>7</v>
      </c>
      <c r="J106" s="224" t="s">
        <v>31</v>
      </c>
      <c r="K106" s="139" t="s">
        <v>32</v>
      </c>
      <c r="M106" s="138" t="s">
        <v>7139</v>
      </c>
    </row>
    <row r="107" spans="1:13" ht="75" customHeight="1">
      <c r="A107" s="138" t="s">
        <v>282</v>
      </c>
      <c r="B107" s="294"/>
      <c r="C107" s="138" t="s">
        <v>290</v>
      </c>
      <c r="D107" s="138"/>
      <c r="E107" s="138"/>
      <c r="F107" s="138" t="s">
        <v>291</v>
      </c>
      <c r="G107" s="215" t="s">
        <v>7229</v>
      </c>
      <c r="H107" s="138" t="s">
        <v>292</v>
      </c>
      <c r="I107" s="223" t="s">
        <v>7</v>
      </c>
      <c r="J107" s="224" t="s">
        <v>31</v>
      </c>
      <c r="K107" s="139" t="s">
        <v>32</v>
      </c>
      <c r="M107" s="138" t="s">
        <v>7230</v>
      </c>
    </row>
    <row r="108" spans="1:13" ht="75" customHeight="1">
      <c r="A108" s="138" t="s">
        <v>282</v>
      </c>
      <c r="B108" s="294"/>
      <c r="C108" s="138" t="s">
        <v>293</v>
      </c>
      <c r="D108" s="138"/>
      <c r="E108" s="138"/>
      <c r="F108" s="138" t="s">
        <v>294</v>
      </c>
      <c r="G108" s="215" t="s">
        <v>7231</v>
      </c>
      <c r="H108" s="138" t="s">
        <v>295</v>
      </c>
      <c r="I108" s="223" t="s">
        <v>7</v>
      </c>
      <c r="J108" s="224" t="s">
        <v>31</v>
      </c>
      <c r="K108" s="139" t="s">
        <v>32</v>
      </c>
      <c r="M108" s="138" t="s">
        <v>7232</v>
      </c>
    </row>
    <row r="109" spans="1:13" ht="75" customHeight="1">
      <c r="A109" s="138" t="s">
        <v>282</v>
      </c>
      <c r="B109" s="294"/>
      <c r="C109" s="138" t="s">
        <v>296</v>
      </c>
      <c r="D109" s="138"/>
      <c r="E109" s="138"/>
      <c r="F109" s="138" t="s">
        <v>297</v>
      </c>
      <c r="G109" s="215" t="s">
        <v>7233</v>
      </c>
      <c r="H109" s="138" t="s">
        <v>298</v>
      </c>
      <c r="I109" s="223" t="s">
        <v>7</v>
      </c>
      <c r="J109" s="224" t="s">
        <v>31</v>
      </c>
      <c r="K109" s="139" t="s">
        <v>32</v>
      </c>
      <c r="M109" s="138" t="s">
        <v>7234</v>
      </c>
    </row>
    <row r="110" spans="1:13" ht="75" customHeight="1">
      <c r="A110" s="138" t="s">
        <v>282</v>
      </c>
      <c r="B110" s="294"/>
      <c r="C110" s="138" t="s">
        <v>299</v>
      </c>
      <c r="D110" s="138"/>
      <c r="E110" s="138"/>
      <c r="F110" s="138" t="s">
        <v>300</v>
      </c>
      <c r="G110" s="215" t="s">
        <v>7235</v>
      </c>
      <c r="H110" s="138" t="s">
        <v>301</v>
      </c>
      <c r="I110" s="223" t="s">
        <v>7</v>
      </c>
      <c r="J110" s="224" t="s">
        <v>31</v>
      </c>
      <c r="K110" s="139" t="s">
        <v>32</v>
      </c>
      <c r="M110" s="138" t="s">
        <v>7236</v>
      </c>
    </row>
    <row r="111" spans="1:13" ht="75" customHeight="1">
      <c r="A111" s="138" t="s">
        <v>282</v>
      </c>
      <c r="B111" s="294"/>
      <c r="C111" s="138" t="s">
        <v>302</v>
      </c>
      <c r="D111" s="138"/>
      <c r="E111" s="138"/>
      <c r="F111" s="138" t="s">
        <v>303</v>
      </c>
      <c r="G111" s="215" t="s">
        <v>7237</v>
      </c>
      <c r="H111" s="138" t="s">
        <v>304</v>
      </c>
      <c r="I111" s="223" t="s">
        <v>7</v>
      </c>
      <c r="J111" s="224" t="s">
        <v>31</v>
      </c>
      <c r="K111" s="139" t="s">
        <v>32</v>
      </c>
      <c r="M111" s="138" t="s">
        <v>7234</v>
      </c>
    </row>
    <row r="112" spans="1:13" ht="75" customHeight="1">
      <c r="A112" s="138" t="s">
        <v>282</v>
      </c>
      <c r="B112" s="294"/>
      <c r="C112" s="138" t="s">
        <v>305</v>
      </c>
      <c r="D112" s="138"/>
      <c r="E112" s="138"/>
      <c r="F112" s="138" t="s">
        <v>306</v>
      </c>
      <c r="G112" s="215" t="s">
        <v>7238</v>
      </c>
      <c r="H112" s="138" t="s">
        <v>301</v>
      </c>
      <c r="I112" s="223" t="s">
        <v>7</v>
      </c>
      <c r="J112" s="224" t="s">
        <v>31</v>
      </c>
      <c r="K112" s="139" t="s">
        <v>32</v>
      </c>
      <c r="M112" s="138" t="s">
        <v>7236</v>
      </c>
    </row>
    <row r="113" spans="1:14" ht="75" customHeight="1">
      <c r="A113" s="138" t="s">
        <v>282</v>
      </c>
      <c r="B113" s="294"/>
      <c r="C113" s="138" t="s">
        <v>307</v>
      </c>
      <c r="D113" s="138"/>
      <c r="E113" s="138"/>
      <c r="F113" s="138" t="s">
        <v>7239</v>
      </c>
      <c r="G113" s="215" t="s">
        <v>7240</v>
      </c>
      <c r="H113" s="138" t="s">
        <v>308</v>
      </c>
      <c r="I113" s="223" t="s">
        <v>7</v>
      </c>
      <c r="J113" s="224" t="s">
        <v>31</v>
      </c>
      <c r="K113" s="139" t="s">
        <v>32</v>
      </c>
      <c r="M113" s="138" t="s">
        <v>7099</v>
      </c>
    </row>
    <row r="114" spans="1:14" ht="75" customHeight="1">
      <c r="A114" s="138" t="s">
        <v>282</v>
      </c>
      <c r="B114" s="294"/>
      <c r="C114" s="138" t="s">
        <v>309</v>
      </c>
      <c r="D114" s="138"/>
      <c r="E114" s="138"/>
      <c r="F114" s="138" t="s">
        <v>310</v>
      </c>
      <c r="G114" s="215" t="s">
        <v>7241</v>
      </c>
      <c r="H114" s="138" t="s">
        <v>289</v>
      </c>
      <c r="I114" s="223" t="s">
        <v>7</v>
      </c>
      <c r="J114" s="224" t="s">
        <v>31</v>
      </c>
      <c r="K114" s="139" t="s">
        <v>32</v>
      </c>
      <c r="M114" s="138" t="s">
        <v>7109</v>
      </c>
    </row>
    <row r="115" spans="1:14" ht="75" customHeight="1">
      <c r="A115" s="138" t="s">
        <v>282</v>
      </c>
      <c r="B115" s="294"/>
      <c r="C115" s="138" t="s">
        <v>311</v>
      </c>
      <c r="D115" s="138"/>
      <c r="E115" s="138"/>
      <c r="F115" s="138" t="s">
        <v>312</v>
      </c>
      <c r="G115" s="215" t="s">
        <v>7242</v>
      </c>
      <c r="H115" s="138" t="s">
        <v>308</v>
      </c>
      <c r="I115" s="223" t="s">
        <v>7</v>
      </c>
      <c r="J115" s="224" t="s">
        <v>31</v>
      </c>
      <c r="K115" s="139" t="s">
        <v>32</v>
      </c>
      <c r="M115" s="138" t="s">
        <v>7243</v>
      </c>
    </row>
    <row r="116" spans="1:14" ht="75" customHeight="1">
      <c r="A116" s="138" t="s">
        <v>282</v>
      </c>
      <c r="B116" s="294"/>
      <c r="C116" s="138" t="s">
        <v>313</v>
      </c>
      <c r="D116" s="138"/>
      <c r="E116" s="138"/>
      <c r="F116" s="138" t="s">
        <v>314</v>
      </c>
      <c r="G116" s="215" t="s">
        <v>7244</v>
      </c>
      <c r="H116" s="138" t="s">
        <v>315</v>
      </c>
      <c r="I116" s="223" t="s">
        <v>7</v>
      </c>
      <c r="J116" s="224" t="s">
        <v>31</v>
      </c>
      <c r="K116" s="139" t="s">
        <v>32</v>
      </c>
      <c r="M116" s="138" t="s">
        <v>7243</v>
      </c>
    </row>
    <row r="117" spans="1:14" ht="75" customHeight="1">
      <c r="A117" s="138" t="s">
        <v>282</v>
      </c>
      <c r="B117" s="294"/>
      <c r="C117" s="138" t="s">
        <v>316</v>
      </c>
      <c r="D117" s="138"/>
      <c r="E117" s="138"/>
      <c r="F117" s="138" t="s">
        <v>317</v>
      </c>
      <c r="G117" s="215" t="s">
        <v>7245</v>
      </c>
      <c r="H117" s="138" t="s">
        <v>289</v>
      </c>
      <c r="I117" s="223" t="s">
        <v>7</v>
      </c>
      <c r="J117" s="224" t="s">
        <v>31</v>
      </c>
      <c r="K117" s="139" t="s">
        <v>32</v>
      </c>
      <c r="M117" s="138" t="s">
        <v>7246</v>
      </c>
    </row>
    <row r="118" spans="1:14" ht="75" customHeight="1">
      <c r="A118" s="138" t="s">
        <v>282</v>
      </c>
      <c r="B118" s="294"/>
      <c r="C118" s="138" t="s">
        <v>318</v>
      </c>
      <c r="D118" s="138"/>
      <c r="E118" s="138"/>
      <c r="F118" s="138" t="s">
        <v>319</v>
      </c>
      <c r="G118" s="215" t="s">
        <v>7247</v>
      </c>
      <c r="H118" s="138" t="s">
        <v>320</v>
      </c>
      <c r="I118" s="223" t="s">
        <v>7</v>
      </c>
      <c r="J118" s="224" t="s">
        <v>31</v>
      </c>
      <c r="K118" s="139" t="s">
        <v>32</v>
      </c>
      <c r="M118" s="138" t="s">
        <v>7248</v>
      </c>
    </row>
    <row r="119" spans="1:14" ht="75" customHeight="1">
      <c r="A119" s="138" t="s">
        <v>282</v>
      </c>
      <c r="B119" s="294"/>
      <c r="C119" s="138" t="s">
        <v>321</v>
      </c>
      <c r="D119" s="138"/>
      <c r="E119" s="138"/>
      <c r="F119" s="138" t="s">
        <v>322</v>
      </c>
      <c r="G119" s="215" t="s">
        <v>7249</v>
      </c>
      <c r="H119" s="138" t="s">
        <v>323</v>
      </c>
      <c r="I119" s="223" t="s">
        <v>7</v>
      </c>
      <c r="J119" s="224" t="s">
        <v>31</v>
      </c>
      <c r="K119" s="139" t="s">
        <v>32</v>
      </c>
      <c r="M119" s="138" t="s">
        <v>7250</v>
      </c>
    </row>
    <row r="120" spans="1:14" ht="75" customHeight="1">
      <c r="A120" s="138" t="s">
        <v>282</v>
      </c>
      <c r="B120" s="294"/>
      <c r="C120" s="138" t="s">
        <v>324</v>
      </c>
      <c r="D120" s="138"/>
      <c r="E120" s="138"/>
      <c r="F120" s="138" t="s">
        <v>325</v>
      </c>
      <c r="G120" s="215" t="s">
        <v>7251</v>
      </c>
      <c r="H120" s="138" t="s">
        <v>326</v>
      </c>
      <c r="I120" s="223" t="s">
        <v>7</v>
      </c>
      <c r="J120" s="224" t="s">
        <v>31</v>
      </c>
      <c r="K120" s="139" t="s">
        <v>32</v>
      </c>
      <c r="M120" s="138" t="s">
        <v>7252</v>
      </c>
    </row>
    <row r="121" spans="1:14" ht="75" customHeight="1">
      <c r="A121" s="138" t="s">
        <v>327</v>
      </c>
      <c r="B121" s="293" t="s">
        <v>328</v>
      </c>
      <c r="C121" s="138" t="s">
        <v>329</v>
      </c>
      <c r="D121" s="138"/>
      <c r="E121" s="138" t="s">
        <v>330</v>
      </c>
      <c r="F121" s="138" t="s">
        <v>7253</v>
      </c>
      <c r="G121" s="215" t="s">
        <v>10630</v>
      </c>
      <c r="H121" s="138" t="s">
        <v>331</v>
      </c>
      <c r="I121" s="223" t="s">
        <v>7</v>
      </c>
      <c r="J121" s="224" t="s">
        <v>31</v>
      </c>
      <c r="K121" s="139" t="s">
        <v>32</v>
      </c>
    </row>
    <row r="122" spans="1:14" ht="75" customHeight="1">
      <c r="A122" s="138" t="s">
        <v>327</v>
      </c>
      <c r="B122" s="294"/>
      <c r="C122" s="138" t="s">
        <v>332</v>
      </c>
      <c r="D122" s="138"/>
      <c r="E122" s="138"/>
      <c r="F122" s="138" t="s">
        <v>7254</v>
      </c>
      <c r="G122" s="215" t="s">
        <v>10631</v>
      </c>
      <c r="H122" s="138" t="s">
        <v>333</v>
      </c>
      <c r="I122" s="223" t="s">
        <v>7</v>
      </c>
      <c r="J122" s="224" t="s">
        <v>31</v>
      </c>
      <c r="K122" s="139" t="s">
        <v>32</v>
      </c>
    </row>
    <row r="123" spans="1:14" ht="75" customHeight="1">
      <c r="A123" s="138" t="s">
        <v>327</v>
      </c>
      <c r="B123" s="294"/>
      <c r="C123" s="138" t="s">
        <v>334</v>
      </c>
      <c r="D123" s="138"/>
      <c r="E123" s="138"/>
      <c r="F123" s="138" t="s">
        <v>335</v>
      </c>
      <c r="G123" s="215" t="s">
        <v>10632</v>
      </c>
      <c r="H123" s="138" t="s">
        <v>336</v>
      </c>
      <c r="I123" s="223" t="s">
        <v>7</v>
      </c>
      <c r="J123" s="224" t="s">
        <v>234</v>
      </c>
      <c r="K123" s="139"/>
    </row>
    <row r="124" spans="1:14" ht="75" customHeight="1">
      <c r="A124" s="138" t="s">
        <v>327</v>
      </c>
      <c r="B124" s="294"/>
      <c r="C124" s="138" t="s">
        <v>337</v>
      </c>
      <c r="D124" s="138"/>
      <c r="E124" s="138"/>
      <c r="F124" s="138" t="s">
        <v>338</v>
      </c>
      <c r="G124" s="215" t="s">
        <v>10633</v>
      </c>
      <c r="H124" s="138" t="s">
        <v>339</v>
      </c>
      <c r="I124" s="223" t="s">
        <v>7</v>
      </c>
      <c r="J124" s="224" t="s">
        <v>31</v>
      </c>
      <c r="K124" s="139" t="s">
        <v>32</v>
      </c>
      <c r="M124" s="138" t="s">
        <v>7255</v>
      </c>
    </row>
    <row r="125" spans="1:14" ht="75" customHeight="1">
      <c r="A125" s="138" t="s">
        <v>327</v>
      </c>
      <c r="B125" s="294"/>
      <c r="C125" s="138" t="s">
        <v>340</v>
      </c>
      <c r="D125" s="138"/>
      <c r="E125" s="138"/>
      <c r="F125" s="138" t="s">
        <v>341</v>
      </c>
      <c r="G125" s="215" t="s">
        <v>10634</v>
      </c>
      <c r="H125" s="138" t="s">
        <v>342</v>
      </c>
      <c r="I125" s="223" t="s">
        <v>7</v>
      </c>
      <c r="J125" s="224" t="s">
        <v>31</v>
      </c>
      <c r="K125" s="139" t="s">
        <v>32</v>
      </c>
      <c r="M125" s="140" t="s">
        <v>7256</v>
      </c>
    </row>
    <row r="126" spans="1:14" ht="75" customHeight="1">
      <c r="A126" s="138" t="s">
        <v>343</v>
      </c>
      <c r="B126" s="293" t="s">
        <v>344</v>
      </c>
      <c r="C126" s="138" t="s">
        <v>345</v>
      </c>
      <c r="D126" s="138"/>
      <c r="E126" s="138" t="s">
        <v>7257</v>
      </c>
      <c r="F126" s="138" t="s">
        <v>346</v>
      </c>
      <c r="G126" s="215" t="s">
        <v>7258</v>
      </c>
      <c r="H126" s="138" t="s">
        <v>347</v>
      </c>
      <c r="I126" s="223" t="s">
        <v>7</v>
      </c>
      <c r="J126" s="224" t="s">
        <v>31</v>
      </c>
      <c r="K126" s="139" t="s">
        <v>32</v>
      </c>
      <c r="M126" s="138" t="s">
        <v>7259</v>
      </c>
    </row>
    <row r="127" spans="1:14" ht="75" customHeight="1">
      <c r="A127" s="138" t="s">
        <v>343</v>
      </c>
      <c r="B127" s="294"/>
      <c r="C127" s="138" t="s">
        <v>348</v>
      </c>
      <c r="D127" s="138"/>
      <c r="E127" s="138"/>
      <c r="F127" s="138" t="s">
        <v>349</v>
      </c>
      <c r="G127" s="215" t="s">
        <v>7260</v>
      </c>
      <c r="H127" s="138" t="s">
        <v>7261</v>
      </c>
      <c r="I127" s="223" t="s">
        <v>7</v>
      </c>
      <c r="J127" s="224" t="s">
        <v>31</v>
      </c>
      <c r="K127" s="139" t="s">
        <v>32</v>
      </c>
      <c r="M127" s="138" t="s">
        <v>7262</v>
      </c>
    </row>
    <row r="128" spans="1:14" ht="75" customHeight="1">
      <c r="A128" s="138" t="s">
        <v>343</v>
      </c>
      <c r="B128" s="294"/>
      <c r="C128" s="138" t="s">
        <v>350</v>
      </c>
      <c r="D128" s="138"/>
      <c r="E128" s="138"/>
      <c r="F128" s="138" t="s">
        <v>351</v>
      </c>
      <c r="G128" s="215" t="s">
        <v>7263</v>
      </c>
      <c r="H128" s="138" t="s">
        <v>7264</v>
      </c>
      <c r="I128" s="223" t="s">
        <v>7</v>
      </c>
      <c r="J128" s="224" t="s">
        <v>31</v>
      </c>
      <c r="K128" s="139" t="s">
        <v>32</v>
      </c>
      <c r="M128" s="138" t="s">
        <v>7265</v>
      </c>
      <c r="N128" s="138"/>
    </row>
    <row r="129" spans="1:13" ht="75" customHeight="1">
      <c r="A129" s="138" t="s">
        <v>352</v>
      </c>
      <c r="B129" s="138" t="s">
        <v>7266</v>
      </c>
      <c r="C129" s="138" t="s">
        <v>353</v>
      </c>
      <c r="D129" s="138"/>
      <c r="E129" s="138" t="s">
        <v>354</v>
      </c>
      <c r="F129" s="138" t="s">
        <v>355</v>
      </c>
      <c r="G129" s="215" t="s">
        <v>7267</v>
      </c>
      <c r="H129" s="138" t="s">
        <v>356</v>
      </c>
      <c r="I129" s="223" t="s">
        <v>7</v>
      </c>
      <c r="J129" s="224" t="s">
        <v>31</v>
      </c>
      <c r="K129" s="139" t="s">
        <v>32</v>
      </c>
      <c r="M129" s="138" t="s">
        <v>7268</v>
      </c>
    </row>
    <row r="130" spans="1:13" ht="75" customHeight="1">
      <c r="A130" s="138" t="s">
        <v>357</v>
      </c>
      <c r="B130" s="138" t="s">
        <v>358</v>
      </c>
      <c r="C130" s="138" t="s">
        <v>359</v>
      </c>
      <c r="D130" s="138"/>
      <c r="E130" s="138" t="s">
        <v>360</v>
      </c>
      <c r="F130" s="138" t="s">
        <v>361</v>
      </c>
      <c r="G130" s="215" t="s">
        <v>7269</v>
      </c>
      <c r="H130" s="138" t="s">
        <v>362</v>
      </c>
      <c r="I130" s="223" t="s">
        <v>7</v>
      </c>
      <c r="J130" s="224" t="s">
        <v>31</v>
      </c>
      <c r="K130" s="139" t="s">
        <v>32</v>
      </c>
      <c r="M130" s="138" t="s">
        <v>7270</v>
      </c>
    </row>
    <row r="131" spans="1:13" ht="75" customHeight="1">
      <c r="A131" s="138" t="s">
        <v>363</v>
      </c>
      <c r="B131" s="293" t="s">
        <v>364</v>
      </c>
      <c r="C131" s="138" t="s">
        <v>365</v>
      </c>
      <c r="D131" s="138"/>
      <c r="E131" s="138" t="s">
        <v>366</v>
      </c>
      <c r="F131" s="138" t="s">
        <v>367</v>
      </c>
      <c r="G131" s="215" t="s">
        <v>7271</v>
      </c>
      <c r="H131" s="138" t="s">
        <v>368</v>
      </c>
      <c r="I131" s="223" t="s">
        <v>7</v>
      </c>
      <c r="J131" s="224" t="s">
        <v>31</v>
      </c>
      <c r="K131" s="139" t="s">
        <v>32</v>
      </c>
      <c r="M131" s="140" t="s">
        <v>7272</v>
      </c>
    </row>
    <row r="132" spans="1:13" ht="75" customHeight="1">
      <c r="A132" s="138" t="s">
        <v>363</v>
      </c>
      <c r="B132" s="294"/>
      <c r="C132" s="138" t="s">
        <v>369</v>
      </c>
      <c r="D132" s="138"/>
      <c r="E132" s="138"/>
      <c r="F132" s="138" t="s">
        <v>370</v>
      </c>
      <c r="G132" s="215" t="s">
        <v>7273</v>
      </c>
      <c r="H132" s="138" t="s">
        <v>7274</v>
      </c>
      <c r="I132" s="223" t="s">
        <v>7</v>
      </c>
      <c r="J132" s="224" t="s">
        <v>31</v>
      </c>
      <c r="K132" s="139" t="s">
        <v>32</v>
      </c>
      <c r="M132" s="138" t="s">
        <v>7275</v>
      </c>
    </row>
    <row r="133" spans="1:13" ht="75" customHeight="1">
      <c r="A133" s="138" t="s">
        <v>363</v>
      </c>
      <c r="B133" s="294"/>
      <c r="C133" s="138" t="s">
        <v>371</v>
      </c>
      <c r="D133" s="138"/>
      <c r="E133" s="138"/>
      <c r="F133" s="138" t="s">
        <v>372</v>
      </c>
      <c r="G133" s="215" t="s">
        <v>7276</v>
      </c>
      <c r="H133" s="138" t="s">
        <v>373</v>
      </c>
      <c r="I133" s="223" t="s">
        <v>7</v>
      </c>
      <c r="J133" s="224" t="s">
        <v>31</v>
      </c>
      <c r="K133" s="139" t="s">
        <v>32</v>
      </c>
      <c r="M133" s="138" t="s">
        <v>7275</v>
      </c>
    </row>
    <row r="134" spans="1:13" ht="75" customHeight="1">
      <c r="A134" s="138" t="s">
        <v>363</v>
      </c>
      <c r="B134" s="294"/>
      <c r="C134" s="138" t="s">
        <v>374</v>
      </c>
      <c r="D134" s="138"/>
      <c r="E134" s="138"/>
      <c r="F134" s="138" t="s">
        <v>375</v>
      </c>
      <c r="G134" s="215" t="s">
        <v>7277</v>
      </c>
      <c r="H134" s="138" t="s">
        <v>376</v>
      </c>
      <c r="I134" s="223" t="s">
        <v>7</v>
      </c>
      <c r="J134" s="224" t="s">
        <v>917</v>
      </c>
      <c r="K134" s="139"/>
    </row>
    <row r="135" spans="1:13" ht="75" customHeight="1">
      <c r="A135" s="138" t="s">
        <v>377</v>
      </c>
      <c r="B135" s="293" t="s">
        <v>378</v>
      </c>
      <c r="C135" s="138" t="s">
        <v>379</v>
      </c>
      <c r="D135" s="138"/>
      <c r="E135" s="138" t="s">
        <v>7278</v>
      </c>
      <c r="F135" s="138" t="s">
        <v>380</v>
      </c>
      <c r="G135" s="215" t="s">
        <v>7279</v>
      </c>
      <c r="H135" s="138" t="s">
        <v>381</v>
      </c>
      <c r="I135" s="223" t="s">
        <v>7</v>
      </c>
      <c r="J135" s="224" t="s">
        <v>31</v>
      </c>
      <c r="K135" s="139" t="s">
        <v>32</v>
      </c>
      <c r="M135" s="138" t="s">
        <v>7280</v>
      </c>
    </row>
    <row r="136" spans="1:13" ht="75" customHeight="1">
      <c r="A136" s="138" t="s">
        <v>377</v>
      </c>
      <c r="B136" s="294"/>
      <c r="C136" s="138" t="s">
        <v>382</v>
      </c>
      <c r="D136" s="138"/>
      <c r="E136" s="138"/>
      <c r="F136" s="138" t="s">
        <v>383</v>
      </c>
      <c r="G136" s="215" t="s">
        <v>7281</v>
      </c>
      <c r="H136" s="138" t="s">
        <v>384</v>
      </c>
      <c r="I136" s="223" t="s">
        <v>7</v>
      </c>
      <c r="J136" s="224" t="s">
        <v>31</v>
      </c>
      <c r="K136" s="139" t="s">
        <v>32</v>
      </c>
      <c r="M136" s="138" t="s">
        <v>7282</v>
      </c>
    </row>
    <row r="137" spans="1:13" ht="75" customHeight="1">
      <c r="A137" s="138" t="s">
        <v>377</v>
      </c>
      <c r="B137" s="294"/>
      <c r="C137" s="138" t="s">
        <v>385</v>
      </c>
      <c r="D137" s="138"/>
      <c r="E137" s="138"/>
      <c r="F137" s="138" t="s">
        <v>386</v>
      </c>
      <c r="G137" s="215" t="s">
        <v>7283</v>
      </c>
      <c r="H137" s="138" t="s">
        <v>387</v>
      </c>
      <c r="I137" s="223" t="s">
        <v>7</v>
      </c>
      <c r="J137" s="224" t="s">
        <v>31</v>
      </c>
      <c r="K137" s="139" t="s">
        <v>32</v>
      </c>
      <c r="M137" s="138" t="s">
        <v>7284</v>
      </c>
    </row>
    <row r="138" spans="1:13" ht="75" customHeight="1">
      <c r="A138" s="138" t="s">
        <v>377</v>
      </c>
      <c r="B138" s="294"/>
      <c r="C138" s="138" t="s">
        <v>388</v>
      </c>
      <c r="D138" s="138"/>
      <c r="E138" s="138"/>
      <c r="F138" s="138" t="s">
        <v>389</v>
      </c>
      <c r="G138" s="215" t="s">
        <v>7285</v>
      </c>
      <c r="H138" s="138" t="s">
        <v>390</v>
      </c>
      <c r="I138" s="223" t="s">
        <v>7</v>
      </c>
      <c r="J138" s="224" t="s">
        <v>234</v>
      </c>
      <c r="K138" s="139"/>
    </row>
    <row r="139" spans="1:13" ht="75" customHeight="1">
      <c r="A139" s="138" t="s">
        <v>377</v>
      </c>
      <c r="B139" s="294"/>
      <c r="C139" s="138" t="s">
        <v>391</v>
      </c>
      <c r="D139" s="138"/>
      <c r="E139" s="138"/>
      <c r="F139" s="138" t="s">
        <v>392</v>
      </c>
      <c r="G139" s="215" t="s">
        <v>7285</v>
      </c>
      <c r="H139" s="138" t="s">
        <v>393</v>
      </c>
      <c r="I139" s="223" t="s">
        <v>7</v>
      </c>
      <c r="J139" s="224" t="s">
        <v>234</v>
      </c>
      <c r="K139" s="139"/>
    </row>
    <row r="140" spans="1:13" ht="75" customHeight="1">
      <c r="A140" s="139" t="s">
        <v>394</v>
      </c>
      <c r="B140" s="295" t="s">
        <v>395</v>
      </c>
      <c r="C140" s="138" t="s">
        <v>396</v>
      </c>
      <c r="D140" s="138"/>
      <c r="E140" s="139" t="s">
        <v>397</v>
      </c>
      <c r="F140" s="139" t="s">
        <v>398</v>
      </c>
      <c r="G140" s="216" t="s">
        <v>7286</v>
      </c>
      <c r="H140" s="139" t="s">
        <v>7287</v>
      </c>
      <c r="I140" s="223" t="s">
        <v>7</v>
      </c>
      <c r="J140" s="224" t="s">
        <v>234</v>
      </c>
      <c r="K140" s="139"/>
      <c r="M140" s="137"/>
    </row>
    <row r="141" spans="1:13" ht="75" customHeight="1">
      <c r="A141" s="139" t="s">
        <v>394</v>
      </c>
      <c r="B141" s="294"/>
      <c r="C141" s="138" t="s">
        <v>399</v>
      </c>
      <c r="D141" s="138"/>
      <c r="E141" s="139" t="s">
        <v>400</v>
      </c>
      <c r="F141" s="139" t="s">
        <v>398</v>
      </c>
      <c r="G141" s="216" t="s">
        <v>7288</v>
      </c>
      <c r="H141" s="139" t="s">
        <v>7289</v>
      </c>
      <c r="I141" s="223" t="s">
        <v>7</v>
      </c>
      <c r="J141" s="224" t="s">
        <v>234</v>
      </c>
      <c r="K141" s="139"/>
      <c r="M141" s="137"/>
    </row>
    <row r="142" spans="1:13" ht="75" customHeight="1">
      <c r="A142" s="139" t="s">
        <v>394</v>
      </c>
      <c r="B142" s="294"/>
      <c r="C142" s="138" t="s">
        <v>401</v>
      </c>
      <c r="D142" s="138"/>
      <c r="E142" s="139" t="s">
        <v>402</v>
      </c>
      <c r="F142" s="139" t="s">
        <v>398</v>
      </c>
      <c r="G142" s="216" t="s">
        <v>7290</v>
      </c>
      <c r="H142" s="139" t="s">
        <v>7291</v>
      </c>
      <c r="I142" s="223" t="s">
        <v>7</v>
      </c>
      <c r="J142" s="224" t="s">
        <v>234</v>
      </c>
      <c r="K142" s="139"/>
      <c r="M142" s="137"/>
    </row>
    <row r="143" spans="1:13" ht="75" customHeight="1">
      <c r="A143" s="139" t="s">
        <v>394</v>
      </c>
      <c r="B143" s="294"/>
      <c r="C143" s="138" t="s">
        <v>403</v>
      </c>
      <c r="D143" s="138"/>
      <c r="E143" s="139" t="s">
        <v>404</v>
      </c>
      <c r="F143" s="139" t="s">
        <v>398</v>
      </c>
      <c r="G143" s="216" t="s">
        <v>7292</v>
      </c>
      <c r="H143" s="139" t="s">
        <v>7293</v>
      </c>
      <c r="I143" s="223" t="s">
        <v>7</v>
      </c>
      <c r="J143" s="224" t="s">
        <v>234</v>
      </c>
      <c r="K143" s="139"/>
      <c r="M143" s="137"/>
    </row>
    <row r="144" spans="1:13" ht="75" customHeight="1">
      <c r="A144" s="138" t="s">
        <v>405</v>
      </c>
      <c r="B144" s="293" t="s">
        <v>406</v>
      </c>
      <c r="C144" s="138" t="s">
        <v>407</v>
      </c>
      <c r="D144" s="138"/>
      <c r="E144" s="138" t="s">
        <v>408</v>
      </c>
      <c r="F144" s="138" t="s">
        <v>409</v>
      </c>
      <c r="G144" s="215" t="s">
        <v>7294</v>
      </c>
      <c r="H144" s="138" t="s">
        <v>7295</v>
      </c>
      <c r="I144" s="223" t="s">
        <v>7</v>
      </c>
      <c r="J144" s="224" t="s">
        <v>31</v>
      </c>
      <c r="K144" s="143" t="s">
        <v>32</v>
      </c>
    </row>
    <row r="145" spans="1:13" ht="75" customHeight="1">
      <c r="A145" s="138" t="s">
        <v>405</v>
      </c>
      <c r="B145" s="294"/>
      <c r="C145" s="138" t="s">
        <v>410</v>
      </c>
      <c r="D145" s="138"/>
      <c r="E145" s="138"/>
      <c r="F145" s="138" t="s">
        <v>411</v>
      </c>
      <c r="G145" s="215" t="s">
        <v>7296</v>
      </c>
      <c r="H145" s="138" t="s">
        <v>7297</v>
      </c>
      <c r="I145" s="223" t="s">
        <v>7</v>
      </c>
      <c r="J145" s="224" t="s">
        <v>31</v>
      </c>
      <c r="K145" s="143" t="s">
        <v>32</v>
      </c>
      <c r="M145" s="140" t="s">
        <v>7298</v>
      </c>
    </row>
    <row r="146" spans="1:13" ht="75" customHeight="1">
      <c r="A146" s="138" t="s">
        <v>412</v>
      </c>
      <c r="B146" s="293" t="s">
        <v>413</v>
      </c>
      <c r="C146" s="138" t="s">
        <v>414</v>
      </c>
      <c r="D146" s="138"/>
      <c r="E146" s="138" t="s">
        <v>415</v>
      </c>
      <c r="F146" s="138" t="s">
        <v>416</v>
      </c>
      <c r="G146" s="215" t="s">
        <v>7299</v>
      </c>
      <c r="H146" s="138" t="s">
        <v>417</v>
      </c>
      <c r="I146" s="223" t="s">
        <v>7</v>
      </c>
      <c r="J146" s="224" t="s">
        <v>31</v>
      </c>
      <c r="K146" s="139" t="s">
        <v>32</v>
      </c>
    </row>
    <row r="147" spans="1:13" ht="75" customHeight="1">
      <c r="A147" s="138" t="s">
        <v>412</v>
      </c>
      <c r="B147" s="294"/>
      <c r="C147" s="138" t="s">
        <v>418</v>
      </c>
      <c r="D147" s="138"/>
      <c r="E147" s="138"/>
      <c r="F147" s="138" t="s">
        <v>419</v>
      </c>
      <c r="G147" s="215" t="s">
        <v>7300</v>
      </c>
      <c r="H147" s="138" t="s">
        <v>417</v>
      </c>
      <c r="I147" s="223" t="s">
        <v>7</v>
      </c>
      <c r="J147" s="224" t="s">
        <v>31</v>
      </c>
      <c r="K147" s="139" t="s">
        <v>32</v>
      </c>
    </row>
    <row r="148" spans="1:13" ht="75" customHeight="1">
      <c r="A148" s="138" t="s">
        <v>412</v>
      </c>
      <c r="B148" s="294"/>
      <c r="C148" s="138" t="s">
        <v>420</v>
      </c>
      <c r="D148" s="138"/>
      <c r="E148" s="138" t="s">
        <v>421</v>
      </c>
      <c r="F148" s="138" t="s">
        <v>416</v>
      </c>
      <c r="G148" s="215" t="s">
        <v>7301</v>
      </c>
      <c r="H148" s="138" t="s">
        <v>422</v>
      </c>
      <c r="I148" s="223" t="s">
        <v>7</v>
      </c>
      <c r="J148" s="224" t="s">
        <v>31</v>
      </c>
      <c r="K148" s="139" t="s">
        <v>32</v>
      </c>
    </row>
    <row r="149" spans="1:13" ht="75" customHeight="1">
      <c r="A149" s="138" t="s">
        <v>412</v>
      </c>
      <c r="B149" s="294"/>
      <c r="C149" s="138" t="s">
        <v>423</v>
      </c>
      <c r="D149" s="138"/>
      <c r="E149" s="138"/>
      <c r="F149" s="138" t="s">
        <v>419</v>
      </c>
      <c r="G149" s="215" t="s">
        <v>7302</v>
      </c>
      <c r="H149" s="138" t="s">
        <v>422</v>
      </c>
      <c r="I149" s="223" t="s">
        <v>7</v>
      </c>
      <c r="J149" s="224" t="s">
        <v>31</v>
      </c>
      <c r="K149" s="139" t="s">
        <v>32</v>
      </c>
    </row>
    <row r="150" spans="1:13" ht="75" customHeight="1">
      <c r="A150" s="138" t="s">
        <v>412</v>
      </c>
      <c r="B150" s="294"/>
      <c r="C150" s="138" t="s">
        <v>424</v>
      </c>
      <c r="D150" s="138"/>
      <c r="E150" s="138"/>
      <c r="F150" s="138" t="s">
        <v>425</v>
      </c>
      <c r="G150" s="215" t="s">
        <v>7303</v>
      </c>
      <c r="H150" s="138" t="s">
        <v>7304</v>
      </c>
      <c r="I150" s="223" t="s">
        <v>7</v>
      </c>
      <c r="J150" s="224" t="s">
        <v>31</v>
      </c>
      <c r="K150" s="139" t="s">
        <v>32</v>
      </c>
    </row>
    <row r="151" spans="1:13" ht="75" customHeight="1">
      <c r="A151" s="138" t="s">
        <v>426</v>
      </c>
      <c r="B151" s="293" t="s">
        <v>427</v>
      </c>
      <c r="C151" s="138" t="s">
        <v>428</v>
      </c>
      <c r="D151" s="138"/>
      <c r="E151" s="138" t="s">
        <v>429</v>
      </c>
      <c r="F151" s="138" t="s">
        <v>430</v>
      </c>
      <c r="G151" s="163" t="s">
        <v>10635</v>
      </c>
      <c r="H151" s="138" t="s">
        <v>431</v>
      </c>
      <c r="I151" s="223" t="s">
        <v>7</v>
      </c>
      <c r="J151" s="224" t="s">
        <v>31</v>
      </c>
      <c r="K151" s="139" t="s">
        <v>32</v>
      </c>
    </row>
    <row r="152" spans="1:13" ht="75" customHeight="1">
      <c r="A152" s="138" t="s">
        <v>426</v>
      </c>
      <c r="B152" s="294"/>
      <c r="C152" s="138" t="s">
        <v>432</v>
      </c>
      <c r="D152" s="138"/>
      <c r="E152" s="138"/>
      <c r="F152" s="138" t="s">
        <v>433</v>
      </c>
      <c r="G152" s="215" t="s">
        <v>10636</v>
      </c>
      <c r="H152" s="138" t="s">
        <v>431</v>
      </c>
      <c r="I152" s="223" t="s">
        <v>7</v>
      </c>
      <c r="J152" s="224" t="s">
        <v>31</v>
      </c>
      <c r="K152" s="139" t="s">
        <v>32</v>
      </c>
    </row>
    <row r="153" spans="1:13" ht="75" customHeight="1">
      <c r="A153" s="138" t="s">
        <v>426</v>
      </c>
      <c r="B153" s="294"/>
      <c r="C153" s="138" t="s">
        <v>434</v>
      </c>
      <c r="D153" s="138"/>
      <c r="E153" s="138"/>
      <c r="F153" s="138" t="s">
        <v>435</v>
      </c>
      <c r="G153" s="215" t="s">
        <v>10636</v>
      </c>
      <c r="H153" s="138" t="s">
        <v>431</v>
      </c>
      <c r="I153" s="223" t="s">
        <v>7</v>
      </c>
      <c r="J153" s="224" t="s">
        <v>31</v>
      </c>
      <c r="K153" s="139" t="s">
        <v>32</v>
      </c>
    </row>
    <row r="154" spans="1:13" ht="75" customHeight="1">
      <c r="A154" s="138" t="s">
        <v>426</v>
      </c>
      <c r="B154" s="294"/>
      <c r="C154" s="138" t="s">
        <v>436</v>
      </c>
      <c r="D154" s="138"/>
      <c r="E154" s="138"/>
      <c r="F154" s="138" t="s">
        <v>437</v>
      </c>
      <c r="G154" s="215" t="s">
        <v>10637</v>
      </c>
      <c r="H154" s="138" t="s">
        <v>438</v>
      </c>
      <c r="I154" s="223" t="s">
        <v>7</v>
      </c>
      <c r="J154" s="224" t="s">
        <v>31</v>
      </c>
      <c r="K154" s="139" t="s">
        <v>32</v>
      </c>
    </row>
    <row r="155" spans="1:13" ht="75" customHeight="1">
      <c r="A155" s="138" t="s">
        <v>426</v>
      </c>
      <c r="B155" s="294"/>
      <c r="C155" s="138" t="s">
        <v>439</v>
      </c>
      <c r="D155" s="138"/>
      <c r="E155" s="138"/>
      <c r="F155" s="138" t="s">
        <v>440</v>
      </c>
      <c r="G155" s="215" t="s">
        <v>10638</v>
      </c>
      <c r="H155" s="138" t="s">
        <v>441</v>
      </c>
      <c r="I155" s="223" t="s">
        <v>7</v>
      </c>
      <c r="J155" s="224" t="s">
        <v>31</v>
      </c>
      <c r="K155" s="139" t="s">
        <v>32</v>
      </c>
    </row>
    <row r="156" spans="1:13" ht="75" customHeight="1">
      <c r="A156" s="138" t="s">
        <v>426</v>
      </c>
      <c r="B156" s="294"/>
      <c r="C156" s="138" t="s">
        <v>442</v>
      </c>
      <c r="D156" s="138"/>
      <c r="E156" s="138"/>
      <c r="F156" s="138" t="s">
        <v>443</v>
      </c>
      <c r="G156" s="215" t="s">
        <v>7305</v>
      </c>
      <c r="H156" s="138" t="s">
        <v>444</v>
      </c>
      <c r="I156" s="223" t="s">
        <v>7</v>
      </c>
      <c r="J156" s="224" t="s">
        <v>31</v>
      </c>
      <c r="K156" s="139" t="s">
        <v>32</v>
      </c>
    </row>
    <row r="157" spans="1:13" ht="75" customHeight="1">
      <c r="A157" s="138" t="s">
        <v>445</v>
      </c>
      <c r="B157" s="295" t="s">
        <v>446</v>
      </c>
      <c r="C157" s="138" t="s">
        <v>447</v>
      </c>
      <c r="D157" s="138"/>
      <c r="E157" s="293" t="s">
        <v>448</v>
      </c>
      <c r="F157" s="138" t="s">
        <v>449</v>
      </c>
      <c r="G157" s="215" t="s">
        <v>7306</v>
      </c>
      <c r="H157" s="138" t="s">
        <v>450</v>
      </c>
      <c r="I157" s="223" t="s">
        <v>7</v>
      </c>
      <c r="J157" s="224" t="s">
        <v>31</v>
      </c>
      <c r="K157" s="139" t="s">
        <v>32</v>
      </c>
      <c r="M157" s="138" t="s">
        <v>7307</v>
      </c>
    </row>
    <row r="158" spans="1:13" ht="75" customHeight="1">
      <c r="A158" s="138" t="s">
        <v>445</v>
      </c>
      <c r="B158" s="294"/>
      <c r="C158" s="138" t="s">
        <v>451</v>
      </c>
      <c r="D158" s="138"/>
      <c r="E158" s="294"/>
      <c r="F158" s="138" t="s">
        <v>452</v>
      </c>
      <c r="G158" s="215" t="s">
        <v>7306</v>
      </c>
      <c r="H158" s="138" t="s">
        <v>450</v>
      </c>
      <c r="I158" s="223" t="s">
        <v>7</v>
      </c>
      <c r="J158" s="225" t="s">
        <v>917</v>
      </c>
      <c r="M158" s="137"/>
    </row>
    <row r="159" spans="1:13" ht="75" customHeight="1">
      <c r="A159" s="138" t="s">
        <v>445</v>
      </c>
      <c r="B159" s="294"/>
      <c r="C159" s="138" t="s">
        <v>453</v>
      </c>
      <c r="D159" s="138"/>
      <c r="E159" s="294"/>
      <c r="F159" s="138" t="s">
        <v>454</v>
      </c>
      <c r="G159" s="215" t="s">
        <v>7308</v>
      </c>
      <c r="H159" s="138" t="s">
        <v>455</v>
      </c>
      <c r="I159" s="223" t="s">
        <v>7</v>
      </c>
      <c r="J159" s="224" t="s">
        <v>31</v>
      </c>
      <c r="K159" s="139" t="s">
        <v>32</v>
      </c>
      <c r="M159" s="138" t="s">
        <v>7307</v>
      </c>
    </row>
    <row r="160" spans="1:13" ht="75" customHeight="1">
      <c r="A160" s="138" t="s">
        <v>445</v>
      </c>
      <c r="B160" s="294"/>
      <c r="C160" s="138" t="s">
        <v>456</v>
      </c>
      <c r="D160" s="138"/>
      <c r="E160" s="294"/>
      <c r="F160" s="138" t="s">
        <v>457</v>
      </c>
      <c r="G160" s="215" t="s">
        <v>7309</v>
      </c>
      <c r="H160" s="138" t="s">
        <v>458</v>
      </c>
      <c r="I160" s="223" t="s">
        <v>7</v>
      </c>
      <c r="J160" s="224" t="s">
        <v>31</v>
      </c>
      <c r="K160" s="139" t="s">
        <v>32</v>
      </c>
      <c r="M160" s="138" t="s">
        <v>7307</v>
      </c>
    </row>
    <row r="161" spans="1:13" ht="75" customHeight="1">
      <c r="A161" s="138" t="s">
        <v>445</v>
      </c>
      <c r="B161" s="294"/>
      <c r="C161" s="138" t="s">
        <v>459</v>
      </c>
      <c r="D161" s="138"/>
      <c r="E161" s="294"/>
      <c r="F161" s="138" t="s">
        <v>460</v>
      </c>
      <c r="G161" s="215" t="s">
        <v>7310</v>
      </c>
      <c r="H161" s="138" t="s">
        <v>461</v>
      </c>
      <c r="I161" s="223" t="s">
        <v>7</v>
      </c>
      <c r="J161" s="224" t="s">
        <v>31</v>
      </c>
      <c r="K161" s="139" t="s">
        <v>32</v>
      </c>
      <c r="M161" s="138" t="s">
        <v>7307</v>
      </c>
    </row>
    <row r="162" spans="1:13" ht="75" customHeight="1">
      <c r="A162" s="138" t="s">
        <v>445</v>
      </c>
      <c r="B162" s="294"/>
      <c r="C162" s="138" t="s">
        <v>462</v>
      </c>
      <c r="D162" s="138"/>
      <c r="E162" s="294"/>
      <c r="F162" s="138" t="s">
        <v>463</v>
      </c>
      <c r="G162" s="215" t="s">
        <v>7311</v>
      </c>
      <c r="H162" s="138" t="s">
        <v>464</v>
      </c>
      <c r="I162" s="223" t="s">
        <v>7</v>
      </c>
      <c r="J162" s="224" t="s">
        <v>31</v>
      </c>
      <c r="K162" s="139" t="s">
        <v>32</v>
      </c>
      <c r="M162" s="138" t="s">
        <v>7307</v>
      </c>
    </row>
    <row r="163" spans="1:13" ht="75" customHeight="1">
      <c r="A163" s="138" t="s">
        <v>445</v>
      </c>
      <c r="B163" s="294"/>
      <c r="C163" s="138" t="s">
        <v>465</v>
      </c>
      <c r="D163" s="138"/>
      <c r="E163" s="294"/>
      <c r="F163" s="138" t="s">
        <v>466</v>
      </c>
      <c r="G163" s="215" t="s">
        <v>7312</v>
      </c>
      <c r="H163" s="138" t="s">
        <v>467</v>
      </c>
      <c r="I163" s="223" t="s">
        <v>7</v>
      </c>
      <c r="J163" s="224" t="s">
        <v>31</v>
      </c>
      <c r="K163" s="139" t="s">
        <v>32</v>
      </c>
      <c r="M163" s="138" t="s">
        <v>7307</v>
      </c>
    </row>
    <row r="164" spans="1:13" ht="75" customHeight="1">
      <c r="A164" s="138" t="s">
        <v>468</v>
      </c>
      <c r="B164" s="293" t="s">
        <v>469</v>
      </c>
      <c r="C164" s="138" t="s">
        <v>470</v>
      </c>
      <c r="D164" s="138"/>
      <c r="E164" s="138" t="s">
        <v>471</v>
      </c>
      <c r="F164" s="138" t="s">
        <v>472</v>
      </c>
      <c r="G164" s="215" t="s">
        <v>10639</v>
      </c>
      <c r="H164" s="138" t="s">
        <v>7313</v>
      </c>
      <c r="I164" s="223" t="s">
        <v>7</v>
      </c>
      <c r="J164" s="224" t="s">
        <v>31</v>
      </c>
      <c r="K164" s="139" t="s">
        <v>32</v>
      </c>
    </row>
    <row r="165" spans="1:13" ht="75" customHeight="1">
      <c r="A165" s="138" t="s">
        <v>468</v>
      </c>
      <c r="B165" s="294"/>
      <c r="C165" s="138" t="s">
        <v>473</v>
      </c>
      <c r="D165" s="138"/>
      <c r="E165" s="138"/>
      <c r="F165" s="138" t="s">
        <v>474</v>
      </c>
      <c r="G165" s="215" t="s">
        <v>10640</v>
      </c>
      <c r="H165" s="138" t="s">
        <v>475</v>
      </c>
      <c r="I165" s="223" t="s">
        <v>7</v>
      </c>
      <c r="J165" s="224" t="s">
        <v>31</v>
      </c>
      <c r="K165" s="139" t="s">
        <v>32</v>
      </c>
    </row>
    <row r="166" spans="1:13" ht="75" customHeight="1">
      <c r="A166" s="138" t="s">
        <v>468</v>
      </c>
      <c r="B166" s="294"/>
      <c r="C166" s="138" t="s">
        <v>476</v>
      </c>
      <c r="D166" s="138"/>
      <c r="E166" s="138"/>
      <c r="F166" s="138" t="s">
        <v>477</v>
      </c>
      <c r="G166" s="215" t="s">
        <v>10641</v>
      </c>
      <c r="H166" s="138" t="s">
        <v>478</v>
      </c>
      <c r="I166" s="223" t="s">
        <v>7</v>
      </c>
      <c r="J166" s="224" t="s">
        <v>31</v>
      </c>
      <c r="K166" s="139" t="s">
        <v>32</v>
      </c>
    </row>
    <row r="167" spans="1:13" ht="75" customHeight="1">
      <c r="A167" s="138" t="s">
        <v>468</v>
      </c>
      <c r="B167" s="294"/>
      <c r="C167" s="138" t="s">
        <v>479</v>
      </c>
      <c r="D167" s="138"/>
      <c r="E167" s="138"/>
      <c r="F167" s="138" t="s">
        <v>480</v>
      </c>
      <c r="G167" s="215" t="s">
        <v>10642</v>
      </c>
      <c r="H167" s="138" t="s">
        <v>481</v>
      </c>
      <c r="I167" s="223" t="s">
        <v>7</v>
      </c>
      <c r="J167" s="224" t="s">
        <v>31</v>
      </c>
      <c r="K167" s="139" t="s">
        <v>32</v>
      </c>
    </row>
    <row r="168" spans="1:13" ht="75" customHeight="1">
      <c r="A168" s="138" t="s">
        <v>468</v>
      </c>
      <c r="B168" s="294"/>
      <c r="C168" s="138" t="s">
        <v>482</v>
      </c>
      <c r="D168" s="138"/>
      <c r="E168" s="138"/>
      <c r="F168" s="138" t="s">
        <v>483</v>
      </c>
      <c r="G168" s="215" t="s">
        <v>7314</v>
      </c>
      <c r="H168" s="138" t="s">
        <v>484</v>
      </c>
      <c r="I168" s="223" t="s">
        <v>7</v>
      </c>
      <c r="J168" s="224" t="s">
        <v>31</v>
      </c>
      <c r="K168" s="139" t="s">
        <v>32</v>
      </c>
    </row>
    <row r="169" spans="1:13" ht="75" customHeight="1">
      <c r="A169" s="138" t="s">
        <v>468</v>
      </c>
      <c r="B169" s="294"/>
      <c r="C169" s="138" t="s">
        <v>485</v>
      </c>
      <c r="D169" s="138"/>
      <c r="E169" s="138"/>
      <c r="F169" s="138" t="s">
        <v>486</v>
      </c>
      <c r="G169" s="215" t="s">
        <v>10643</v>
      </c>
      <c r="H169" s="138" t="s">
        <v>487</v>
      </c>
      <c r="I169" s="223" t="s">
        <v>7</v>
      </c>
      <c r="J169" s="224" t="s">
        <v>31</v>
      </c>
      <c r="K169" s="139" t="s">
        <v>32</v>
      </c>
    </row>
    <row r="170" spans="1:13" ht="75" customHeight="1">
      <c r="A170" s="138" t="s">
        <v>488</v>
      </c>
      <c r="B170" s="293" t="s">
        <v>489</v>
      </c>
      <c r="C170" s="138" t="s">
        <v>490</v>
      </c>
      <c r="D170" s="138"/>
      <c r="E170" s="138" t="s">
        <v>491</v>
      </c>
      <c r="F170" s="138" t="s">
        <v>492</v>
      </c>
      <c r="G170" s="215" t="s">
        <v>7315</v>
      </c>
      <c r="H170" s="138" t="s">
        <v>493</v>
      </c>
      <c r="I170" s="223" t="s">
        <v>7</v>
      </c>
      <c r="J170" s="224" t="s">
        <v>31</v>
      </c>
      <c r="K170" s="139" t="s">
        <v>32</v>
      </c>
      <c r="M170" s="138" t="s">
        <v>7316</v>
      </c>
    </row>
    <row r="171" spans="1:13" ht="75" customHeight="1">
      <c r="A171" s="138" t="s">
        <v>488</v>
      </c>
      <c r="B171" s="294"/>
      <c r="C171" s="138" t="s">
        <v>494</v>
      </c>
      <c r="D171" s="138"/>
      <c r="E171" s="138"/>
      <c r="F171" s="138" t="s">
        <v>495</v>
      </c>
      <c r="G171" s="215" t="s">
        <v>7317</v>
      </c>
      <c r="H171" s="138" t="s">
        <v>496</v>
      </c>
      <c r="I171" s="223" t="s">
        <v>7</v>
      </c>
      <c r="J171" s="224" t="s">
        <v>31</v>
      </c>
      <c r="K171" s="139" t="s">
        <v>32</v>
      </c>
    </row>
    <row r="172" spans="1:13" ht="75" customHeight="1">
      <c r="A172" s="138" t="s">
        <v>497</v>
      </c>
      <c r="B172" s="293" t="s">
        <v>498</v>
      </c>
      <c r="C172" s="138" t="s">
        <v>499</v>
      </c>
      <c r="D172" s="138"/>
      <c r="E172" s="138" t="s">
        <v>500</v>
      </c>
      <c r="F172" s="138" t="s">
        <v>501</v>
      </c>
      <c r="G172" s="215" t="s">
        <v>7318</v>
      </c>
      <c r="H172" s="138" t="s">
        <v>502</v>
      </c>
      <c r="I172" s="223" t="s">
        <v>7</v>
      </c>
      <c r="J172" s="224" t="s">
        <v>31</v>
      </c>
      <c r="K172" s="139" t="s">
        <v>32</v>
      </c>
      <c r="M172" s="138" t="s">
        <v>7268</v>
      </c>
    </row>
    <row r="173" spans="1:13" ht="75" customHeight="1">
      <c r="A173" s="138" t="s">
        <v>497</v>
      </c>
      <c r="B173" s="294"/>
      <c r="C173" s="138" t="s">
        <v>503</v>
      </c>
      <c r="D173" s="138"/>
      <c r="E173" s="138"/>
      <c r="F173" s="138" t="s">
        <v>504</v>
      </c>
      <c r="G173" s="215" t="s">
        <v>7319</v>
      </c>
      <c r="H173" s="138" t="s">
        <v>505</v>
      </c>
      <c r="I173" s="223" t="s">
        <v>7</v>
      </c>
      <c r="J173" s="224" t="s">
        <v>31</v>
      </c>
      <c r="K173" s="139" t="s">
        <v>32</v>
      </c>
      <c r="M173" s="138" t="s">
        <v>7268</v>
      </c>
    </row>
    <row r="174" spans="1:13" ht="75" customHeight="1">
      <c r="A174" s="138" t="s">
        <v>506</v>
      </c>
      <c r="B174" s="293" t="s">
        <v>507</v>
      </c>
      <c r="C174" s="138" t="s">
        <v>508</v>
      </c>
      <c r="D174" s="138"/>
      <c r="E174" s="138" t="s">
        <v>509</v>
      </c>
      <c r="F174" s="138" t="s">
        <v>510</v>
      </c>
      <c r="G174" s="215" t="s">
        <v>7320</v>
      </c>
      <c r="H174" s="138" t="s">
        <v>511</v>
      </c>
      <c r="I174" s="223" t="s">
        <v>7</v>
      </c>
      <c r="J174" s="224" t="s">
        <v>31</v>
      </c>
      <c r="K174" s="139" t="s">
        <v>32</v>
      </c>
    </row>
    <row r="175" spans="1:13" ht="75" customHeight="1">
      <c r="A175" s="138" t="s">
        <v>506</v>
      </c>
      <c r="B175" s="294"/>
      <c r="C175" s="138" t="s">
        <v>512</v>
      </c>
      <c r="D175" s="138"/>
      <c r="E175" s="138"/>
      <c r="F175" s="138" t="s">
        <v>513</v>
      </c>
      <c r="G175" s="215" t="s">
        <v>7321</v>
      </c>
      <c r="H175" s="138" t="s">
        <v>514</v>
      </c>
      <c r="I175" s="223" t="s">
        <v>7</v>
      </c>
      <c r="J175" s="224" t="s">
        <v>31</v>
      </c>
      <c r="K175" s="139" t="s">
        <v>32</v>
      </c>
    </row>
    <row r="176" spans="1:13" ht="75" customHeight="1">
      <c r="A176" s="138" t="s">
        <v>515</v>
      </c>
      <c r="B176" s="293" t="s">
        <v>516</v>
      </c>
      <c r="C176" s="138" t="s">
        <v>517</v>
      </c>
      <c r="D176" s="138"/>
      <c r="E176" s="138" t="s">
        <v>518</v>
      </c>
      <c r="F176" s="138" t="s">
        <v>519</v>
      </c>
      <c r="G176" s="215" t="s">
        <v>7322</v>
      </c>
      <c r="H176" s="138" t="s">
        <v>520</v>
      </c>
      <c r="I176" s="223" t="s">
        <v>7</v>
      </c>
      <c r="J176" s="224" t="s">
        <v>31</v>
      </c>
      <c r="K176" s="139" t="s">
        <v>32</v>
      </c>
    </row>
    <row r="177" spans="1:13" ht="75" customHeight="1">
      <c r="A177" s="138" t="s">
        <v>515</v>
      </c>
      <c r="B177" s="294"/>
      <c r="C177" s="138" t="s">
        <v>521</v>
      </c>
      <c r="D177" s="138"/>
      <c r="E177" s="138"/>
      <c r="F177" s="138" t="s">
        <v>522</v>
      </c>
      <c r="G177" s="215" t="s">
        <v>7323</v>
      </c>
      <c r="H177" s="138" t="s">
        <v>523</v>
      </c>
      <c r="I177" s="223" t="s">
        <v>7</v>
      </c>
      <c r="J177" s="224" t="s">
        <v>31</v>
      </c>
      <c r="K177" s="139" t="s">
        <v>32</v>
      </c>
    </row>
    <row r="178" spans="1:13" ht="75" customHeight="1">
      <c r="A178" s="138" t="s">
        <v>515</v>
      </c>
      <c r="B178" s="294"/>
      <c r="C178" s="138" t="s">
        <v>524</v>
      </c>
      <c r="D178" s="138"/>
      <c r="E178" s="138"/>
      <c r="F178" s="138" t="s">
        <v>525</v>
      </c>
      <c r="G178" s="215" t="s">
        <v>7323</v>
      </c>
      <c r="H178" s="138" t="s">
        <v>526</v>
      </c>
      <c r="I178" s="223" t="s">
        <v>7</v>
      </c>
      <c r="J178" s="224" t="s">
        <v>31</v>
      </c>
      <c r="K178" s="139" t="s">
        <v>32</v>
      </c>
    </row>
    <row r="179" spans="1:13" ht="75" customHeight="1">
      <c r="A179" s="138" t="s">
        <v>527</v>
      </c>
      <c r="B179" s="293" t="s">
        <v>528</v>
      </c>
      <c r="C179" s="138" t="s">
        <v>529</v>
      </c>
      <c r="D179" s="138"/>
      <c r="E179" s="138"/>
      <c r="F179" s="138"/>
      <c r="G179" s="215" t="s">
        <v>7324</v>
      </c>
      <c r="H179" s="138"/>
      <c r="I179" s="223" t="s">
        <v>7</v>
      </c>
      <c r="J179" s="224" t="s">
        <v>234</v>
      </c>
      <c r="K179" s="139"/>
    </row>
    <row r="180" spans="1:13" ht="75" customHeight="1">
      <c r="A180" s="138" t="s">
        <v>527</v>
      </c>
      <c r="B180" s="294"/>
      <c r="C180" s="138" t="s">
        <v>530</v>
      </c>
      <c r="D180" s="138"/>
      <c r="E180" s="138" t="s">
        <v>531</v>
      </c>
      <c r="F180" s="138" t="s">
        <v>532</v>
      </c>
      <c r="G180" s="215" t="s">
        <v>7325</v>
      </c>
      <c r="H180" s="138" t="s">
        <v>533</v>
      </c>
      <c r="I180" s="223" t="s">
        <v>7</v>
      </c>
      <c r="J180" s="224" t="s">
        <v>31</v>
      </c>
      <c r="K180" s="139" t="s">
        <v>32</v>
      </c>
    </row>
    <row r="181" spans="1:13" ht="75" customHeight="1">
      <c r="A181" s="138" t="s">
        <v>527</v>
      </c>
      <c r="B181" s="294"/>
      <c r="C181" s="138" t="s">
        <v>534</v>
      </c>
      <c r="D181" s="138"/>
      <c r="E181" s="138"/>
      <c r="F181" s="138" t="s">
        <v>535</v>
      </c>
      <c r="G181" s="215" t="s">
        <v>7326</v>
      </c>
      <c r="H181" s="138" t="s">
        <v>536</v>
      </c>
      <c r="I181" s="223" t="s">
        <v>7</v>
      </c>
      <c r="J181" s="224" t="s">
        <v>31</v>
      </c>
      <c r="K181" s="139" t="s">
        <v>32</v>
      </c>
    </row>
    <row r="182" spans="1:13" ht="75" customHeight="1">
      <c r="A182" s="138" t="s">
        <v>527</v>
      </c>
      <c r="B182" s="294"/>
      <c r="C182" s="138" t="s">
        <v>537</v>
      </c>
      <c r="D182" s="138"/>
      <c r="E182" s="138"/>
      <c r="F182" s="138" t="s">
        <v>538</v>
      </c>
      <c r="G182" s="215" t="s">
        <v>7327</v>
      </c>
      <c r="H182" s="138" t="s">
        <v>539</v>
      </c>
      <c r="I182" s="223" t="s">
        <v>7</v>
      </c>
      <c r="J182" s="224" t="s">
        <v>31</v>
      </c>
      <c r="K182" s="139" t="s">
        <v>32</v>
      </c>
    </row>
    <row r="183" spans="1:13" ht="75" customHeight="1">
      <c r="A183" s="138" t="s">
        <v>527</v>
      </c>
      <c r="B183" s="294"/>
      <c r="C183" s="138" t="s">
        <v>540</v>
      </c>
      <c r="D183" s="138"/>
      <c r="E183" s="138"/>
      <c r="F183" s="138" t="s">
        <v>541</v>
      </c>
      <c r="G183" s="215" t="s">
        <v>7328</v>
      </c>
      <c r="H183" s="138" t="s">
        <v>542</v>
      </c>
      <c r="I183" s="223" t="s">
        <v>7</v>
      </c>
      <c r="J183" s="224" t="s">
        <v>31</v>
      </c>
      <c r="K183" s="139" t="s">
        <v>32</v>
      </c>
    </row>
    <row r="184" spans="1:13" ht="75" customHeight="1">
      <c r="A184" s="138" t="s">
        <v>251</v>
      </c>
      <c r="B184" s="293" t="s">
        <v>252</v>
      </c>
      <c r="C184" s="138" t="s">
        <v>543</v>
      </c>
      <c r="D184" s="138"/>
      <c r="E184" s="293" t="s">
        <v>544</v>
      </c>
      <c r="F184" s="138" t="s">
        <v>545</v>
      </c>
      <c r="G184" s="215" t="s">
        <v>7329</v>
      </c>
      <c r="H184" s="138" t="s">
        <v>546</v>
      </c>
      <c r="I184" s="223" t="s">
        <v>7</v>
      </c>
      <c r="J184" s="224" t="s">
        <v>31</v>
      </c>
      <c r="K184" s="139" t="s">
        <v>32</v>
      </c>
      <c r="M184" s="138" t="s">
        <v>7330</v>
      </c>
    </row>
    <row r="185" spans="1:13" ht="75" customHeight="1">
      <c r="A185" s="138" t="s">
        <v>251</v>
      </c>
      <c r="B185" s="294"/>
      <c r="C185" s="138" t="s">
        <v>547</v>
      </c>
      <c r="D185" s="138"/>
      <c r="E185" s="294"/>
      <c r="F185" s="138" t="s">
        <v>548</v>
      </c>
      <c r="G185" s="215" t="s">
        <v>7329</v>
      </c>
      <c r="H185" s="138" t="s">
        <v>7331</v>
      </c>
      <c r="I185" s="223" t="s">
        <v>7</v>
      </c>
      <c r="J185" s="224" t="s">
        <v>31</v>
      </c>
      <c r="K185" s="139" t="s">
        <v>32</v>
      </c>
      <c r="M185" s="138" t="s">
        <v>7332</v>
      </c>
    </row>
    <row r="186" spans="1:13" ht="75" customHeight="1">
      <c r="A186" s="138" t="s">
        <v>549</v>
      </c>
      <c r="B186" s="293" t="s">
        <v>550</v>
      </c>
      <c r="C186" s="138" t="s">
        <v>551</v>
      </c>
      <c r="D186" s="138"/>
      <c r="E186" s="138" t="s">
        <v>552</v>
      </c>
      <c r="F186" s="138" t="s">
        <v>553</v>
      </c>
      <c r="G186" s="215" t="s">
        <v>7333</v>
      </c>
      <c r="H186" s="138" t="s">
        <v>554</v>
      </c>
      <c r="I186" s="223" t="s">
        <v>7</v>
      </c>
      <c r="J186" s="224" t="s">
        <v>31</v>
      </c>
      <c r="K186" s="139" t="s">
        <v>32</v>
      </c>
      <c r="M186" s="138" t="s">
        <v>7334</v>
      </c>
    </row>
    <row r="187" spans="1:13" ht="75" customHeight="1">
      <c r="A187" s="138" t="s">
        <v>549</v>
      </c>
      <c r="B187" s="294"/>
      <c r="C187" s="138" t="s">
        <v>555</v>
      </c>
      <c r="D187" s="138"/>
      <c r="E187" s="138" t="s">
        <v>556</v>
      </c>
      <c r="F187" s="138" t="s">
        <v>557</v>
      </c>
      <c r="G187" s="215" t="s">
        <v>7335</v>
      </c>
      <c r="H187" s="138" t="s">
        <v>558</v>
      </c>
      <c r="I187" s="223" t="s">
        <v>7</v>
      </c>
      <c r="J187" s="224" t="s">
        <v>31</v>
      </c>
      <c r="K187" s="139" t="s">
        <v>32</v>
      </c>
    </row>
    <row r="188" spans="1:13" ht="75" customHeight="1">
      <c r="A188" s="138" t="s">
        <v>549</v>
      </c>
      <c r="B188" s="294"/>
      <c r="C188" s="138" t="s">
        <v>559</v>
      </c>
      <c r="D188" s="138"/>
      <c r="E188" s="138" t="s">
        <v>560</v>
      </c>
      <c r="F188" s="138" t="s">
        <v>561</v>
      </c>
      <c r="G188" s="215" t="s">
        <v>7336</v>
      </c>
      <c r="H188" s="138" t="s">
        <v>7337</v>
      </c>
      <c r="I188" s="223" t="s">
        <v>7</v>
      </c>
      <c r="J188" s="224" t="s">
        <v>31</v>
      </c>
      <c r="K188" s="139" t="s">
        <v>32</v>
      </c>
      <c r="M188" s="141" t="s">
        <v>7338</v>
      </c>
    </row>
    <row r="189" spans="1:13" ht="75" customHeight="1">
      <c r="A189" s="138" t="s">
        <v>549</v>
      </c>
      <c r="B189" s="294"/>
      <c r="C189" s="138" t="s">
        <v>562</v>
      </c>
      <c r="D189" s="138"/>
      <c r="E189" s="138" t="s">
        <v>560</v>
      </c>
      <c r="F189" s="138" t="s">
        <v>563</v>
      </c>
      <c r="G189" s="215" t="s">
        <v>7339</v>
      </c>
      <c r="H189" s="138" t="s">
        <v>7340</v>
      </c>
      <c r="I189" s="223" t="s">
        <v>7</v>
      </c>
      <c r="J189" s="224" t="s">
        <v>31</v>
      </c>
      <c r="K189" s="139" t="s">
        <v>32</v>
      </c>
      <c r="M189" s="141" t="s">
        <v>7341</v>
      </c>
    </row>
    <row r="190" spans="1:13" ht="75" customHeight="1">
      <c r="A190" s="138" t="s">
        <v>564</v>
      </c>
      <c r="B190" s="293" t="s">
        <v>565</v>
      </c>
      <c r="C190" s="138" t="s">
        <v>566</v>
      </c>
      <c r="D190" s="138"/>
      <c r="E190" s="138" t="s">
        <v>567</v>
      </c>
      <c r="F190" s="138" t="s">
        <v>568</v>
      </c>
      <c r="G190" s="215" t="s">
        <v>7342</v>
      </c>
      <c r="H190" s="138" t="s">
        <v>569</v>
      </c>
      <c r="I190" s="223" t="s">
        <v>7</v>
      </c>
      <c r="J190" s="224" t="s">
        <v>31</v>
      </c>
      <c r="K190" s="139" t="s">
        <v>32</v>
      </c>
      <c r="M190" s="138" t="s">
        <v>7343</v>
      </c>
    </row>
    <row r="191" spans="1:13" ht="75" customHeight="1">
      <c r="A191" s="138" t="s">
        <v>564</v>
      </c>
      <c r="B191" s="294"/>
      <c r="C191" s="138" t="s">
        <v>570</v>
      </c>
      <c r="D191" s="138"/>
      <c r="E191" s="138"/>
      <c r="F191" s="138" t="s">
        <v>571</v>
      </c>
      <c r="G191" s="215" t="s">
        <v>7344</v>
      </c>
      <c r="H191" s="138" t="s">
        <v>572</v>
      </c>
      <c r="I191" s="223" t="s">
        <v>7</v>
      </c>
      <c r="J191" s="224" t="s">
        <v>31</v>
      </c>
      <c r="K191" s="139" t="s">
        <v>32</v>
      </c>
      <c r="M191" s="138" t="s">
        <v>7345</v>
      </c>
    </row>
    <row r="192" spans="1:13" ht="75" customHeight="1">
      <c r="A192" s="138" t="s">
        <v>579</v>
      </c>
      <c r="B192" s="293" t="s">
        <v>580</v>
      </c>
      <c r="C192" s="138" t="s">
        <v>581</v>
      </c>
      <c r="D192" s="138"/>
      <c r="E192" s="138" t="s">
        <v>582</v>
      </c>
      <c r="F192" s="138" t="s">
        <v>583</v>
      </c>
      <c r="G192" s="215" t="s">
        <v>7346</v>
      </c>
      <c r="H192" s="138" t="s">
        <v>7347</v>
      </c>
      <c r="I192" s="223" t="s">
        <v>7</v>
      </c>
      <c r="J192" s="224" t="s">
        <v>31</v>
      </c>
      <c r="K192" s="139" t="s">
        <v>32</v>
      </c>
    </row>
    <row r="193" spans="1:13" ht="75" customHeight="1">
      <c r="A193" s="138" t="s">
        <v>579</v>
      </c>
      <c r="B193" s="294"/>
      <c r="C193" s="138" t="s">
        <v>584</v>
      </c>
      <c r="D193" s="138"/>
      <c r="E193" s="138"/>
      <c r="F193" s="138" t="s">
        <v>585</v>
      </c>
      <c r="G193" s="215" t="s">
        <v>7346</v>
      </c>
      <c r="H193" s="138" t="s">
        <v>7348</v>
      </c>
      <c r="I193" s="223" t="s">
        <v>7</v>
      </c>
      <c r="J193" s="224" t="s">
        <v>31</v>
      </c>
      <c r="K193" s="139" t="s">
        <v>32</v>
      </c>
    </row>
    <row r="194" spans="1:13" ht="75" customHeight="1">
      <c r="A194" s="138" t="s">
        <v>579</v>
      </c>
      <c r="B194" s="294"/>
      <c r="C194" s="138" t="s">
        <v>586</v>
      </c>
      <c r="D194" s="138"/>
      <c r="E194" s="138"/>
      <c r="F194" s="138" t="s">
        <v>587</v>
      </c>
      <c r="G194" s="215" t="s">
        <v>7346</v>
      </c>
      <c r="H194" s="138" t="s">
        <v>7349</v>
      </c>
      <c r="I194" s="223" t="s">
        <v>7</v>
      </c>
      <c r="J194" s="224" t="s">
        <v>31</v>
      </c>
      <c r="K194" s="139" t="s">
        <v>32</v>
      </c>
    </row>
    <row r="195" spans="1:13" ht="75" customHeight="1">
      <c r="A195" s="138" t="s">
        <v>579</v>
      </c>
      <c r="B195" s="294"/>
      <c r="C195" s="138" t="s">
        <v>588</v>
      </c>
      <c r="D195" s="138"/>
      <c r="E195" s="138"/>
      <c r="F195" s="138" t="s">
        <v>589</v>
      </c>
      <c r="G195" s="215" t="s">
        <v>7346</v>
      </c>
      <c r="H195" s="138" t="s">
        <v>7350</v>
      </c>
      <c r="I195" s="223" t="s">
        <v>7</v>
      </c>
      <c r="J195" s="224" t="s">
        <v>31</v>
      </c>
      <c r="K195" s="139" t="s">
        <v>32</v>
      </c>
    </row>
    <row r="196" spans="1:13" ht="75" customHeight="1">
      <c r="A196" s="138" t="s">
        <v>579</v>
      </c>
      <c r="B196" s="294"/>
      <c r="C196" s="138" t="s">
        <v>590</v>
      </c>
      <c r="D196" s="138"/>
      <c r="E196" s="138"/>
      <c r="F196" s="138" t="s">
        <v>591</v>
      </c>
      <c r="G196" s="215" t="s">
        <v>7351</v>
      </c>
      <c r="H196" s="138" t="s">
        <v>7352</v>
      </c>
      <c r="I196" s="223" t="s">
        <v>7</v>
      </c>
      <c r="J196" s="224" t="s">
        <v>31</v>
      </c>
      <c r="K196" s="139" t="s">
        <v>32</v>
      </c>
    </row>
    <row r="197" spans="1:13" ht="75" customHeight="1">
      <c r="A197" s="138" t="s">
        <v>579</v>
      </c>
      <c r="B197" s="294"/>
      <c r="C197" s="138" t="s">
        <v>592</v>
      </c>
      <c r="D197" s="138"/>
      <c r="E197" s="138"/>
      <c r="F197" s="138" t="s">
        <v>593</v>
      </c>
      <c r="G197" s="215" t="s">
        <v>7346</v>
      </c>
      <c r="H197" s="138" t="s">
        <v>7353</v>
      </c>
      <c r="I197" s="223" t="s">
        <v>7</v>
      </c>
      <c r="J197" s="224" t="s">
        <v>31</v>
      </c>
      <c r="K197" s="139" t="s">
        <v>32</v>
      </c>
    </row>
    <row r="198" spans="1:13" ht="75" customHeight="1">
      <c r="A198" s="138" t="s">
        <v>579</v>
      </c>
      <c r="B198" s="294"/>
      <c r="C198" s="138" t="s">
        <v>594</v>
      </c>
      <c r="D198" s="138"/>
      <c r="E198" s="138"/>
      <c r="F198" s="138" t="s">
        <v>595</v>
      </c>
      <c r="G198" s="215" t="s">
        <v>7346</v>
      </c>
      <c r="H198" s="138" t="s">
        <v>7354</v>
      </c>
      <c r="I198" s="223" t="s">
        <v>7</v>
      </c>
      <c r="J198" s="224" t="s">
        <v>31</v>
      </c>
      <c r="K198" s="139" t="s">
        <v>32</v>
      </c>
    </row>
    <row r="199" spans="1:13" ht="75" customHeight="1">
      <c r="A199" s="138" t="s">
        <v>579</v>
      </c>
      <c r="B199" s="294"/>
      <c r="C199" s="138" t="s">
        <v>596</v>
      </c>
      <c r="D199" s="138"/>
      <c r="E199" s="138"/>
      <c r="F199" s="138" t="s">
        <v>597</v>
      </c>
      <c r="G199" s="215" t="s">
        <v>7346</v>
      </c>
      <c r="H199" s="138" t="s">
        <v>7355</v>
      </c>
      <c r="I199" s="223" t="s">
        <v>7</v>
      </c>
      <c r="J199" s="224" t="s">
        <v>31</v>
      </c>
      <c r="K199" s="139" t="s">
        <v>32</v>
      </c>
    </row>
    <row r="200" spans="1:13" ht="75" customHeight="1">
      <c r="A200" s="138" t="s">
        <v>579</v>
      </c>
      <c r="B200" s="294"/>
      <c r="C200" s="138" t="s">
        <v>598</v>
      </c>
      <c r="D200" s="138"/>
      <c r="E200" s="138"/>
      <c r="F200" s="138" t="s">
        <v>599</v>
      </c>
      <c r="G200" s="215" t="s">
        <v>7356</v>
      </c>
      <c r="H200" s="138" t="s">
        <v>7352</v>
      </c>
      <c r="I200" s="223" t="s">
        <v>7</v>
      </c>
      <c r="J200" s="224" t="s">
        <v>234</v>
      </c>
      <c r="M200" s="137"/>
    </row>
    <row r="201" spans="1:13" ht="75" customHeight="1">
      <c r="A201" s="138" t="s">
        <v>579</v>
      </c>
      <c r="B201" s="294"/>
      <c r="C201" s="138" t="s">
        <v>600</v>
      </c>
      <c r="D201" s="138"/>
      <c r="E201" s="138"/>
      <c r="F201" s="138" t="s">
        <v>601</v>
      </c>
      <c r="G201" s="215" t="s">
        <v>7357</v>
      </c>
      <c r="H201" s="138" t="s">
        <v>7352</v>
      </c>
      <c r="I201" s="223" t="s">
        <v>7</v>
      </c>
      <c r="J201" s="224" t="s">
        <v>31</v>
      </c>
      <c r="K201" s="139" t="s">
        <v>32</v>
      </c>
    </row>
    <row r="202" spans="1:13" ht="75" customHeight="1">
      <c r="A202" s="138" t="s">
        <v>602</v>
      </c>
      <c r="B202" s="293" t="s">
        <v>603</v>
      </c>
      <c r="C202" s="138" t="s">
        <v>604</v>
      </c>
      <c r="D202" s="138"/>
      <c r="E202" s="138"/>
      <c r="F202" s="138" t="s">
        <v>605</v>
      </c>
      <c r="G202" s="215" t="s">
        <v>7358</v>
      </c>
      <c r="H202" s="138" t="s">
        <v>7359</v>
      </c>
      <c r="I202" s="223" t="s">
        <v>7</v>
      </c>
      <c r="J202" s="224" t="s">
        <v>31</v>
      </c>
      <c r="K202" s="139" t="s">
        <v>32</v>
      </c>
    </row>
    <row r="203" spans="1:13" ht="75" customHeight="1">
      <c r="A203" s="138" t="s">
        <v>602</v>
      </c>
      <c r="B203" s="294"/>
      <c r="C203" s="138" t="s">
        <v>606</v>
      </c>
      <c r="D203" s="138"/>
      <c r="E203" s="138"/>
      <c r="F203" s="138" t="s">
        <v>607</v>
      </c>
      <c r="G203" s="215" t="s">
        <v>7360</v>
      </c>
      <c r="H203" s="138" t="s">
        <v>608</v>
      </c>
      <c r="I203" s="223" t="s">
        <v>7</v>
      </c>
      <c r="J203" s="224" t="s">
        <v>31</v>
      </c>
      <c r="K203" s="139" t="s">
        <v>32</v>
      </c>
    </row>
    <row r="204" spans="1:13" ht="75" customHeight="1">
      <c r="A204" s="138" t="s">
        <v>602</v>
      </c>
      <c r="B204" s="294"/>
      <c r="C204" s="138" t="s">
        <v>609</v>
      </c>
      <c r="D204" s="138"/>
      <c r="E204" s="138"/>
      <c r="F204" s="138" t="s">
        <v>610</v>
      </c>
      <c r="G204" s="215" t="s">
        <v>7361</v>
      </c>
      <c r="H204" s="138" t="s">
        <v>7362</v>
      </c>
      <c r="I204" s="223" t="s">
        <v>7</v>
      </c>
      <c r="J204" s="224" t="s">
        <v>31</v>
      </c>
      <c r="K204" s="139" t="s">
        <v>32</v>
      </c>
    </row>
    <row r="205" spans="1:13" ht="75" customHeight="1">
      <c r="A205" s="138" t="s">
        <v>602</v>
      </c>
      <c r="B205" s="294"/>
      <c r="C205" s="138" t="s">
        <v>611</v>
      </c>
      <c r="D205" s="138"/>
      <c r="E205" s="138"/>
      <c r="F205" s="138" t="s">
        <v>612</v>
      </c>
      <c r="G205" s="215" t="s">
        <v>7363</v>
      </c>
      <c r="H205" s="138" t="s">
        <v>7364</v>
      </c>
      <c r="I205" s="223" t="s">
        <v>7</v>
      </c>
      <c r="J205" s="224" t="s">
        <v>31</v>
      </c>
      <c r="K205" s="139" t="s">
        <v>32</v>
      </c>
    </row>
    <row r="206" spans="1:13" ht="75" customHeight="1">
      <c r="A206" s="138" t="s">
        <v>602</v>
      </c>
      <c r="B206" s="294"/>
      <c r="C206" s="138" t="s">
        <v>613</v>
      </c>
      <c r="D206" s="138"/>
      <c r="E206" s="138"/>
      <c r="F206" s="138" t="s">
        <v>614</v>
      </c>
      <c r="G206" s="215" t="s">
        <v>7365</v>
      </c>
      <c r="H206" s="138" t="s">
        <v>7364</v>
      </c>
      <c r="I206" s="223" t="s">
        <v>7</v>
      </c>
      <c r="J206" s="224" t="s">
        <v>31</v>
      </c>
      <c r="K206" s="139" t="s">
        <v>32</v>
      </c>
    </row>
    <row r="207" spans="1:13" ht="75" customHeight="1">
      <c r="A207" s="138" t="s">
        <v>602</v>
      </c>
      <c r="B207" s="294"/>
      <c r="C207" s="138" t="s">
        <v>615</v>
      </c>
      <c r="D207" s="138"/>
      <c r="E207" s="138"/>
      <c r="F207" s="138" t="s">
        <v>616</v>
      </c>
      <c r="G207" s="215" t="s">
        <v>7358</v>
      </c>
      <c r="H207" s="138" t="s">
        <v>617</v>
      </c>
      <c r="I207" s="223" t="s">
        <v>7</v>
      </c>
      <c r="J207" s="224" t="s">
        <v>31</v>
      </c>
      <c r="K207" s="139" t="s">
        <v>32</v>
      </c>
    </row>
    <row r="208" spans="1:13" ht="75" customHeight="1">
      <c r="A208" s="138" t="s">
        <v>602</v>
      </c>
      <c r="B208" s="294"/>
      <c r="C208" s="138" t="s">
        <v>618</v>
      </c>
      <c r="D208" s="138"/>
      <c r="E208" s="138"/>
      <c r="F208" s="138" t="s">
        <v>619</v>
      </c>
      <c r="G208" s="215" t="s">
        <v>7358</v>
      </c>
      <c r="H208" s="138" t="s">
        <v>620</v>
      </c>
      <c r="I208" s="223" t="s">
        <v>7</v>
      </c>
      <c r="J208" s="224" t="s">
        <v>31</v>
      </c>
      <c r="K208" s="139" t="s">
        <v>32</v>
      </c>
    </row>
    <row r="209" spans="1:13" ht="75" customHeight="1">
      <c r="A209" s="138" t="s">
        <v>602</v>
      </c>
      <c r="B209" s="294"/>
      <c r="C209" s="138" t="s">
        <v>621</v>
      </c>
      <c r="D209" s="138"/>
      <c r="E209" s="138"/>
      <c r="F209" s="138" t="s">
        <v>7366</v>
      </c>
      <c r="G209" s="215" t="s">
        <v>7358</v>
      </c>
      <c r="H209" s="138" t="s">
        <v>620</v>
      </c>
      <c r="I209" s="223" t="s">
        <v>7</v>
      </c>
      <c r="J209" s="224" t="s">
        <v>31</v>
      </c>
      <c r="K209" s="139" t="s">
        <v>32</v>
      </c>
    </row>
    <row r="210" spans="1:13" ht="75" customHeight="1">
      <c r="A210" s="138" t="s">
        <v>602</v>
      </c>
      <c r="B210" s="294"/>
      <c r="C210" s="138" t="s">
        <v>622</v>
      </c>
      <c r="D210" s="138"/>
      <c r="E210" s="138"/>
      <c r="F210" s="138" t="s">
        <v>623</v>
      </c>
      <c r="G210" s="215" t="s">
        <v>7358</v>
      </c>
      <c r="H210" s="138" t="s">
        <v>624</v>
      </c>
      <c r="I210" s="223" t="s">
        <v>7</v>
      </c>
      <c r="J210" s="224" t="s">
        <v>31</v>
      </c>
      <c r="K210" s="139" t="s">
        <v>32</v>
      </c>
    </row>
    <row r="211" spans="1:13" ht="75" customHeight="1">
      <c r="A211" s="138" t="s">
        <v>602</v>
      </c>
      <c r="B211" s="294"/>
      <c r="C211" s="138" t="s">
        <v>625</v>
      </c>
      <c r="D211" s="138"/>
      <c r="E211" s="138"/>
      <c r="F211" s="138" t="s">
        <v>626</v>
      </c>
      <c r="G211" s="215" t="s">
        <v>7358</v>
      </c>
      <c r="H211" s="138" t="s">
        <v>7367</v>
      </c>
      <c r="I211" s="223" t="s">
        <v>7</v>
      </c>
      <c r="J211" s="224" t="s">
        <v>31</v>
      </c>
      <c r="K211" s="139" t="s">
        <v>32</v>
      </c>
    </row>
    <row r="212" spans="1:13" ht="75" customHeight="1">
      <c r="A212" s="138" t="s">
        <v>602</v>
      </c>
      <c r="B212" s="294"/>
      <c r="C212" s="138" t="s">
        <v>627</v>
      </c>
      <c r="D212" s="138"/>
      <c r="E212" s="138"/>
      <c r="F212" s="138" t="s">
        <v>628</v>
      </c>
      <c r="G212" s="215" t="s">
        <v>7368</v>
      </c>
      <c r="H212" s="138" t="s">
        <v>7369</v>
      </c>
      <c r="I212" s="223" t="s">
        <v>7</v>
      </c>
      <c r="J212" s="225" t="s">
        <v>917</v>
      </c>
      <c r="M212" s="137"/>
    </row>
    <row r="213" spans="1:13" ht="75" customHeight="1">
      <c r="A213" s="138" t="s">
        <v>602</v>
      </c>
      <c r="B213" s="294"/>
      <c r="C213" s="138" t="s">
        <v>629</v>
      </c>
      <c r="D213" s="138"/>
      <c r="E213" s="138"/>
      <c r="F213" s="138" t="s">
        <v>630</v>
      </c>
      <c r="G213" s="215" t="s">
        <v>7370</v>
      </c>
      <c r="H213" s="138" t="s">
        <v>7371</v>
      </c>
      <c r="I213" s="223" t="s">
        <v>7</v>
      </c>
      <c r="J213" s="224" t="s">
        <v>917</v>
      </c>
      <c r="K213" s="139"/>
    </row>
    <row r="214" spans="1:13" ht="75" customHeight="1">
      <c r="A214" s="138" t="s">
        <v>602</v>
      </c>
      <c r="B214" s="294"/>
      <c r="C214" s="138" t="s">
        <v>631</v>
      </c>
      <c r="D214" s="138"/>
      <c r="E214" s="138"/>
      <c r="F214" s="138" t="s">
        <v>632</v>
      </c>
      <c r="G214" s="215" t="s">
        <v>7370</v>
      </c>
      <c r="H214" s="138" t="s">
        <v>7372</v>
      </c>
      <c r="I214" s="223" t="s">
        <v>7</v>
      </c>
      <c r="J214" s="224" t="s">
        <v>917</v>
      </c>
      <c r="K214" s="139"/>
    </row>
    <row r="215" spans="1:13" ht="75" customHeight="1">
      <c r="A215" s="138" t="s">
        <v>602</v>
      </c>
      <c r="B215" s="294"/>
      <c r="C215" s="138" t="s">
        <v>633</v>
      </c>
      <c r="D215" s="138"/>
      <c r="E215" s="138"/>
      <c r="F215" s="138" t="s">
        <v>7373</v>
      </c>
      <c r="G215" s="215" t="s">
        <v>7370</v>
      </c>
      <c r="H215" s="138" t="s">
        <v>7374</v>
      </c>
      <c r="I215" s="223" t="s">
        <v>7</v>
      </c>
      <c r="J215" s="224" t="s">
        <v>917</v>
      </c>
      <c r="K215" s="139"/>
    </row>
    <row r="216" spans="1:13" ht="75" customHeight="1">
      <c r="A216" s="138" t="s">
        <v>602</v>
      </c>
      <c r="B216" s="294"/>
      <c r="C216" s="138" t="s">
        <v>634</v>
      </c>
      <c r="D216" s="138"/>
      <c r="E216" s="138"/>
      <c r="F216" s="138" t="s">
        <v>635</v>
      </c>
      <c r="G216" s="215" t="s">
        <v>7358</v>
      </c>
      <c r="H216" s="138" t="s">
        <v>7375</v>
      </c>
      <c r="I216" s="223" t="s">
        <v>7</v>
      </c>
      <c r="J216" s="224" t="s">
        <v>31</v>
      </c>
      <c r="K216" s="139" t="s">
        <v>32</v>
      </c>
    </row>
    <row r="217" spans="1:13" ht="75" customHeight="1">
      <c r="A217" s="138" t="s">
        <v>602</v>
      </c>
      <c r="B217" s="294"/>
      <c r="C217" s="138" t="s">
        <v>636</v>
      </c>
      <c r="D217" s="138"/>
      <c r="E217" s="138"/>
      <c r="F217" s="138" t="s">
        <v>637</v>
      </c>
      <c r="G217" s="215" t="s">
        <v>7358</v>
      </c>
      <c r="H217" s="138" t="s">
        <v>638</v>
      </c>
      <c r="I217" s="223" t="s">
        <v>7</v>
      </c>
      <c r="J217" s="224" t="s">
        <v>31</v>
      </c>
      <c r="K217" s="139" t="s">
        <v>32</v>
      </c>
    </row>
    <row r="218" spans="1:13" ht="75" customHeight="1">
      <c r="A218" s="138" t="s">
        <v>602</v>
      </c>
      <c r="B218" s="294"/>
      <c r="C218" s="138" t="s">
        <v>639</v>
      </c>
      <c r="D218" s="138"/>
      <c r="E218" s="138"/>
      <c r="F218" s="138" t="s">
        <v>640</v>
      </c>
      <c r="G218" s="215" t="s">
        <v>7358</v>
      </c>
      <c r="H218" s="138" t="s">
        <v>7376</v>
      </c>
      <c r="I218" s="223" t="s">
        <v>7</v>
      </c>
      <c r="J218" s="224" t="s">
        <v>31</v>
      </c>
      <c r="K218" s="139" t="s">
        <v>32</v>
      </c>
    </row>
    <row r="219" spans="1:13" ht="75" customHeight="1">
      <c r="A219" s="138" t="s">
        <v>602</v>
      </c>
      <c r="B219" s="294"/>
      <c r="C219" s="138" t="s">
        <v>641</v>
      </c>
      <c r="D219" s="138"/>
      <c r="E219" s="138"/>
      <c r="F219" s="138" t="s">
        <v>642</v>
      </c>
      <c r="G219" s="215" t="s">
        <v>7358</v>
      </c>
      <c r="H219" s="138" t="s">
        <v>643</v>
      </c>
      <c r="I219" s="223" t="s">
        <v>7</v>
      </c>
      <c r="J219" s="224" t="s">
        <v>31</v>
      </c>
      <c r="K219" s="139" t="s">
        <v>32</v>
      </c>
    </row>
    <row r="220" spans="1:13" ht="75" customHeight="1">
      <c r="A220" s="138" t="s">
        <v>602</v>
      </c>
      <c r="B220" s="294"/>
      <c r="C220" s="138" t="s">
        <v>644</v>
      </c>
      <c r="D220" s="138"/>
      <c r="E220" s="138"/>
      <c r="F220" s="138" t="s">
        <v>645</v>
      </c>
      <c r="G220" s="215" t="s">
        <v>7377</v>
      </c>
      <c r="H220" s="138" t="s">
        <v>646</v>
      </c>
      <c r="I220" s="223" t="s">
        <v>7</v>
      </c>
      <c r="J220" s="224" t="s">
        <v>31</v>
      </c>
      <c r="K220" s="139" t="s">
        <v>32</v>
      </c>
    </row>
    <row r="221" spans="1:13" ht="75" customHeight="1">
      <c r="A221" s="138" t="s">
        <v>602</v>
      </c>
      <c r="B221" s="294"/>
      <c r="C221" s="138" t="s">
        <v>647</v>
      </c>
      <c r="D221" s="138"/>
      <c r="E221" s="138"/>
      <c r="F221" s="138" t="s">
        <v>648</v>
      </c>
      <c r="G221" s="215" t="s">
        <v>7377</v>
      </c>
      <c r="H221" s="138" t="s">
        <v>649</v>
      </c>
      <c r="I221" s="223" t="s">
        <v>7</v>
      </c>
      <c r="J221" s="224" t="s">
        <v>31</v>
      </c>
      <c r="K221" s="139" t="s">
        <v>32</v>
      </c>
    </row>
    <row r="222" spans="1:13" ht="75" customHeight="1">
      <c r="A222" s="138" t="s">
        <v>602</v>
      </c>
      <c r="B222" s="294"/>
      <c r="C222" s="138" t="s">
        <v>650</v>
      </c>
      <c r="D222" s="138"/>
      <c r="E222" s="138"/>
      <c r="F222" s="138" t="s">
        <v>651</v>
      </c>
      <c r="G222" s="215" t="s">
        <v>7377</v>
      </c>
      <c r="H222" s="138" t="s">
        <v>652</v>
      </c>
      <c r="I222" s="223" t="s">
        <v>7</v>
      </c>
      <c r="J222" s="224" t="s">
        <v>31</v>
      </c>
      <c r="K222" s="139" t="s">
        <v>32</v>
      </c>
    </row>
    <row r="223" spans="1:13" ht="75" customHeight="1">
      <c r="A223" s="138" t="s">
        <v>602</v>
      </c>
      <c r="B223" s="294"/>
      <c r="C223" s="138" t="s">
        <v>653</v>
      </c>
      <c r="D223" s="138"/>
      <c r="E223" s="138"/>
      <c r="F223" s="138" t="s">
        <v>654</v>
      </c>
      <c r="G223" s="215" t="s">
        <v>7377</v>
      </c>
      <c r="H223" s="138" t="s">
        <v>646</v>
      </c>
      <c r="I223" s="223" t="s">
        <v>7</v>
      </c>
      <c r="J223" s="224" t="s">
        <v>31</v>
      </c>
      <c r="K223" s="139" t="s">
        <v>32</v>
      </c>
    </row>
    <row r="224" spans="1:13" ht="75" customHeight="1">
      <c r="A224" s="138" t="s">
        <v>602</v>
      </c>
      <c r="B224" s="294"/>
      <c r="C224" s="138" t="s">
        <v>655</v>
      </c>
      <c r="D224" s="138"/>
      <c r="E224" s="138"/>
      <c r="F224" s="138" t="s">
        <v>656</v>
      </c>
      <c r="G224" s="215" t="s">
        <v>7377</v>
      </c>
      <c r="H224" s="138" t="s">
        <v>649</v>
      </c>
      <c r="I224" s="223" t="s">
        <v>7</v>
      </c>
      <c r="J224" s="224" t="s">
        <v>31</v>
      </c>
      <c r="K224" s="139" t="s">
        <v>32</v>
      </c>
    </row>
    <row r="225" spans="1:13" ht="75" customHeight="1">
      <c r="A225" s="138" t="s">
        <v>602</v>
      </c>
      <c r="B225" s="294"/>
      <c r="C225" s="138" t="s">
        <v>657</v>
      </c>
      <c r="D225" s="138"/>
      <c r="E225" s="138"/>
      <c r="F225" s="138" t="s">
        <v>658</v>
      </c>
      <c r="G225" s="215" t="s">
        <v>7377</v>
      </c>
      <c r="H225" s="138" t="s">
        <v>659</v>
      </c>
      <c r="I225" s="223" t="s">
        <v>7</v>
      </c>
      <c r="J225" s="224" t="s">
        <v>31</v>
      </c>
      <c r="K225" s="139" t="s">
        <v>32</v>
      </c>
    </row>
    <row r="226" spans="1:13" ht="75" customHeight="1">
      <c r="A226" s="138" t="s">
        <v>602</v>
      </c>
      <c r="B226" s="294"/>
      <c r="C226" s="138" t="s">
        <v>660</v>
      </c>
      <c r="D226" s="138"/>
      <c r="E226" s="138"/>
      <c r="F226" s="138" t="s">
        <v>661</v>
      </c>
      <c r="G226" s="215" t="s">
        <v>7377</v>
      </c>
      <c r="H226" s="138" t="s">
        <v>646</v>
      </c>
      <c r="I226" s="223" t="s">
        <v>7</v>
      </c>
      <c r="J226" s="224" t="s">
        <v>31</v>
      </c>
      <c r="K226" s="139" t="s">
        <v>32</v>
      </c>
    </row>
    <row r="227" spans="1:13" ht="75" customHeight="1">
      <c r="A227" s="138" t="s">
        <v>602</v>
      </c>
      <c r="B227" s="294"/>
      <c r="C227" s="138" t="s">
        <v>662</v>
      </c>
      <c r="D227" s="138"/>
      <c r="E227" s="138"/>
      <c r="F227" s="138" t="s">
        <v>663</v>
      </c>
      <c r="G227" s="215" t="s">
        <v>7377</v>
      </c>
      <c r="H227" s="138" t="s">
        <v>664</v>
      </c>
      <c r="I227" s="223" t="s">
        <v>7</v>
      </c>
      <c r="J227" s="224" t="s">
        <v>31</v>
      </c>
      <c r="K227" s="139" t="s">
        <v>32</v>
      </c>
    </row>
    <row r="228" spans="1:13" ht="75" customHeight="1">
      <c r="A228" s="138" t="s">
        <v>602</v>
      </c>
      <c r="B228" s="294"/>
      <c r="C228" s="138" t="s">
        <v>665</v>
      </c>
      <c r="D228" s="138"/>
      <c r="E228" s="138"/>
      <c r="F228" s="138" t="s">
        <v>666</v>
      </c>
      <c r="G228" s="215" t="s">
        <v>7377</v>
      </c>
      <c r="H228" s="138" t="s">
        <v>667</v>
      </c>
      <c r="I228" s="223" t="s">
        <v>7</v>
      </c>
      <c r="J228" s="224" t="s">
        <v>31</v>
      </c>
      <c r="K228" s="139" t="s">
        <v>32</v>
      </c>
    </row>
    <row r="229" spans="1:13" ht="75" customHeight="1">
      <c r="A229" s="138" t="s">
        <v>668</v>
      </c>
      <c r="B229" s="293" t="s">
        <v>669</v>
      </c>
      <c r="C229" s="138" t="s">
        <v>670</v>
      </c>
      <c r="D229" s="138"/>
      <c r="E229" s="138"/>
      <c r="F229" s="138" t="s">
        <v>671</v>
      </c>
      <c r="G229" s="215" t="s">
        <v>7378</v>
      </c>
      <c r="H229" s="138" t="s">
        <v>672</v>
      </c>
      <c r="I229" s="223" t="s">
        <v>7</v>
      </c>
      <c r="J229" s="224" t="s">
        <v>31</v>
      </c>
      <c r="K229" s="139" t="s">
        <v>32</v>
      </c>
    </row>
    <row r="230" spans="1:13" ht="75" customHeight="1">
      <c r="A230" s="138" t="s">
        <v>668</v>
      </c>
      <c r="B230" s="294"/>
      <c r="C230" s="138" t="s">
        <v>673</v>
      </c>
      <c r="D230" s="138"/>
      <c r="E230" s="138"/>
      <c r="F230" s="138" t="s">
        <v>674</v>
      </c>
      <c r="G230" s="215" t="s">
        <v>7379</v>
      </c>
      <c r="H230" s="138" t="s">
        <v>675</v>
      </c>
      <c r="I230" s="223" t="s">
        <v>7</v>
      </c>
      <c r="J230" s="224" t="s">
        <v>31</v>
      </c>
      <c r="K230" s="139" t="s">
        <v>32</v>
      </c>
      <c r="M230" s="138" t="s">
        <v>7380</v>
      </c>
    </row>
    <row r="231" spans="1:13" ht="75" customHeight="1">
      <c r="A231" s="138" t="s">
        <v>668</v>
      </c>
      <c r="B231" s="294"/>
      <c r="C231" s="138" t="s">
        <v>676</v>
      </c>
      <c r="D231" s="138"/>
      <c r="E231" s="138"/>
      <c r="F231" s="138" t="s">
        <v>677</v>
      </c>
      <c r="G231" s="215" t="s">
        <v>7381</v>
      </c>
      <c r="H231" s="138" t="s">
        <v>678</v>
      </c>
      <c r="I231" s="223" t="s">
        <v>7</v>
      </c>
      <c r="J231" s="224" t="s">
        <v>31</v>
      </c>
      <c r="K231" s="139" t="s">
        <v>32</v>
      </c>
      <c r="M231" s="138" t="s">
        <v>7382</v>
      </c>
    </row>
    <row r="232" spans="1:13" ht="75" customHeight="1">
      <c r="A232" s="138" t="s">
        <v>668</v>
      </c>
      <c r="B232" s="294"/>
      <c r="C232" s="138" t="s">
        <v>679</v>
      </c>
      <c r="D232" s="138"/>
      <c r="E232" s="138"/>
      <c r="F232" s="138" t="s">
        <v>7383</v>
      </c>
      <c r="G232" s="215" t="s">
        <v>7384</v>
      </c>
      <c r="H232" s="138" t="s">
        <v>675</v>
      </c>
      <c r="I232" s="223" t="s">
        <v>7</v>
      </c>
      <c r="J232" s="224" t="s">
        <v>31</v>
      </c>
      <c r="K232" s="139" t="s">
        <v>32</v>
      </c>
      <c r="M232" s="138" t="s">
        <v>7385</v>
      </c>
    </row>
    <row r="233" spans="1:13" ht="75" customHeight="1">
      <c r="A233" s="138" t="s">
        <v>668</v>
      </c>
      <c r="B233" s="294"/>
      <c r="C233" s="138" t="s">
        <v>680</v>
      </c>
      <c r="D233" s="138"/>
      <c r="E233" s="138"/>
      <c r="F233" s="138" t="s">
        <v>7386</v>
      </c>
      <c r="G233" s="215" t="s">
        <v>7387</v>
      </c>
      <c r="H233" s="138" t="s">
        <v>675</v>
      </c>
      <c r="I233" s="223" t="s">
        <v>7</v>
      </c>
      <c r="J233" s="224" t="s">
        <v>31</v>
      </c>
      <c r="K233" s="139" t="s">
        <v>32</v>
      </c>
      <c r="M233" s="138" t="s">
        <v>7385</v>
      </c>
    </row>
    <row r="234" spans="1:13" ht="75" customHeight="1">
      <c r="A234" s="138" t="s">
        <v>668</v>
      </c>
      <c r="B234" s="294"/>
      <c r="C234" s="138" t="s">
        <v>681</v>
      </c>
      <c r="D234" s="138"/>
      <c r="E234" s="138"/>
      <c r="F234" s="138" t="s">
        <v>7388</v>
      </c>
      <c r="G234" s="215" t="s">
        <v>7389</v>
      </c>
      <c r="H234" s="138" t="s">
        <v>675</v>
      </c>
      <c r="I234" s="223" t="s">
        <v>7</v>
      </c>
      <c r="J234" s="224" t="s">
        <v>31</v>
      </c>
      <c r="K234" s="139" t="s">
        <v>32</v>
      </c>
      <c r="M234" s="138" t="s">
        <v>7385</v>
      </c>
    </row>
    <row r="235" spans="1:13" ht="75" customHeight="1">
      <c r="A235" s="138" t="s">
        <v>668</v>
      </c>
      <c r="B235" s="294"/>
      <c r="C235" s="138" t="s">
        <v>682</v>
      </c>
      <c r="D235" s="138"/>
      <c r="E235" s="138"/>
      <c r="F235" s="138" t="s">
        <v>7390</v>
      </c>
      <c r="G235" s="215" t="s">
        <v>7391</v>
      </c>
      <c r="H235" s="138" t="s">
        <v>675</v>
      </c>
      <c r="I235" s="223" t="s">
        <v>7</v>
      </c>
      <c r="J235" s="224" t="s">
        <v>31</v>
      </c>
      <c r="K235" s="139" t="s">
        <v>32</v>
      </c>
      <c r="M235" s="138" t="s">
        <v>7392</v>
      </c>
    </row>
    <row r="236" spans="1:13" ht="75" customHeight="1">
      <c r="A236" s="138" t="s">
        <v>668</v>
      </c>
      <c r="B236" s="294"/>
      <c r="C236" s="138" t="s">
        <v>683</v>
      </c>
      <c r="D236" s="138"/>
      <c r="E236" s="138"/>
      <c r="F236" s="138" t="s">
        <v>7393</v>
      </c>
      <c r="G236" s="215" t="s">
        <v>7394</v>
      </c>
      <c r="H236" s="138" t="s">
        <v>675</v>
      </c>
      <c r="I236" s="223" t="s">
        <v>7</v>
      </c>
      <c r="J236" s="224" t="s">
        <v>31</v>
      </c>
      <c r="K236" s="139" t="s">
        <v>32</v>
      </c>
      <c r="M236" s="138" t="s">
        <v>7395</v>
      </c>
    </row>
    <row r="237" spans="1:13" ht="75" customHeight="1">
      <c r="A237" s="138" t="s">
        <v>668</v>
      </c>
      <c r="B237" s="294"/>
      <c r="C237" s="138" t="s">
        <v>684</v>
      </c>
      <c r="D237" s="138"/>
      <c r="E237" s="138"/>
      <c r="F237" s="138" t="s">
        <v>7396</v>
      </c>
      <c r="G237" s="215" t="s">
        <v>7397</v>
      </c>
      <c r="H237" s="138" t="s">
        <v>675</v>
      </c>
      <c r="I237" s="223" t="s">
        <v>7</v>
      </c>
      <c r="J237" s="224" t="s">
        <v>31</v>
      </c>
      <c r="K237" s="139" t="s">
        <v>32</v>
      </c>
      <c r="M237" s="138" t="s">
        <v>7395</v>
      </c>
    </row>
    <row r="238" spans="1:13" ht="75" customHeight="1">
      <c r="A238" s="138" t="s">
        <v>668</v>
      </c>
      <c r="B238" s="294"/>
      <c r="C238" s="138" t="s">
        <v>685</v>
      </c>
      <c r="D238" s="138"/>
      <c r="E238" s="138"/>
      <c r="F238" s="138" t="s">
        <v>7398</v>
      </c>
      <c r="G238" s="215" t="s">
        <v>7399</v>
      </c>
      <c r="H238" s="138" t="s">
        <v>675</v>
      </c>
      <c r="I238" s="223" t="s">
        <v>7</v>
      </c>
      <c r="J238" s="224" t="s">
        <v>31</v>
      </c>
      <c r="K238" s="139" t="s">
        <v>32</v>
      </c>
      <c r="M238" s="138" t="s">
        <v>7395</v>
      </c>
    </row>
    <row r="239" spans="1:13" ht="75" customHeight="1">
      <c r="A239" s="138" t="s">
        <v>668</v>
      </c>
      <c r="B239" s="294"/>
      <c r="C239" s="138" t="s">
        <v>686</v>
      </c>
      <c r="D239" s="138"/>
      <c r="E239" s="138"/>
      <c r="F239" s="138" t="s">
        <v>7400</v>
      </c>
      <c r="G239" s="215" t="s">
        <v>7401</v>
      </c>
      <c r="H239" s="138" t="s">
        <v>675</v>
      </c>
      <c r="I239" s="223" t="s">
        <v>7</v>
      </c>
      <c r="J239" s="224" t="s">
        <v>31</v>
      </c>
      <c r="K239" s="139" t="s">
        <v>32</v>
      </c>
      <c r="M239" s="138" t="s">
        <v>7395</v>
      </c>
    </row>
    <row r="240" spans="1:13" ht="75" customHeight="1">
      <c r="A240" s="138" t="s">
        <v>668</v>
      </c>
      <c r="B240" s="294"/>
      <c r="C240" s="138" t="s">
        <v>687</v>
      </c>
      <c r="D240" s="138"/>
      <c r="E240" s="138"/>
      <c r="F240" s="138" t="s">
        <v>7402</v>
      </c>
      <c r="G240" s="215" t="s">
        <v>7403</v>
      </c>
      <c r="H240" s="138" t="s">
        <v>675</v>
      </c>
      <c r="I240" s="223" t="s">
        <v>7</v>
      </c>
      <c r="J240" s="224" t="s">
        <v>31</v>
      </c>
      <c r="K240" s="139" t="s">
        <v>32</v>
      </c>
      <c r="M240" s="138" t="s">
        <v>7404</v>
      </c>
    </row>
    <row r="241" spans="1:13" ht="75" customHeight="1">
      <c r="A241" s="138" t="s">
        <v>668</v>
      </c>
      <c r="B241" s="294"/>
      <c r="C241" s="138" t="s">
        <v>688</v>
      </c>
      <c r="D241" s="138"/>
      <c r="E241" s="138"/>
      <c r="F241" s="138" t="s">
        <v>689</v>
      </c>
      <c r="G241" s="215" t="s">
        <v>7405</v>
      </c>
      <c r="H241" s="138" t="s">
        <v>7406</v>
      </c>
      <c r="I241" s="223" t="s">
        <v>7</v>
      </c>
      <c r="J241" s="224" t="s">
        <v>31</v>
      </c>
      <c r="K241" s="139" t="s">
        <v>32</v>
      </c>
      <c r="M241" s="138" t="s">
        <v>7407</v>
      </c>
    </row>
    <row r="242" spans="1:13" ht="75" customHeight="1">
      <c r="A242" s="138" t="s">
        <v>668</v>
      </c>
      <c r="B242" s="294"/>
      <c r="C242" s="138" t="s">
        <v>690</v>
      </c>
      <c r="D242" s="138"/>
      <c r="E242" s="138"/>
      <c r="F242" s="138" t="s">
        <v>691</v>
      </c>
      <c r="G242" s="215" t="s">
        <v>7379</v>
      </c>
      <c r="H242" s="138" t="s">
        <v>7408</v>
      </c>
      <c r="I242" s="223" t="s">
        <v>7</v>
      </c>
      <c r="J242" s="224" t="s">
        <v>31</v>
      </c>
      <c r="K242" s="139" t="s">
        <v>32</v>
      </c>
      <c r="M242" s="138" t="s">
        <v>7409</v>
      </c>
    </row>
    <row r="243" spans="1:13" ht="75" customHeight="1">
      <c r="A243" s="138" t="s">
        <v>668</v>
      </c>
      <c r="B243" s="294"/>
      <c r="C243" s="138" t="s">
        <v>692</v>
      </c>
      <c r="D243" s="138"/>
      <c r="E243" s="138"/>
      <c r="F243" s="138" t="s">
        <v>693</v>
      </c>
      <c r="G243" s="215" t="s">
        <v>7379</v>
      </c>
      <c r="H243" s="138" t="s">
        <v>694</v>
      </c>
      <c r="I243" s="223" t="s">
        <v>7</v>
      </c>
      <c r="J243" s="224" t="s">
        <v>31</v>
      </c>
      <c r="K243" s="139" t="s">
        <v>32</v>
      </c>
      <c r="M243" s="138" t="s">
        <v>7410</v>
      </c>
    </row>
    <row r="244" spans="1:13" ht="75" customHeight="1">
      <c r="A244" s="138" t="s">
        <v>668</v>
      </c>
      <c r="B244" s="294"/>
      <c r="C244" s="138" t="s">
        <v>695</v>
      </c>
      <c r="D244" s="138"/>
      <c r="E244" s="138"/>
      <c r="F244" s="138" t="s">
        <v>696</v>
      </c>
      <c r="G244" s="215" t="s">
        <v>7379</v>
      </c>
      <c r="H244" s="138" t="s">
        <v>697</v>
      </c>
      <c r="I244" s="223" t="s">
        <v>7</v>
      </c>
      <c r="J244" s="224" t="s">
        <v>31</v>
      </c>
      <c r="K244" s="139" t="s">
        <v>32</v>
      </c>
      <c r="M244" s="138" t="s">
        <v>7411</v>
      </c>
    </row>
    <row r="245" spans="1:13" ht="75" customHeight="1">
      <c r="A245" s="138" t="s">
        <v>668</v>
      </c>
      <c r="B245" s="294"/>
      <c r="C245" s="138" t="s">
        <v>698</v>
      </c>
      <c r="D245" s="138"/>
      <c r="E245" s="138"/>
      <c r="F245" s="138" t="s">
        <v>699</v>
      </c>
      <c r="G245" s="215" t="s">
        <v>7379</v>
      </c>
      <c r="H245" s="138" t="s">
        <v>7412</v>
      </c>
      <c r="I245" s="223" t="s">
        <v>7</v>
      </c>
      <c r="J245" s="224" t="s">
        <v>31</v>
      </c>
      <c r="K245" s="139" t="s">
        <v>32</v>
      </c>
      <c r="M245" s="138" t="s">
        <v>7413</v>
      </c>
    </row>
    <row r="246" spans="1:13" ht="75" customHeight="1">
      <c r="A246" s="138" t="s">
        <v>668</v>
      </c>
      <c r="B246" s="294"/>
      <c r="C246" s="138" t="s">
        <v>700</v>
      </c>
      <c r="D246" s="138"/>
      <c r="E246" s="138"/>
      <c r="F246" s="138" t="s">
        <v>701</v>
      </c>
      <c r="G246" s="215" t="s">
        <v>7379</v>
      </c>
      <c r="H246" s="138" t="s">
        <v>7414</v>
      </c>
      <c r="I246" s="223" t="s">
        <v>7</v>
      </c>
      <c r="J246" s="224" t="s">
        <v>31</v>
      </c>
      <c r="K246" s="139" t="s">
        <v>32</v>
      </c>
      <c r="M246" s="138" t="s">
        <v>7415</v>
      </c>
    </row>
    <row r="247" spans="1:13" ht="75" customHeight="1">
      <c r="A247" s="138" t="s">
        <v>668</v>
      </c>
      <c r="B247" s="294"/>
      <c r="C247" s="138" t="s">
        <v>702</v>
      </c>
      <c r="D247" s="138"/>
      <c r="E247" s="138"/>
      <c r="F247" s="138" t="s">
        <v>703</v>
      </c>
      <c r="G247" s="215" t="s">
        <v>7416</v>
      </c>
      <c r="H247" s="138" t="s">
        <v>704</v>
      </c>
      <c r="I247" s="223" t="s">
        <v>7</v>
      </c>
      <c r="J247" s="224" t="s">
        <v>31</v>
      </c>
      <c r="K247" s="139" t="s">
        <v>32</v>
      </c>
      <c r="M247" s="138" t="s">
        <v>7417</v>
      </c>
    </row>
    <row r="248" spans="1:13" ht="75" customHeight="1">
      <c r="A248" s="138" t="s">
        <v>668</v>
      </c>
      <c r="B248" s="294"/>
      <c r="C248" s="138" t="s">
        <v>705</v>
      </c>
      <c r="D248" s="138"/>
      <c r="E248" s="138"/>
      <c r="F248" s="138" t="s">
        <v>706</v>
      </c>
      <c r="G248" s="215" t="s">
        <v>7416</v>
      </c>
      <c r="H248" s="138" t="s">
        <v>707</v>
      </c>
      <c r="I248" s="223" t="s">
        <v>7</v>
      </c>
      <c r="J248" s="224" t="s">
        <v>31</v>
      </c>
      <c r="K248" s="139" t="s">
        <v>32</v>
      </c>
      <c r="M248" s="138" t="s">
        <v>7418</v>
      </c>
    </row>
    <row r="249" spans="1:13" ht="75" customHeight="1">
      <c r="A249" s="138" t="s">
        <v>668</v>
      </c>
      <c r="B249" s="294"/>
      <c r="C249" s="138" t="s">
        <v>708</v>
      </c>
      <c r="D249" s="138"/>
      <c r="E249" s="138"/>
      <c r="F249" s="138" t="s">
        <v>709</v>
      </c>
      <c r="G249" s="215" t="s">
        <v>7379</v>
      </c>
      <c r="H249" s="138" t="s">
        <v>7419</v>
      </c>
      <c r="I249" s="223" t="s">
        <v>7</v>
      </c>
      <c r="J249" s="224" t="s">
        <v>31</v>
      </c>
      <c r="K249" s="139" t="s">
        <v>32</v>
      </c>
      <c r="M249" s="138" t="s">
        <v>7420</v>
      </c>
    </row>
    <row r="250" spans="1:13" ht="75" customHeight="1">
      <c r="A250" s="138" t="s">
        <v>668</v>
      </c>
      <c r="B250" s="294"/>
      <c r="C250" s="138" t="s">
        <v>710</v>
      </c>
      <c r="D250" s="138"/>
      <c r="E250" s="138"/>
      <c r="F250" s="138" t="s">
        <v>711</v>
      </c>
      <c r="G250" s="215" t="s">
        <v>7379</v>
      </c>
      <c r="H250" s="138" t="s">
        <v>712</v>
      </c>
      <c r="I250" s="223" t="s">
        <v>7</v>
      </c>
      <c r="J250" s="224" t="s">
        <v>31</v>
      </c>
      <c r="K250" s="139" t="s">
        <v>32</v>
      </c>
      <c r="M250" s="138" t="s">
        <v>7421</v>
      </c>
    </row>
    <row r="251" spans="1:13" ht="75" customHeight="1">
      <c r="A251" s="138" t="s">
        <v>668</v>
      </c>
      <c r="B251" s="294"/>
      <c r="C251" s="138" t="s">
        <v>713</v>
      </c>
      <c r="D251" s="138"/>
      <c r="E251" s="138"/>
      <c r="F251" s="145" t="s">
        <v>714</v>
      </c>
      <c r="G251" s="215" t="s">
        <v>7379</v>
      </c>
      <c r="H251" s="138" t="s">
        <v>715</v>
      </c>
      <c r="I251" s="223" t="s">
        <v>7</v>
      </c>
      <c r="J251" s="224" t="s">
        <v>31</v>
      </c>
      <c r="K251" s="139" t="s">
        <v>32</v>
      </c>
      <c r="M251" s="138" t="s">
        <v>7422</v>
      </c>
    </row>
    <row r="252" spans="1:13" ht="113.25" customHeight="1">
      <c r="A252" s="138" t="s">
        <v>668</v>
      </c>
      <c r="B252" s="294"/>
      <c r="C252" s="138" t="s">
        <v>716</v>
      </c>
      <c r="D252" s="138"/>
      <c r="E252" s="138"/>
      <c r="F252" s="138" t="s">
        <v>717</v>
      </c>
      <c r="G252" s="215" t="s">
        <v>7379</v>
      </c>
      <c r="H252" s="138" t="s">
        <v>7423</v>
      </c>
      <c r="I252" s="223" t="s">
        <v>7</v>
      </c>
      <c r="J252" s="224" t="s">
        <v>31</v>
      </c>
      <c r="K252" s="139" t="s">
        <v>32</v>
      </c>
      <c r="M252" s="138" t="s">
        <v>7424</v>
      </c>
    </row>
    <row r="253" spans="1:13" ht="125.25" customHeight="1">
      <c r="A253" s="138" t="s">
        <v>668</v>
      </c>
      <c r="B253" s="294"/>
      <c r="C253" s="138" t="s">
        <v>718</v>
      </c>
      <c r="D253" s="138"/>
      <c r="E253" s="138"/>
      <c r="F253" s="138" t="s">
        <v>719</v>
      </c>
      <c r="G253" s="215" t="s">
        <v>7379</v>
      </c>
      <c r="H253" s="138" t="s">
        <v>7425</v>
      </c>
      <c r="I253" s="223" t="s">
        <v>7</v>
      </c>
      <c r="J253" s="224" t="s">
        <v>31</v>
      </c>
      <c r="K253" s="139" t="s">
        <v>32</v>
      </c>
      <c r="M253" s="138" t="s">
        <v>7426</v>
      </c>
    </row>
    <row r="254" spans="1:13" ht="75" customHeight="1">
      <c r="A254" s="138" t="s">
        <v>668</v>
      </c>
      <c r="B254" s="294"/>
      <c r="C254" s="138" t="s">
        <v>720</v>
      </c>
      <c r="D254" s="138"/>
      <c r="E254" s="138"/>
      <c r="F254" s="138" t="s">
        <v>721</v>
      </c>
      <c r="G254" s="215" t="s">
        <v>7379</v>
      </c>
      <c r="H254" s="138" t="s">
        <v>722</v>
      </c>
      <c r="I254" s="223" t="s">
        <v>7</v>
      </c>
      <c r="J254" s="224" t="s">
        <v>31</v>
      </c>
      <c r="K254" s="139" t="s">
        <v>32</v>
      </c>
      <c r="M254" s="138" t="s">
        <v>7427</v>
      </c>
    </row>
    <row r="255" spans="1:13" ht="75" customHeight="1">
      <c r="A255" s="138" t="s">
        <v>668</v>
      </c>
      <c r="B255" s="294"/>
      <c r="C255" s="138" t="s">
        <v>723</v>
      </c>
      <c r="D255" s="138"/>
      <c r="E255" s="138"/>
      <c r="F255" s="138" t="s">
        <v>724</v>
      </c>
      <c r="G255" s="215" t="s">
        <v>7379</v>
      </c>
      <c r="H255" s="138" t="s">
        <v>725</v>
      </c>
      <c r="I255" s="223" t="s">
        <v>7</v>
      </c>
      <c r="J255" s="224" t="s">
        <v>31</v>
      </c>
      <c r="K255" s="139" t="s">
        <v>32</v>
      </c>
      <c r="M255" s="146" t="s">
        <v>7410</v>
      </c>
    </row>
    <row r="256" spans="1:13" ht="75" customHeight="1">
      <c r="A256" s="138" t="s">
        <v>668</v>
      </c>
      <c r="B256" s="294"/>
      <c r="C256" s="138" t="s">
        <v>726</v>
      </c>
      <c r="D256" s="138"/>
      <c r="E256" s="138"/>
      <c r="F256" s="138" t="s">
        <v>727</v>
      </c>
      <c r="G256" s="215" t="s">
        <v>7379</v>
      </c>
      <c r="H256" s="138" t="s">
        <v>728</v>
      </c>
      <c r="I256" s="223" t="s">
        <v>7</v>
      </c>
      <c r="J256" s="224" t="s">
        <v>31</v>
      </c>
      <c r="K256" s="139" t="s">
        <v>32</v>
      </c>
      <c r="M256" s="138" t="s">
        <v>7428</v>
      </c>
    </row>
    <row r="257" spans="1:13" ht="75" customHeight="1">
      <c r="A257" s="138" t="s">
        <v>668</v>
      </c>
      <c r="B257" s="294"/>
      <c r="C257" s="138" t="s">
        <v>729</v>
      </c>
      <c r="D257" s="138"/>
      <c r="E257" s="138"/>
      <c r="F257" s="138" t="s">
        <v>730</v>
      </c>
      <c r="G257" s="215" t="s">
        <v>7379</v>
      </c>
      <c r="H257" s="138" t="s">
        <v>731</v>
      </c>
      <c r="I257" s="223" t="s">
        <v>7</v>
      </c>
      <c r="J257" s="224" t="s">
        <v>31</v>
      </c>
      <c r="K257" s="139" t="s">
        <v>32</v>
      </c>
      <c r="M257" s="138" t="s">
        <v>7429</v>
      </c>
    </row>
    <row r="258" spans="1:13" ht="75" customHeight="1">
      <c r="A258" s="138" t="s">
        <v>668</v>
      </c>
      <c r="B258" s="294"/>
      <c r="C258" s="138" t="s">
        <v>732</v>
      </c>
      <c r="D258" s="138"/>
      <c r="E258" s="138"/>
      <c r="F258" s="138" t="s">
        <v>733</v>
      </c>
      <c r="G258" s="215" t="s">
        <v>7379</v>
      </c>
      <c r="H258" s="138" t="s">
        <v>734</v>
      </c>
      <c r="I258" s="223" t="s">
        <v>7</v>
      </c>
      <c r="J258" s="224" t="s">
        <v>31</v>
      </c>
      <c r="K258" s="139" t="s">
        <v>32</v>
      </c>
      <c r="M258" s="138" t="s">
        <v>7430</v>
      </c>
    </row>
    <row r="259" spans="1:13" ht="75" customHeight="1">
      <c r="A259" s="138" t="s">
        <v>668</v>
      </c>
      <c r="B259" s="294"/>
      <c r="C259" s="138" t="s">
        <v>735</v>
      </c>
      <c r="D259" s="138"/>
      <c r="E259" s="138"/>
      <c r="F259" s="138" t="s">
        <v>736</v>
      </c>
      <c r="G259" s="215" t="s">
        <v>7379</v>
      </c>
      <c r="H259" s="138" t="s">
        <v>7431</v>
      </c>
      <c r="I259" s="223" t="s">
        <v>7</v>
      </c>
      <c r="J259" s="224" t="s">
        <v>31</v>
      </c>
      <c r="K259" s="139" t="s">
        <v>32</v>
      </c>
      <c r="M259" s="138" t="s">
        <v>7432</v>
      </c>
    </row>
    <row r="260" spans="1:13" ht="75" customHeight="1">
      <c r="A260" s="138" t="s">
        <v>668</v>
      </c>
      <c r="B260" s="294"/>
      <c r="C260" s="138" t="s">
        <v>737</v>
      </c>
      <c r="D260" s="138"/>
      <c r="E260" s="138"/>
      <c r="F260" s="138" t="s">
        <v>738</v>
      </c>
      <c r="G260" s="215" t="s">
        <v>7379</v>
      </c>
      <c r="H260" s="138" t="s">
        <v>715</v>
      </c>
      <c r="I260" s="223" t="s">
        <v>7</v>
      </c>
      <c r="J260" s="224" t="s">
        <v>31</v>
      </c>
      <c r="K260" s="139" t="s">
        <v>32</v>
      </c>
      <c r="M260" s="138" t="s">
        <v>7433</v>
      </c>
    </row>
    <row r="261" spans="1:13" ht="75" customHeight="1">
      <c r="A261" s="138" t="s">
        <v>668</v>
      </c>
      <c r="B261" s="294"/>
      <c r="C261" s="138" t="s">
        <v>739</v>
      </c>
      <c r="D261" s="138"/>
      <c r="E261" s="138"/>
      <c r="F261" s="138" t="s">
        <v>740</v>
      </c>
      <c r="G261" s="215" t="s">
        <v>7379</v>
      </c>
      <c r="H261" s="138" t="s">
        <v>741</v>
      </c>
      <c r="I261" s="223" t="s">
        <v>7</v>
      </c>
      <c r="J261" s="224" t="s">
        <v>31</v>
      </c>
      <c r="K261" s="139" t="s">
        <v>32</v>
      </c>
      <c r="M261" s="138" t="s">
        <v>7434</v>
      </c>
    </row>
    <row r="262" spans="1:13" ht="75" customHeight="1">
      <c r="A262" s="138" t="s">
        <v>668</v>
      </c>
      <c r="B262" s="294"/>
      <c r="C262" s="138" t="s">
        <v>742</v>
      </c>
      <c r="D262" s="138"/>
      <c r="E262" s="138"/>
      <c r="F262" s="138" t="s">
        <v>743</v>
      </c>
      <c r="G262" s="215" t="s">
        <v>7379</v>
      </c>
      <c r="H262" s="138" t="s">
        <v>744</v>
      </c>
      <c r="I262" s="223" t="s">
        <v>7</v>
      </c>
      <c r="J262" s="224" t="s">
        <v>31</v>
      </c>
      <c r="K262" s="139" t="s">
        <v>32</v>
      </c>
      <c r="M262" s="138" t="s">
        <v>7435</v>
      </c>
    </row>
    <row r="263" spans="1:13" ht="75" customHeight="1">
      <c r="A263" s="138" t="s">
        <v>668</v>
      </c>
      <c r="B263" s="294"/>
      <c r="C263" s="138" t="s">
        <v>745</v>
      </c>
      <c r="D263" s="138"/>
      <c r="E263" s="138"/>
      <c r="F263" s="138" t="s">
        <v>746</v>
      </c>
      <c r="G263" s="215" t="s">
        <v>7379</v>
      </c>
      <c r="H263" s="138" t="s">
        <v>747</v>
      </c>
      <c r="I263" s="223" t="s">
        <v>7</v>
      </c>
      <c r="J263" s="224" t="s">
        <v>31</v>
      </c>
      <c r="K263" s="139" t="s">
        <v>32</v>
      </c>
      <c r="M263" s="138" t="s">
        <v>7436</v>
      </c>
    </row>
    <row r="264" spans="1:13" ht="75" customHeight="1">
      <c r="A264" s="138" t="s">
        <v>668</v>
      </c>
      <c r="B264" s="294"/>
      <c r="C264" s="138" t="s">
        <v>748</v>
      </c>
      <c r="D264" s="138"/>
      <c r="E264" s="138"/>
      <c r="F264" s="138" t="s">
        <v>749</v>
      </c>
      <c r="G264" s="215" t="s">
        <v>7379</v>
      </c>
      <c r="H264" s="138" t="s">
        <v>750</v>
      </c>
      <c r="I264" s="223" t="s">
        <v>7</v>
      </c>
      <c r="J264" s="224" t="s">
        <v>31</v>
      </c>
      <c r="K264" s="139" t="s">
        <v>32</v>
      </c>
      <c r="M264" s="138" t="s">
        <v>7410</v>
      </c>
    </row>
    <row r="265" spans="1:13" ht="75" customHeight="1">
      <c r="A265" s="138" t="s">
        <v>668</v>
      </c>
      <c r="B265" s="294"/>
      <c r="C265" s="138" t="s">
        <v>751</v>
      </c>
      <c r="D265" s="138"/>
      <c r="E265" s="138"/>
      <c r="F265" s="138" t="s">
        <v>752</v>
      </c>
      <c r="G265" s="215" t="s">
        <v>7379</v>
      </c>
      <c r="H265" s="138" t="s">
        <v>7437</v>
      </c>
      <c r="I265" s="223" t="s">
        <v>7</v>
      </c>
      <c r="J265" s="224" t="s">
        <v>31</v>
      </c>
      <c r="K265" s="139" t="s">
        <v>32</v>
      </c>
      <c r="M265" s="138" t="s">
        <v>7438</v>
      </c>
    </row>
    <row r="266" spans="1:13" ht="75" customHeight="1">
      <c r="A266" s="138" t="s">
        <v>668</v>
      </c>
      <c r="B266" s="294"/>
      <c r="C266" s="138" t="s">
        <v>753</v>
      </c>
      <c r="D266" s="138"/>
      <c r="E266" s="138"/>
      <c r="F266" s="138" t="s">
        <v>754</v>
      </c>
      <c r="G266" s="215" t="s">
        <v>7379</v>
      </c>
      <c r="H266" s="138" t="s">
        <v>7439</v>
      </c>
      <c r="I266" s="223" t="s">
        <v>7</v>
      </c>
      <c r="J266" s="224" t="s">
        <v>31</v>
      </c>
      <c r="K266" s="139" t="s">
        <v>32</v>
      </c>
      <c r="M266" s="138" t="s">
        <v>7410</v>
      </c>
    </row>
    <row r="267" spans="1:13" ht="75" customHeight="1">
      <c r="A267" s="138" t="s">
        <v>668</v>
      </c>
      <c r="B267" s="294"/>
      <c r="C267" s="138" t="s">
        <v>755</v>
      </c>
      <c r="D267" s="138"/>
      <c r="E267" s="138"/>
      <c r="F267" s="138" t="s">
        <v>756</v>
      </c>
      <c r="G267" s="215" t="s">
        <v>7379</v>
      </c>
      <c r="H267" s="138" t="s">
        <v>7440</v>
      </c>
      <c r="I267" s="223" t="s">
        <v>7</v>
      </c>
      <c r="J267" s="224" t="s">
        <v>31</v>
      </c>
      <c r="K267" s="139" t="s">
        <v>32</v>
      </c>
      <c r="M267" s="138" t="s">
        <v>7441</v>
      </c>
    </row>
    <row r="268" spans="1:13" ht="75" customHeight="1">
      <c r="A268" s="138" t="s">
        <v>668</v>
      </c>
      <c r="B268" s="294"/>
      <c r="C268" s="138" t="s">
        <v>757</v>
      </c>
      <c r="D268" s="138"/>
      <c r="E268" s="138"/>
      <c r="F268" s="138" t="s">
        <v>758</v>
      </c>
      <c r="G268" s="215" t="s">
        <v>7379</v>
      </c>
      <c r="H268" s="138" t="s">
        <v>7440</v>
      </c>
      <c r="I268" s="223" t="s">
        <v>7</v>
      </c>
      <c r="J268" s="224" t="s">
        <v>31</v>
      </c>
      <c r="K268" s="137" t="s">
        <v>32</v>
      </c>
      <c r="M268" s="137" t="s">
        <v>7442</v>
      </c>
    </row>
    <row r="269" spans="1:13" ht="75" customHeight="1">
      <c r="A269" s="138" t="s">
        <v>668</v>
      </c>
      <c r="B269" s="294"/>
      <c r="C269" s="138" t="s">
        <v>759</v>
      </c>
      <c r="D269" s="138"/>
      <c r="E269" s="138"/>
      <c r="F269" s="138" t="s">
        <v>760</v>
      </c>
      <c r="G269" s="215" t="s">
        <v>7379</v>
      </c>
      <c r="H269" s="138" t="s">
        <v>761</v>
      </c>
      <c r="I269" s="223" t="s">
        <v>7</v>
      </c>
      <c r="J269" s="224" t="s">
        <v>31</v>
      </c>
      <c r="K269" s="139" t="s">
        <v>32</v>
      </c>
      <c r="M269" s="138" t="s">
        <v>7410</v>
      </c>
    </row>
    <row r="270" spans="1:13" ht="75" customHeight="1">
      <c r="A270" s="138" t="s">
        <v>668</v>
      </c>
      <c r="B270" s="294"/>
      <c r="C270" s="138" t="s">
        <v>762</v>
      </c>
      <c r="D270" s="138"/>
      <c r="E270" s="138"/>
      <c r="F270" s="138" t="s">
        <v>763</v>
      </c>
      <c r="G270" s="215" t="s">
        <v>7379</v>
      </c>
      <c r="H270" s="138" t="s">
        <v>764</v>
      </c>
      <c r="I270" s="223" t="s">
        <v>7</v>
      </c>
      <c r="J270" s="224" t="s">
        <v>31</v>
      </c>
      <c r="K270" s="139" t="s">
        <v>32</v>
      </c>
      <c r="M270" s="138" t="s">
        <v>7410</v>
      </c>
    </row>
    <row r="271" spans="1:13" ht="75" customHeight="1">
      <c r="A271" s="138" t="s">
        <v>668</v>
      </c>
      <c r="B271" s="294"/>
      <c r="C271" s="138" t="s">
        <v>765</v>
      </c>
      <c r="D271" s="138"/>
      <c r="E271" s="138"/>
      <c r="F271" s="138" t="s">
        <v>766</v>
      </c>
      <c r="G271" s="215" t="s">
        <v>7379</v>
      </c>
      <c r="H271" s="138" t="s">
        <v>7443</v>
      </c>
      <c r="I271" s="223" t="s">
        <v>7</v>
      </c>
      <c r="J271" s="224" t="s">
        <v>234</v>
      </c>
      <c r="K271" s="139"/>
    </row>
    <row r="272" spans="1:13" ht="75" customHeight="1">
      <c r="A272" s="138" t="s">
        <v>668</v>
      </c>
      <c r="B272" s="294"/>
      <c r="C272" s="138" t="s">
        <v>767</v>
      </c>
      <c r="D272" s="138"/>
      <c r="E272" s="138"/>
      <c r="F272" s="138" t="s">
        <v>768</v>
      </c>
      <c r="G272" s="215" t="s">
        <v>7379</v>
      </c>
      <c r="H272" s="138" t="s">
        <v>7440</v>
      </c>
      <c r="I272" s="223" t="s">
        <v>7</v>
      </c>
      <c r="J272" s="224" t="s">
        <v>31</v>
      </c>
      <c r="K272" s="139" t="s">
        <v>32</v>
      </c>
      <c r="M272" s="140" t="s">
        <v>7444</v>
      </c>
    </row>
    <row r="273" spans="1:11" ht="75" customHeight="1">
      <c r="A273" s="138" t="s">
        <v>769</v>
      </c>
      <c r="B273" s="293" t="s">
        <v>770</v>
      </c>
      <c r="C273" s="138" t="s">
        <v>771</v>
      </c>
      <c r="D273" s="138"/>
      <c r="E273" s="138"/>
      <c r="F273" s="138" t="s">
        <v>772</v>
      </c>
      <c r="G273" s="215" t="s">
        <v>7445</v>
      </c>
      <c r="H273" s="138" t="s">
        <v>773</v>
      </c>
      <c r="I273" s="223" t="s">
        <v>7</v>
      </c>
      <c r="J273" s="224" t="s">
        <v>31</v>
      </c>
      <c r="K273" s="139" t="s">
        <v>32</v>
      </c>
    </row>
    <row r="274" spans="1:11" ht="75" customHeight="1">
      <c r="A274" s="138" t="s">
        <v>769</v>
      </c>
      <c r="B274" s="294"/>
      <c r="C274" s="138" t="s">
        <v>774</v>
      </c>
      <c r="D274" s="138"/>
      <c r="E274" s="138"/>
      <c r="F274" s="138" t="s">
        <v>775</v>
      </c>
      <c r="G274" s="215" t="s">
        <v>7446</v>
      </c>
      <c r="H274" s="138" t="s">
        <v>776</v>
      </c>
      <c r="I274" s="223" t="s">
        <v>7</v>
      </c>
      <c r="J274" s="224" t="s">
        <v>31</v>
      </c>
      <c r="K274" s="139" t="s">
        <v>32</v>
      </c>
    </row>
    <row r="275" spans="1:11" ht="75" customHeight="1">
      <c r="A275" s="138" t="s">
        <v>769</v>
      </c>
      <c r="B275" s="294"/>
      <c r="C275" s="138" t="s">
        <v>777</v>
      </c>
      <c r="D275" s="138"/>
      <c r="E275" s="138"/>
      <c r="F275" s="138" t="s">
        <v>778</v>
      </c>
      <c r="G275" s="215" t="s">
        <v>7446</v>
      </c>
      <c r="H275" s="138" t="s">
        <v>779</v>
      </c>
      <c r="I275" s="223" t="s">
        <v>7</v>
      </c>
      <c r="J275" s="224" t="s">
        <v>31</v>
      </c>
      <c r="K275" s="139" t="s">
        <v>32</v>
      </c>
    </row>
    <row r="276" spans="1:11" ht="75" customHeight="1">
      <c r="A276" s="138" t="s">
        <v>769</v>
      </c>
      <c r="B276" s="294"/>
      <c r="C276" s="138" t="s">
        <v>780</v>
      </c>
      <c r="D276" s="138"/>
      <c r="E276" s="138"/>
      <c r="F276" s="138" t="s">
        <v>781</v>
      </c>
      <c r="G276" s="215" t="s">
        <v>782</v>
      </c>
      <c r="H276" s="138" t="s">
        <v>783</v>
      </c>
      <c r="I276" s="223" t="s">
        <v>7</v>
      </c>
      <c r="J276" s="224" t="s">
        <v>917</v>
      </c>
      <c r="K276" s="139"/>
    </row>
    <row r="277" spans="1:11" ht="75" customHeight="1">
      <c r="A277" s="138" t="s">
        <v>769</v>
      </c>
      <c r="B277" s="294"/>
      <c r="C277" s="138" t="s">
        <v>784</v>
      </c>
      <c r="D277" s="138"/>
      <c r="E277" s="138"/>
      <c r="F277" s="138" t="s">
        <v>785</v>
      </c>
      <c r="G277" s="215" t="s">
        <v>786</v>
      </c>
      <c r="H277" s="138" t="s">
        <v>787</v>
      </c>
      <c r="I277" s="223" t="s">
        <v>7</v>
      </c>
      <c r="J277" s="224" t="s">
        <v>917</v>
      </c>
      <c r="K277" s="139"/>
    </row>
    <row r="278" spans="1:11" ht="75" customHeight="1">
      <c r="A278" s="138" t="s">
        <v>769</v>
      </c>
      <c r="B278" s="294"/>
      <c r="C278" s="138" t="s">
        <v>788</v>
      </c>
      <c r="D278" s="138"/>
      <c r="E278" s="138"/>
      <c r="F278" s="138" t="s">
        <v>789</v>
      </c>
      <c r="G278" s="215" t="s">
        <v>7445</v>
      </c>
      <c r="H278" s="138" t="s">
        <v>790</v>
      </c>
      <c r="I278" s="223" t="s">
        <v>7</v>
      </c>
      <c r="J278" s="224" t="s">
        <v>31</v>
      </c>
      <c r="K278" s="139" t="s">
        <v>32</v>
      </c>
    </row>
    <row r="279" spans="1:11" ht="75" customHeight="1">
      <c r="A279" s="138" t="s">
        <v>769</v>
      </c>
      <c r="B279" s="294"/>
      <c r="C279" s="138" t="s">
        <v>791</v>
      </c>
      <c r="D279" s="138"/>
      <c r="E279" s="138"/>
      <c r="F279" s="138" t="s">
        <v>792</v>
      </c>
      <c r="G279" s="215" t="s">
        <v>7447</v>
      </c>
      <c r="H279" s="138" t="s">
        <v>793</v>
      </c>
      <c r="I279" s="223" t="s">
        <v>7</v>
      </c>
      <c r="J279" s="224" t="s">
        <v>31</v>
      </c>
      <c r="K279" s="139" t="s">
        <v>32</v>
      </c>
    </row>
    <row r="280" spans="1:11" ht="75" customHeight="1">
      <c r="A280" s="138" t="s">
        <v>769</v>
      </c>
      <c r="B280" s="294"/>
      <c r="C280" s="138" t="s">
        <v>794</v>
      </c>
      <c r="D280" s="138"/>
      <c r="E280" s="138"/>
      <c r="F280" s="138" t="s">
        <v>795</v>
      </c>
      <c r="G280" s="215" t="s">
        <v>7448</v>
      </c>
      <c r="H280" s="138" t="s">
        <v>793</v>
      </c>
      <c r="I280" s="223" t="s">
        <v>7</v>
      </c>
      <c r="J280" s="224" t="s">
        <v>31</v>
      </c>
      <c r="K280" s="139" t="s">
        <v>32</v>
      </c>
    </row>
    <row r="281" spans="1:11" ht="75" customHeight="1">
      <c r="A281" s="138" t="s">
        <v>769</v>
      </c>
      <c r="B281" s="294"/>
      <c r="C281" s="138" t="s">
        <v>796</v>
      </c>
      <c r="D281" s="138"/>
      <c r="E281" s="138"/>
      <c r="F281" s="138" t="s">
        <v>797</v>
      </c>
      <c r="G281" s="215" t="s">
        <v>7449</v>
      </c>
      <c r="H281" s="138" t="s">
        <v>793</v>
      </c>
      <c r="I281" s="223" t="s">
        <v>7</v>
      </c>
      <c r="J281" s="224" t="s">
        <v>31</v>
      </c>
      <c r="K281" s="139" t="s">
        <v>32</v>
      </c>
    </row>
    <row r="282" spans="1:11" ht="75" customHeight="1">
      <c r="A282" s="138" t="s">
        <v>798</v>
      </c>
      <c r="B282" s="293" t="s">
        <v>7450</v>
      </c>
      <c r="C282" s="138" t="s">
        <v>799</v>
      </c>
      <c r="D282" s="138"/>
      <c r="E282" s="138"/>
      <c r="F282" s="138" t="s">
        <v>800</v>
      </c>
      <c r="G282" s="215" t="s">
        <v>7451</v>
      </c>
      <c r="H282" s="138" t="s">
        <v>7452</v>
      </c>
      <c r="I282" s="223" t="s">
        <v>7</v>
      </c>
      <c r="J282" s="224" t="s">
        <v>31</v>
      </c>
      <c r="K282" s="139" t="s">
        <v>32</v>
      </c>
    </row>
    <row r="283" spans="1:11" ht="75" customHeight="1">
      <c r="A283" s="138" t="s">
        <v>798</v>
      </c>
      <c r="B283" s="294"/>
      <c r="C283" s="138" t="s">
        <v>801</v>
      </c>
      <c r="D283" s="138"/>
      <c r="E283" s="138"/>
      <c r="F283" s="138" t="s">
        <v>802</v>
      </c>
      <c r="G283" s="215" t="s">
        <v>7453</v>
      </c>
      <c r="H283" s="138" t="s">
        <v>803</v>
      </c>
      <c r="I283" s="223" t="s">
        <v>7</v>
      </c>
      <c r="J283" s="224" t="s">
        <v>31</v>
      </c>
      <c r="K283" s="139" t="s">
        <v>32</v>
      </c>
    </row>
    <row r="284" spans="1:11" ht="75" customHeight="1">
      <c r="A284" s="138" t="s">
        <v>798</v>
      </c>
      <c r="B284" s="294"/>
      <c r="C284" s="138" t="s">
        <v>804</v>
      </c>
      <c r="D284" s="138"/>
      <c r="E284" s="138"/>
      <c r="F284" s="138" t="s">
        <v>805</v>
      </c>
      <c r="G284" s="215" t="s">
        <v>782</v>
      </c>
      <c r="H284" s="138" t="s">
        <v>783</v>
      </c>
      <c r="I284" s="223" t="s">
        <v>7</v>
      </c>
      <c r="J284" s="224" t="s">
        <v>917</v>
      </c>
      <c r="K284" s="139"/>
    </row>
    <row r="285" spans="1:11" ht="75" customHeight="1">
      <c r="A285" s="138" t="s">
        <v>806</v>
      </c>
      <c r="B285" s="293" t="s">
        <v>7454</v>
      </c>
      <c r="C285" s="138" t="s">
        <v>807</v>
      </c>
      <c r="D285" s="138"/>
      <c r="E285" s="138"/>
      <c r="F285" s="138" t="s">
        <v>808</v>
      </c>
      <c r="G285" s="215" t="s">
        <v>7455</v>
      </c>
      <c r="H285" s="138" t="s">
        <v>809</v>
      </c>
      <c r="I285" s="223" t="s">
        <v>7</v>
      </c>
      <c r="J285" s="224" t="s">
        <v>31</v>
      </c>
      <c r="K285" s="139" t="s">
        <v>32</v>
      </c>
    </row>
    <row r="286" spans="1:11" ht="75" customHeight="1">
      <c r="A286" s="138" t="s">
        <v>806</v>
      </c>
      <c r="B286" s="294"/>
      <c r="C286" s="138" t="s">
        <v>810</v>
      </c>
      <c r="D286" s="138"/>
      <c r="E286" s="138"/>
      <c r="F286" s="138" t="s">
        <v>7456</v>
      </c>
      <c r="G286" s="215" t="s">
        <v>7455</v>
      </c>
      <c r="H286" s="139" t="s">
        <v>811</v>
      </c>
      <c r="I286" s="223" t="s">
        <v>7</v>
      </c>
      <c r="J286" s="224" t="s">
        <v>31</v>
      </c>
      <c r="K286" s="139" t="s">
        <v>32</v>
      </c>
    </row>
    <row r="287" spans="1:11" ht="75" customHeight="1">
      <c r="A287" s="138" t="s">
        <v>806</v>
      </c>
      <c r="B287" s="294"/>
      <c r="C287" s="138" t="s">
        <v>812</v>
      </c>
      <c r="D287" s="138"/>
      <c r="E287" s="138"/>
      <c r="F287" s="138" t="s">
        <v>813</v>
      </c>
      <c r="G287" s="215" t="s">
        <v>782</v>
      </c>
      <c r="H287" s="138" t="s">
        <v>783</v>
      </c>
      <c r="I287" s="223" t="s">
        <v>7</v>
      </c>
      <c r="J287" s="224" t="s">
        <v>31</v>
      </c>
      <c r="K287" s="139" t="s">
        <v>32</v>
      </c>
    </row>
    <row r="288" spans="1:11" ht="75" customHeight="1">
      <c r="A288" s="138" t="s">
        <v>806</v>
      </c>
      <c r="B288" s="294"/>
      <c r="C288" s="138" t="s">
        <v>814</v>
      </c>
      <c r="D288" s="138"/>
      <c r="E288" s="138"/>
      <c r="F288" s="138" t="s">
        <v>785</v>
      </c>
      <c r="G288" s="215" t="s">
        <v>786</v>
      </c>
      <c r="H288" s="138" t="s">
        <v>787</v>
      </c>
      <c r="I288" s="223" t="s">
        <v>7</v>
      </c>
      <c r="J288" s="224" t="s">
        <v>917</v>
      </c>
      <c r="K288" s="139"/>
    </row>
    <row r="289" spans="1:14" ht="75" customHeight="1">
      <c r="A289" s="138" t="s">
        <v>815</v>
      </c>
      <c r="B289" s="293" t="s">
        <v>816</v>
      </c>
      <c r="C289" s="138" t="s">
        <v>817</v>
      </c>
      <c r="D289" s="138"/>
      <c r="E289" s="138"/>
      <c r="F289" s="138" t="s">
        <v>818</v>
      </c>
      <c r="G289" s="215" t="s">
        <v>819</v>
      </c>
      <c r="H289" s="138" t="s">
        <v>820</v>
      </c>
      <c r="I289" s="223" t="s">
        <v>7</v>
      </c>
      <c r="J289" s="224" t="s">
        <v>31</v>
      </c>
      <c r="K289" s="139" t="s">
        <v>32</v>
      </c>
    </row>
    <row r="290" spans="1:14" ht="75" customHeight="1">
      <c r="A290" s="138" t="s">
        <v>815</v>
      </c>
      <c r="B290" s="294"/>
      <c r="C290" s="138" t="s">
        <v>821</v>
      </c>
      <c r="D290" s="138"/>
      <c r="E290" s="138"/>
      <c r="F290" s="138" t="s">
        <v>822</v>
      </c>
      <c r="G290" s="215" t="s">
        <v>819</v>
      </c>
      <c r="H290" s="138" t="s">
        <v>823</v>
      </c>
      <c r="I290" s="223" t="s">
        <v>7</v>
      </c>
      <c r="J290" s="224" t="s">
        <v>31</v>
      </c>
      <c r="K290" s="139" t="s">
        <v>32</v>
      </c>
    </row>
    <row r="291" spans="1:14" ht="75" customHeight="1">
      <c r="A291" s="138" t="s">
        <v>815</v>
      </c>
      <c r="B291" s="294"/>
      <c r="C291" s="138" t="s">
        <v>824</v>
      </c>
      <c r="D291" s="138"/>
      <c r="E291" s="138"/>
      <c r="F291" s="138" t="s">
        <v>825</v>
      </c>
      <c r="G291" s="215" t="s">
        <v>819</v>
      </c>
      <c r="H291" s="138" t="s">
        <v>823</v>
      </c>
      <c r="I291" s="223" t="s">
        <v>7</v>
      </c>
      <c r="J291" s="224" t="s">
        <v>31</v>
      </c>
      <c r="K291" s="139" t="s">
        <v>32</v>
      </c>
    </row>
    <row r="292" spans="1:14" ht="75" customHeight="1">
      <c r="A292" s="138" t="s">
        <v>815</v>
      </c>
      <c r="B292" s="294"/>
      <c r="C292" s="138" t="s">
        <v>826</v>
      </c>
      <c r="D292" s="138"/>
      <c r="E292" s="138"/>
      <c r="F292" s="138" t="s">
        <v>827</v>
      </c>
      <c r="G292" s="215" t="s">
        <v>828</v>
      </c>
      <c r="H292" s="138" t="s">
        <v>829</v>
      </c>
      <c r="I292" s="223" t="s">
        <v>7</v>
      </c>
      <c r="J292" s="224" t="s">
        <v>31</v>
      </c>
      <c r="K292" s="139" t="s">
        <v>32</v>
      </c>
      <c r="L292" s="137" t="s">
        <v>7457</v>
      </c>
    </row>
    <row r="293" spans="1:14" ht="75" customHeight="1">
      <c r="A293" s="138" t="s">
        <v>830</v>
      </c>
      <c r="B293" s="302" t="s">
        <v>831</v>
      </c>
      <c r="C293" s="138" t="s">
        <v>832</v>
      </c>
      <c r="D293" s="138"/>
      <c r="E293" s="138" t="s">
        <v>833</v>
      </c>
      <c r="F293" s="138" t="s">
        <v>834</v>
      </c>
      <c r="G293" s="215" t="s">
        <v>835</v>
      </c>
      <c r="H293" s="138" t="s">
        <v>836</v>
      </c>
      <c r="I293" s="223" t="s">
        <v>7</v>
      </c>
      <c r="J293" s="224" t="s">
        <v>31</v>
      </c>
      <c r="K293" s="139" t="s">
        <v>32</v>
      </c>
      <c r="M293" s="138" t="s">
        <v>7458</v>
      </c>
    </row>
    <row r="294" spans="1:14" ht="75" customHeight="1">
      <c r="A294" s="138" t="s">
        <v>830</v>
      </c>
      <c r="B294" s="297"/>
      <c r="C294" s="138" t="s">
        <v>837</v>
      </c>
      <c r="D294" s="138"/>
      <c r="E294" s="138" t="s">
        <v>833</v>
      </c>
      <c r="F294" s="138" t="s">
        <v>838</v>
      </c>
      <c r="G294" s="215" t="s">
        <v>835</v>
      </c>
      <c r="H294" s="138" t="s">
        <v>839</v>
      </c>
      <c r="I294" s="223" t="s">
        <v>7</v>
      </c>
      <c r="J294" s="224" t="s">
        <v>917</v>
      </c>
      <c r="K294" s="139"/>
    </row>
    <row r="295" spans="1:14" ht="75" customHeight="1">
      <c r="A295" s="138" t="s">
        <v>830</v>
      </c>
      <c r="B295" s="297"/>
      <c r="C295" s="138" t="s">
        <v>840</v>
      </c>
      <c r="D295" s="138"/>
      <c r="E295" s="138" t="s">
        <v>833</v>
      </c>
      <c r="F295" s="138" t="s">
        <v>841</v>
      </c>
      <c r="G295" s="215" t="s">
        <v>835</v>
      </c>
      <c r="H295" s="138" t="s">
        <v>7459</v>
      </c>
      <c r="I295" s="223" t="s">
        <v>7</v>
      </c>
      <c r="J295" s="224" t="s">
        <v>31</v>
      </c>
      <c r="K295" s="139" t="s">
        <v>32</v>
      </c>
      <c r="L295" s="147" t="s">
        <v>842</v>
      </c>
      <c r="M295" s="147" t="s">
        <v>7460</v>
      </c>
      <c r="N295" s="147"/>
    </row>
    <row r="296" spans="1:14" ht="75" customHeight="1">
      <c r="A296" s="138" t="s">
        <v>830</v>
      </c>
      <c r="B296" s="297"/>
      <c r="C296" s="138" t="s">
        <v>843</v>
      </c>
      <c r="D296" s="138"/>
      <c r="E296" s="138" t="s">
        <v>833</v>
      </c>
      <c r="F296" s="138" t="s">
        <v>844</v>
      </c>
      <c r="G296" s="215" t="s">
        <v>835</v>
      </c>
      <c r="H296" s="138" t="s">
        <v>7461</v>
      </c>
      <c r="I296" s="223" t="s">
        <v>7</v>
      </c>
      <c r="J296" s="224" t="s">
        <v>31</v>
      </c>
      <c r="K296" s="139" t="s">
        <v>32</v>
      </c>
      <c r="M296" s="141" t="s">
        <v>7460</v>
      </c>
    </row>
    <row r="297" spans="1:14" s="151" customFormat="1" ht="75" customHeight="1">
      <c r="A297" s="148" t="s">
        <v>830</v>
      </c>
      <c r="B297" s="297"/>
      <c r="C297" s="148" t="s">
        <v>845</v>
      </c>
      <c r="D297" s="148"/>
      <c r="E297" s="148" t="s">
        <v>833</v>
      </c>
      <c r="F297" s="148" t="s">
        <v>846</v>
      </c>
      <c r="G297" s="148" t="s">
        <v>835</v>
      </c>
      <c r="H297" s="148" t="s">
        <v>7462</v>
      </c>
      <c r="I297" s="226" t="s">
        <v>8</v>
      </c>
      <c r="J297" s="227" t="s">
        <v>31</v>
      </c>
      <c r="K297" s="149" t="s">
        <v>32</v>
      </c>
      <c r="L297" s="150" t="s">
        <v>847</v>
      </c>
      <c r="M297" s="150" t="s">
        <v>7463</v>
      </c>
      <c r="N297" s="150"/>
    </row>
    <row r="298" spans="1:14" s="151" customFormat="1" ht="75" customHeight="1">
      <c r="A298" s="148" t="s">
        <v>830</v>
      </c>
      <c r="B298" s="297"/>
      <c r="C298" s="148" t="s">
        <v>848</v>
      </c>
      <c r="D298" s="148"/>
      <c r="E298" s="148" t="s">
        <v>833</v>
      </c>
      <c r="F298" s="148" t="s">
        <v>849</v>
      </c>
      <c r="G298" s="148" t="s">
        <v>835</v>
      </c>
      <c r="H298" s="148" t="s">
        <v>7464</v>
      </c>
      <c r="I298" s="228" t="s">
        <v>850</v>
      </c>
      <c r="J298" s="227" t="s">
        <v>31</v>
      </c>
      <c r="K298" s="149" t="s">
        <v>32</v>
      </c>
      <c r="M298" s="148" t="s">
        <v>7460</v>
      </c>
    </row>
    <row r="299" spans="1:14" s="151" customFormat="1" ht="75" customHeight="1">
      <c r="A299" s="148" t="s">
        <v>830</v>
      </c>
      <c r="B299" s="297"/>
      <c r="C299" s="148" t="s">
        <v>852</v>
      </c>
      <c r="D299" s="148"/>
      <c r="E299" s="148" t="s">
        <v>833</v>
      </c>
      <c r="F299" s="148" t="s">
        <v>853</v>
      </c>
      <c r="G299" s="148" t="s">
        <v>835</v>
      </c>
      <c r="H299" s="148" t="s">
        <v>7465</v>
      </c>
      <c r="I299" s="226" t="s">
        <v>8</v>
      </c>
      <c r="J299" s="227" t="s">
        <v>31</v>
      </c>
      <c r="K299" s="149" t="s">
        <v>32</v>
      </c>
      <c r="L299" s="150" t="s">
        <v>854</v>
      </c>
      <c r="M299" s="150" t="s">
        <v>7460</v>
      </c>
      <c r="N299" s="150"/>
    </row>
    <row r="300" spans="1:14" s="151" customFormat="1" ht="75" customHeight="1">
      <c r="A300" s="148" t="s">
        <v>830</v>
      </c>
      <c r="B300" s="297"/>
      <c r="C300" s="148" t="s">
        <v>855</v>
      </c>
      <c r="D300" s="148"/>
      <c r="E300" s="148" t="s">
        <v>833</v>
      </c>
      <c r="F300" s="148" t="s">
        <v>856</v>
      </c>
      <c r="G300" s="148" t="s">
        <v>835</v>
      </c>
      <c r="H300" s="148" t="s">
        <v>7466</v>
      </c>
      <c r="I300" s="228" t="s">
        <v>850</v>
      </c>
      <c r="J300" s="227" t="s">
        <v>31</v>
      </c>
      <c r="K300" s="149" t="s">
        <v>32</v>
      </c>
      <c r="L300" s="150"/>
      <c r="M300" s="148" t="s">
        <v>7460</v>
      </c>
    </row>
    <row r="301" spans="1:14" ht="75" customHeight="1">
      <c r="A301" s="138" t="s">
        <v>830</v>
      </c>
      <c r="B301" s="297"/>
      <c r="C301" s="138" t="s">
        <v>857</v>
      </c>
      <c r="D301" s="138"/>
      <c r="E301" s="138" t="s">
        <v>833</v>
      </c>
      <c r="F301" s="138" t="s">
        <v>858</v>
      </c>
      <c r="G301" s="215" t="s">
        <v>835</v>
      </c>
      <c r="H301" s="138" t="s">
        <v>7467</v>
      </c>
      <c r="I301" s="223" t="s">
        <v>7</v>
      </c>
      <c r="J301" s="224" t="s">
        <v>31</v>
      </c>
      <c r="K301" s="139" t="s">
        <v>32</v>
      </c>
      <c r="L301" s="150"/>
      <c r="M301" s="138" t="s">
        <v>7460</v>
      </c>
    </row>
    <row r="302" spans="1:14" s="151" customFormat="1" ht="75" customHeight="1">
      <c r="A302" s="148" t="s">
        <v>830</v>
      </c>
      <c r="B302" s="297"/>
      <c r="C302" s="148" t="s">
        <v>859</v>
      </c>
      <c r="D302" s="148"/>
      <c r="E302" s="148" t="s">
        <v>833</v>
      </c>
      <c r="F302" s="148" t="s">
        <v>860</v>
      </c>
      <c r="G302" s="148" t="s">
        <v>835</v>
      </c>
      <c r="H302" s="148" t="s">
        <v>7468</v>
      </c>
      <c r="I302" s="226" t="s">
        <v>8</v>
      </c>
      <c r="J302" s="227" t="s">
        <v>31</v>
      </c>
      <c r="K302" s="149" t="s">
        <v>32</v>
      </c>
      <c r="L302" s="150" t="s">
        <v>861</v>
      </c>
      <c r="M302" s="150" t="s">
        <v>7458</v>
      </c>
      <c r="N302" s="150"/>
    </row>
    <row r="303" spans="1:14" s="151" customFormat="1" ht="75" customHeight="1">
      <c r="A303" s="148" t="s">
        <v>830</v>
      </c>
      <c r="B303" s="297"/>
      <c r="C303" s="148" t="s">
        <v>862</v>
      </c>
      <c r="D303" s="148"/>
      <c r="E303" s="148" t="s">
        <v>833</v>
      </c>
      <c r="F303" s="148" t="s">
        <v>863</v>
      </c>
      <c r="G303" s="148" t="s">
        <v>835</v>
      </c>
      <c r="H303" s="148" t="s">
        <v>7469</v>
      </c>
      <c r="I303" s="226" t="s">
        <v>8</v>
      </c>
      <c r="J303" s="227" t="s">
        <v>31</v>
      </c>
      <c r="K303" s="149" t="s">
        <v>32</v>
      </c>
      <c r="L303" s="150" t="s">
        <v>847</v>
      </c>
      <c r="M303" s="150" t="s">
        <v>7458</v>
      </c>
      <c r="N303" s="150"/>
    </row>
    <row r="304" spans="1:14" ht="75" customHeight="1">
      <c r="A304" s="138" t="s">
        <v>830</v>
      </c>
      <c r="B304" s="297"/>
      <c r="C304" s="138" t="s">
        <v>864</v>
      </c>
      <c r="D304" s="138"/>
      <c r="E304" s="138" t="s">
        <v>833</v>
      </c>
      <c r="F304" s="138" t="s">
        <v>865</v>
      </c>
      <c r="G304" s="215" t="s">
        <v>835</v>
      </c>
      <c r="H304" s="138" t="s">
        <v>866</v>
      </c>
      <c r="I304" s="223" t="s">
        <v>7</v>
      </c>
      <c r="J304" s="224" t="s">
        <v>31</v>
      </c>
      <c r="K304" s="139" t="s">
        <v>32</v>
      </c>
      <c r="L304" s="150"/>
      <c r="M304" s="138" t="s">
        <v>7470</v>
      </c>
    </row>
    <row r="305" spans="1:15" ht="75" customHeight="1">
      <c r="A305" s="138" t="s">
        <v>830</v>
      </c>
      <c r="B305" s="297"/>
      <c r="C305" s="138" t="s">
        <v>867</v>
      </c>
      <c r="D305" s="138"/>
      <c r="E305" s="138" t="s">
        <v>833</v>
      </c>
      <c r="F305" s="138" t="s">
        <v>868</v>
      </c>
      <c r="G305" s="215" t="s">
        <v>835</v>
      </c>
      <c r="H305" s="138" t="s">
        <v>869</v>
      </c>
      <c r="I305" s="223" t="s">
        <v>7</v>
      </c>
      <c r="J305" s="224" t="s">
        <v>31</v>
      </c>
      <c r="K305" s="139" t="s">
        <v>32</v>
      </c>
      <c r="L305" s="150"/>
      <c r="M305" s="138" t="s">
        <v>7471</v>
      </c>
    </row>
    <row r="306" spans="1:15" ht="75" customHeight="1">
      <c r="A306" s="138" t="s">
        <v>830</v>
      </c>
      <c r="B306" s="297"/>
      <c r="C306" s="138" t="s">
        <v>870</v>
      </c>
      <c r="D306" s="138"/>
      <c r="E306" s="138" t="s">
        <v>833</v>
      </c>
      <c r="F306" s="138" t="s">
        <v>871</v>
      </c>
      <c r="G306" s="215" t="s">
        <v>835</v>
      </c>
      <c r="H306" s="138" t="s">
        <v>872</v>
      </c>
      <c r="I306" s="223" t="s">
        <v>7</v>
      </c>
      <c r="J306" s="224" t="s">
        <v>31</v>
      </c>
      <c r="K306" s="139" t="s">
        <v>32</v>
      </c>
      <c r="L306" s="150"/>
      <c r="M306" s="138" t="s">
        <v>7472</v>
      </c>
    </row>
    <row r="307" spans="1:15" ht="75" customHeight="1">
      <c r="A307" s="138" t="s">
        <v>873</v>
      </c>
      <c r="B307" s="293" t="s">
        <v>874</v>
      </c>
      <c r="C307" s="138" t="s">
        <v>875</v>
      </c>
      <c r="E307" s="138" t="s">
        <v>876</v>
      </c>
      <c r="F307" s="138" t="s">
        <v>877</v>
      </c>
      <c r="G307" s="215" t="s">
        <v>7473</v>
      </c>
      <c r="H307" s="138" t="s">
        <v>878</v>
      </c>
      <c r="I307" s="223" t="s">
        <v>7</v>
      </c>
      <c r="J307" s="224" t="s">
        <v>234</v>
      </c>
      <c r="L307" s="150"/>
      <c r="M307" s="137"/>
    </row>
    <row r="308" spans="1:15" ht="75" customHeight="1">
      <c r="A308" s="138" t="s">
        <v>873</v>
      </c>
      <c r="B308" s="294"/>
      <c r="C308" s="138" t="s">
        <v>879</v>
      </c>
      <c r="F308" s="138" t="s">
        <v>880</v>
      </c>
      <c r="G308" s="215" t="s">
        <v>7474</v>
      </c>
      <c r="H308" s="138" t="s">
        <v>881</v>
      </c>
      <c r="I308" s="223" t="s">
        <v>7</v>
      </c>
      <c r="J308" s="224" t="s">
        <v>234</v>
      </c>
      <c r="L308" s="150"/>
      <c r="M308" s="137"/>
    </row>
    <row r="309" spans="1:15" ht="75" customHeight="1">
      <c r="A309" s="138" t="s">
        <v>873</v>
      </c>
      <c r="B309" s="294"/>
      <c r="C309" s="138" t="s">
        <v>882</v>
      </c>
      <c r="F309" s="138" t="s">
        <v>883</v>
      </c>
      <c r="G309" s="215" t="s">
        <v>7475</v>
      </c>
      <c r="H309" s="138" t="s">
        <v>884</v>
      </c>
      <c r="I309" s="223" t="s">
        <v>7</v>
      </c>
      <c r="J309" s="224" t="s">
        <v>234</v>
      </c>
      <c r="L309" s="150"/>
      <c r="M309" s="137"/>
    </row>
    <row r="310" spans="1:15" ht="75" customHeight="1">
      <c r="A310" s="138" t="s">
        <v>873</v>
      </c>
      <c r="B310" s="294"/>
      <c r="C310" s="138" t="s">
        <v>885</v>
      </c>
      <c r="E310" s="138" t="s">
        <v>886</v>
      </c>
      <c r="F310" s="138" t="s">
        <v>887</v>
      </c>
      <c r="G310" s="215" t="s">
        <v>7476</v>
      </c>
      <c r="H310" s="138" t="s">
        <v>878</v>
      </c>
      <c r="I310" s="223" t="s">
        <v>7</v>
      </c>
      <c r="J310" s="224" t="s">
        <v>234</v>
      </c>
      <c r="L310" s="150"/>
      <c r="M310" s="137"/>
    </row>
    <row r="311" spans="1:15" ht="75" customHeight="1">
      <c r="A311" s="138" t="s">
        <v>873</v>
      </c>
      <c r="B311" s="294"/>
      <c r="C311" s="138" t="s">
        <v>888</v>
      </c>
      <c r="F311" s="138" t="s">
        <v>889</v>
      </c>
      <c r="G311" s="215" t="s">
        <v>7477</v>
      </c>
      <c r="H311" s="138" t="s">
        <v>881</v>
      </c>
      <c r="I311" s="223" t="s">
        <v>7</v>
      </c>
      <c r="J311" s="224" t="s">
        <v>234</v>
      </c>
      <c r="L311" s="150"/>
      <c r="M311" s="137"/>
    </row>
    <row r="312" spans="1:15" ht="75" customHeight="1">
      <c r="A312" s="138" t="s">
        <v>873</v>
      </c>
      <c r="B312" s="294"/>
      <c r="C312" s="138" t="s">
        <v>890</v>
      </c>
      <c r="E312" s="152"/>
      <c r="F312" s="138" t="s">
        <v>883</v>
      </c>
      <c r="G312" s="215" t="s">
        <v>7478</v>
      </c>
      <c r="H312" s="138" t="s">
        <v>884</v>
      </c>
      <c r="I312" s="223" t="s">
        <v>7</v>
      </c>
      <c r="J312" s="224" t="s">
        <v>234</v>
      </c>
      <c r="L312" s="150"/>
      <c r="M312" s="152"/>
      <c r="N312" s="152"/>
    </row>
    <row r="313" spans="1:15" ht="75" customHeight="1">
      <c r="A313" s="139" t="s">
        <v>891</v>
      </c>
      <c r="B313" s="298" t="s">
        <v>892</v>
      </c>
      <c r="C313" s="138" t="s">
        <v>893</v>
      </c>
      <c r="D313" s="153"/>
      <c r="E313" s="293" t="s">
        <v>894</v>
      </c>
      <c r="F313" s="154" t="s">
        <v>895</v>
      </c>
      <c r="G313" s="215" t="s">
        <v>7329</v>
      </c>
      <c r="H313" s="138" t="s">
        <v>896</v>
      </c>
      <c r="I313" s="223" t="s">
        <v>7</v>
      </c>
      <c r="J313" s="224" t="s">
        <v>31</v>
      </c>
      <c r="K313" s="139" t="s">
        <v>32</v>
      </c>
      <c r="L313" s="150"/>
      <c r="M313" s="138" t="s">
        <v>7479</v>
      </c>
      <c r="O313" s="155"/>
    </row>
    <row r="314" spans="1:15" ht="75" customHeight="1">
      <c r="A314" s="139" t="s">
        <v>891</v>
      </c>
      <c r="B314" s="299"/>
      <c r="C314" s="138" t="s">
        <v>897</v>
      </c>
      <c r="D314" s="153"/>
      <c r="E314" s="294"/>
      <c r="F314" s="154" t="s">
        <v>7480</v>
      </c>
      <c r="G314" s="217" t="s">
        <v>10644</v>
      </c>
      <c r="H314" s="156" t="s">
        <v>4314</v>
      </c>
      <c r="I314" s="223" t="s">
        <v>7</v>
      </c>
      <c r="J314" s="224" t="s">
        <v>31</v>
      </c>
      <c r="K314" s="139" t="s">
        <v>32</v>
      </c>
      <c r="L314" s="150"/>
      <c r="M314" s="138" t="s">
        <v>7481</v>
      </c>
      <c r="O314" s="155"/>
    </row>
    <row r="315" spans="1:15" ht="75" customHeight="1">
      <c r="A315" s="139" t="s">
        <v>891</v>
      </c>
      <c r="B315" s="299"/>
      <c r="C315" s="138" t="s">
        <v>898</v>
      </c>
      <c r="D315" s="153"/>
      <c r="E315" s="294"/>
      <c r="F315" s="154" t="s">
        <v>7482</v>
      </c>
      <c r="G315" s="217" t="s">
        <v>10645</v>
      </c>
      <c r="H315" s="156" t="s">
        <v>7483</v>
      </c>
      <c r="I315" s="223" t="s">
        <v>7</v>
      </c>
      <c r="J315" s="224" t="s">
        <v>31</v>
      </c>
      <c r="K315" s="139" t="s">
        <v>32</v>
      </c>
      <c r="L315" s="150"/>
      <c r="M315" s="138" t="s">
        <v>7484</v>
      </c>
      <c r="O315" s="155"/>
    </row>
    <row r="316" spans="1:15" ht="75" customHeight="1">
      <c r="A316" s="139" t="s">
        <v>891</v>
      </c>
      <c r="B316" s="299"/>
      <c r="C316" s="138" t="s">
        <v>899</v>
      </c>
      <c r="D316" s="153"/>
      <c r="E316" s="294"/>
      <c r="F316" s="154" t="s">
        <v>7485</v>
      </c>
      <c r="G316" s="217" t="s">
        <v>10646</v>
      </c>
      <c r="H316" s="156" t="s">
        <v>4814</v>
      </c>
      <c r="I316" s="223" t="s">
        <v>7</v>
      </c>
      <c r="J316" s="224" t="s">
        <v>31</v>
      </c>
      <c r="K316" s="139" t="s">
        <v>32</v>
      </c>
      <c r="L316" s="150"/>
      <c r="M316" s="138" t="s">
        <v>7486</v>
      </c>
      <c r="O316" s="155"/>
    </row>
    <row r="317" spans="1:15" ht="75" customHeight="1">
      <c r="A317" s="139" t="s">
        <v>891</v>
      </c>
      <c r="B317" s="299"/>
      <c r="C317" s="138" t="s">
        <v>900</v>
      </c>
      <c r="D317" s="153"/>
      <c r="E317" s="294"/>
      <c r="F317" s="154" t="s">
        <v>7487</v>
      </c>
      <c r="G317" s="217" t="s">
        <v>10647</v>
      </c>
      <c r="H317" s="156" t="s">
        <v>7488</v>
      </c>
      <c r="I317" s="223" t="s">
        <v>7</v>
      </c>
      <c r="J317" s="224" t="s">
        <v>31</v>
      </c>
      <c r="K317" s="139" t="s">
        <v>32</v>
      </c>
      <c r="L317" s="150"/>
      <c r="M317" s="138" t="s">
        <v>7489</v>
      </c>
      <c r="O317" s="155"/>
    </row>
    <row r="318" spans="1:15" ht="75" customHeight="1">
      <c r="A318" s="139" t="s">
        <v>891</v>
      </c>
      <c r="B318" s="299"/>
      <c r="C318" s="138" t="s">
        <v>901</v>
      </c>
      <c r="D318" s="153"/>
      <c r="E318" s="294"/>
      <c r="F318" s="154" t="s">
        <v>7490</v>
      </c>
      <c r="G318" s="217" t="s">
        <v>10648</v>
      </c>
      <c r="H318" s="156" t="s">
        <v>4814</v>
      </c>
      <c r="I318" s="223" t="s">
        <v>7</v>
      </c>
      <c r="J318" s="224" t="s">
        <v>31</v>
      </c>
      <c r="K318" s="139" t="s">
        <v>32</v>
      </c>
      <c r="L318" s="150"/>
      <c r="M318" s="138" t="s">
        <v>7491</v>
      </c>
      <c r="O318" s="155"/>
    </row>
    <row r="319" spans="1:15" ht="75" customHeight="1">
      <c r="A319" s="139" t="s">
        <v>891</v>
      </c>
      <c r="B319" s="299"/>
      <c r="C319" s="138" t="s">
        <v>902</v>
      </c>
      <c r="D319" s="153"/>
      <c r="E319" s="294"/>
      <c r="F319" s="154" t="s">
        <v>7492</v>
      </c>
      <c r="G319" s="217" t="s">
        <v>10649</v>
      </c>
      <c r="H319" s="156" t="s">
        <v>4247</v>
      </c>
      <c r="I319" s="223" t="s">
        <v>7</v>
      </c>
      <c r="J319" s="224" t="s">
        <v>31</v>
      </c>
      <c r="K319" s="139" t="s">
        <v>32</v>
      </c>
      <c r="L319" s="150"/>
      <c r="M319" s="138" t="s">
        <v>7493</v>
      </c>
      <c r="O319" s="155"/>
    </row>
    <row r="320" spans="1:15" ht="75" customHeight="1">
      <c r="A320" s="139" t="s">
        <v>891</v>
      </c>
      <c r="B320" s="299"/>
      <c r="C320" s="138" t="s">
        <v>903</v>
      </c>
      <c r="D320" s="153"/>
      <c r="E320" s="294"/>
      <c r="F320" s="154" t="s">
        <v>904</v>
      </c>
      <c r="G320" s="217" t="s">
        <v>10650</v>
      </c>
      <c r="H320" s="156" t="s">
        <v>4814</v>
      </c>
      <c r="I320" s="223" t="s">
        <v>7</v>
      </c>
      <c r="J320" s="224" t="s">
        <v>31</v>
      </c>
      <c r="K320" s="139" t="s">
        <v>32</v>
      </c>
      <c r="L320" s="150"/>
      <c r="M320" s="157" t="s">
        <v>7494</v>
      </c>
      <c r="N320" s="157"/>
      <c r="O320" s="155"/>
    </row>
    <row r="321" spans="1:15" ht="75" customHeight="1">
      <c r="A321" s="139" t="s">
        <v>891</v>
      </c>
      <c r="B321" s="299"/>
      <c r="C321" s="138" t="s">
        <v>905</v>
      </c>
      <c r="D321" s="153"/>
      <c r="E321" s="294"/>
      <c r="F321" s="154" t="s">
        <v>906</v>
      </c>
      <c r="G321" s="217" t="s">
        <v>10651</v>
      </c>
      <c r="H321" s="156" t="s">
        <v>4814</v>
      </c>
      <c r="I321" s="223" t="s">
        <v>7</v>
      </c>
      <c r="J321" s="224" t="s">
        <v>31</v>
      </c>
      <c r="K321" s="139" t="s">
        <v>32</v>
      </c>
      <c r="L321" s="150"/>
      <c r="M321" s="157" t="s">
        <v>7495</v>
      </c>
      <c r="N321" s="157"/>
      <c r="O321" s="155"/>
    </row>
    <row r="322" spans="1:15" ht="75" customHeight="1">
      <c r="A322" s="139" t="s">
        <v>891</v>
      </c>
      <c r="B322" s="299"/>
      <c r="C322" s="138" t="s">
        <v>907</v>
      </c>
      <c r="D322" s="153"/>
      <c r="E322" s="294"/>
      <c r="F322" s="154" t="s">
        <v>7496</v>
      </c>
      <c r="G322" s="217" t="s">
        <v>10652</v>
      </c>
      <c r="H322" s="156" t="s">
        <v>7497</v>
      </c>
      <c r="I322" s="223" t="s">
        <v>7</v>
      </c>
      <c r="J322" s="224" t="s">
        <v>31</v>
      </c>
      <c r="K322" s="139" t="s">
        <v>32</v>
      </c>
      <c r="L322" s="150"/>
      <c r="M322" s="157" t="s">
        <v>7498</v>
      </c>
      <c r="N322" s="152"/>
      <c r="O322" s="155"/>
    </row>
    <row r="323" spans="1:15" ht="75" customHeight="1">
      <c r="A323" s="139" t="s">
        <v>891</v>
      </c>
      <c r="B323" s="299"/>
      <c r="C323" s="138" t="s">
        <v>908</v>
      </c>
      <c r="D323" s="153"/>
      <c r="E323" s="294"/>
      <c r="F323" s="154" t="s">
        <v>7499</v>
      </c>
      <c r="G323" s="217" t="s">
        <v>10653</v>
      </c>
      <c r="H323" s="156" t="s">
        <v>4814</v>
      </c>
      <c r="I323" s="223" t="s">
        <v>7</v>
      </c>
      <c r="J323" s="224" t="s">
        <v>31</v>
      </c>
      <c r="K323" s="139" t="s">
        <v>32</v>
      </c>
      <c r="L323" s="150"/>
      <c r="M323" s="157" t="s">
        <v>7500</v>
      </c>
      <c r="N323" s="157"/>
      <c r="O323" s="155"/>
    </row>
    <row r="324" spans="1:15" ht="75" customHeight="1">
      <c r="A324" s="139" t="s">
        <v>891</v>
      </c>
      <c r="B324" s="299"/>
      <c r="C324" s="138" t="s">
        <v>909</v>
      </c>
      <c r="D324" s="153"/>
      <c r="E324" s="158"/>
      <c r="F324" s="154" t="s">
        <v>7501</v>
      </c>
      <c r="G324" s="217" t="s">
        <v>10654</v>
      </c>
      <c r="H324" s="156" t="s">
        <v>4814</v>
      </c>
      <c r="I324" s="223" t="s">
        <v>7</v>
      </c>
      <c r="J324" s="224" t="s">
        <v>31</v>
      </c>
      <c r="K324" s="139" t="s">
        <v>32</v>
      </c>
      <c r="L324" s="150"/>
      <c r="M324" s="157" t="s">
        <v>7502</v>
      </c>
      <c r="N324" s="157"/>
      <c r="O324" s="155"/>
    </row>
    <row r="325" spans="1:15" ht="75" customHeight="1">
      <c r="A325" s="139" t="s">
        <v>891</v>
      </c>
      <c r="B325" s="299"/>
      <c r="C325" s="138" t="s">
        <v>910</v>
      </c>
      <c r="D325" s="153"/>
      <c r="E325" s="158"/>
      <c r="F325" s="154" t="s">
        <v>7503</v>
      </c>
      <c r="G325" s="217" t="s">
        <v>10655</v>
      </c>
      <c r="H325" s="156" t="s">
        <v>4814</v>
      </c>
      <c r="I325" s="223" t="s">
        <v>7</v>
      </c>
      <c r="J325" s="224" t="s">
        <v>31</v>
      </c>
      <c r="K325" s="139" t="s">
        <v>32</v>
      </c>
      <c r="L325" s="150"/>
      <c r="M325" s="157" t="s">
        <v>7504</v>
      </c>
      <c r="N325" s="157"/>
      <c r="O325" s="155"/>
    </row>
    <row r="326" spans="1:15" ht="75" customHeight="1">
      <c r="A326" s="139" t="s">
        <v>891</v>
      </c>
      <c r="B326" s="299"/>
      <c r="C326" s="138" t="s">
        <v>911</v>
      </c>
      <c r="D326" s="153"/>
      <c r="E326" s="158"/>
      <c r="F326" s="154" t="s">
        <v>7505</v>
      </c>
      <c r="G326" s="217" t="s">
        <v>10656</v>
      </c>
      <c r="H326" s="156" t="s">
        <v>4814</v>
      </c>
      <c r="I326" s="223" t="s">
        <v>7</v>
      </c>
      <c r="J326" s="224" t="s">
        <v>31</v>
      </c>
      <c r="K326" s="139" t="s">
        <v>32</v>
      </c>
      <c r="L326" s="150"/>
      <c r="M326" s="157" t="s">
        <v>7506</v>
      </c>
      <c r="N326" s="157"/>
      <c r="O326" s="155"/>
    </row>
    <row r="327" spans="1:15" ht="75" customHeight="1">
      <c r="A327" s="139" t="s">
        <v>891</v>
      </c>
      <c r="B327" s="299"/>
      <c r="C327" s="138" t="s">
        <v>912</v>
      </c>
      <c r="D327" s="153"/>
      <c r="E327" s="158"/>
      <c r="F327" s="154" t="s">
        <v>7507</v>
      </c>
      <c r="G327" s="217" t="s">
        <v>10657</v>
      </c>
      <c r="H327" s="156" t="s">
        <v>4814</v>
      </c>
      <c r="I327" s="223" t="s">
        <v>7</v>
      </c>
      <c r="J327" s="224" t="s">
        <v>31</v>
      </c>
      <c r="K327" s="139" t="s">
        <v>32</v>
      </c>
      <c r="L327" s="150"/>
      <c r="M327" s="157" t="s">
        <v>7508</v>
      </c>
      <c r="N327" s="157"/>
      <c r="O327" s="155"/>
    </row>
    <row r="328" spans="1:15" ht="75" customHeight="1">
      <c r="A328" s="139" t="s">
        <v>891</v>
      </c>
      <c r="B328" s="299"/>
      <c r="C328" s="138" t="s">
        <v>7509</v>
      </c>
      <c r="D328" s="153"/>
      <c r="E328" s="158"/>
      <c r="F328" s="154" t="s">
        <v>7510</v>
      </c>
      <c r="G328" s="217" t="s">
        <v>10658</v>
      </c>
      <c r="H328" s="156" t="s">
        <v>4814</v>
      </c>
      <c r="I328" s="223" t="s">
        <v>7</v>
      </c>
      <c r="J328" s="224" t="s">
        <v>31</v>
      </c>
      <c r="K328" s="139" t="s">
        <v>32</v>
      </c>
      <c r="L328" s="150"/>
      <c r="M328" s="157" t="s">
        <v>7511</v>
      </c>
      <c r="N328" s="157"/>
      <c r="O328" s="155"/>
    </row>
    <row r="329" spans="1:15" ht="75" customHeight="1">
      <c r="A329" s="139" t="s">
        <v>891</v>
      </c>
      <c r="B329" s="300"/>
      <c r="C329" s="138" t="s">
        <v>7512</v>
      </c>
      <c r="D329" s="153"/>
      <c r="E329" s="158"/>
      <c r="F329" s="154" t="s">
        <v>7513</v>
      </c>
      <c r="G329" s="217" t="s">
        <v>10659</v>
      </c>
      <c r="H329" s="156" t="s">
        <v>4814</v>
      </c>
      <c r="I329" s="223" t="s">
        <v>7</v>
      </c>
      <c r="J329" s="224" t="s">
        <v>31</v>
      </c>
      <c r="K329" s="139" t="s">
        <v>32</v>
      </c>
      <c r="L329" s="150"/>
      <c r="M329" s="157" t="s">
        <v>7514</v>
      </c>
      <c r="N329" s="157"/>
      <c r="O329" s="155"/>
    </row>
    <row r="330" spans="1:15" ht="75" customHeight="1">
      <c r="A330" s="138" t="s">
        <v>913</v>
      </c>
      <c r="B330" s="296" t="s">
        <v>914</v>
      </c>
      <c r="C330" s="138" t="s">
        <v>915</v>
      </c>
      <c r="D330" s="138"/>
      <c r="E330" s="301" t="s">
        <v>7515</v>
      </c>
      <c r="F330" s="138" t="s">
        <v>916</v>
      </c>
      <c r="G330" s="215" t="s">
        <v>7516</v>
      </c>
      <c r="H330" s="138" t="s">
        <v>7517</v>
      </c>
      <c r="I330" s="223" t="s">
        <v>7</v>
      </c>
      <c r="J330" s="225" t="s">
        <v>917</v>
      </c>
      <c r="L330" s="150"/>
      <c r="M330" s="137"/>
    </row>
    <row r="331" spans="1:15" ht="75" customHeight="1">
      <c r="A331" s="138" t="s">
        <v>913</v>
      </c>
      <c r="B331" s="297"/>
      <c r="C331" s="138" t="s">
        <v>918</v>
      </c>
      <c r="D331" s="138"/>
      <c r="E331" s="297"/>
      <c r="F331" s="138" t="s">
        <v>919</v>
      </c>
      <c r="G331" s="215" t="s">
        <v>7518</v>
      </c>
      <c r="H331" s="138" t="s">
        <v>7519</v>
      </c>
      <c r="I331" s="223" t="s">
        <v>7</v>
      </c>
      <c r="J331" s="225" t="s">
        <v>917</v>
      </c>
      <c r="L331" s="150"/>
      <c r="M331" s="137"/>
    </row>
    <row r="332" spans="1:15" ht="75" customHeight="1">
      <c r="A332" s="138" t="s">
        <v>913</v>
      </c>
      <c r="B332" s="297"/>
      <c r="C332" s="138" t="s">
        <v>920</v>
      </c>
      <c r="D332" s="138"/>
      <c r="E332" s="297"/>
      <c r="F332" s="138" t="s">
        <v>921</v>
      </c>
      <c r="G332" s="215" t="s">
        <v>7520</v>
      </c>
      <c r="H332" s="138" t="s">
        <v>7521</v>
      </c>
      <c r="I332" s="223" t="s">
        <v>7</v>
      </c>
      <c r="J332" s="225" t="s">
        <v>917</v>
      </c>
      <c r="L332" s="150"/>
      <c r="M332" s="137"/>
    </row>
    <row r="333" spans="1:15" ht="75" customHeight="1">
      <c r="A333" s="138" t="s">
        <v>913</v>
      </c>
      <c r="B333" s="297"/>
      <c r="C333" s="138" t="s">
        <v>922</v>
      </c>
      <c r="D333" s="138"/>
      <c r="E333" s="297"/>
      <c r="F333" s="138" t="s">
        <v>7522</v>
      </c>
      <c r="G333" s="215" t="s">
        <v>7523</v>
      </c>
      <c r="H333" s="138" t="s">
        <v>7524</v>
      </c>
      <c r="I333" s="223" t="s">
        <v>7</v>
      </c>
      <c r="J333" s="225" t="s">
        <v>917</v>
      </c>
      <c r="L333" s="150"/>
      <c r="M333" s="137"/>
    </row>
    <row r="334" spans="1:15" ht="75" customHeight="1">
      <c r="A334" s="138" t="s">
        <v>913</v>
      </c>
      <c r="B334" s="297"/>
      <c r="C334" s="138" t="s">
        <v>923</v>
      </c>
      <c r="D334" s="138"/>
      <c r="E334" s="297"/>
      <c r="F334" s="138" t="s">
        <v>924</v>
      </c>
      <c r="G334" s="215" t="s">
        <v>7525</v>
      </c>
      <c r="H334" s="138" t="s">
        <v>925</v>
      </c>
      <c r="I334" s="223" t="s">
        <v>7</v>
      </c>
      <c r="J334" s="224" t="s">
        <v>31</v>
      </c>
      <c r="K334" s="139" t="s">
        <v>32</v>
      </c>
      <c r="L334" s="150" t="s">
        <v>926</v>
      </c>
      <c r="M334" s="147" t="s">
        <v>7526</v>
      </c>
      <c r="N334" s="147"/>
    </row>
    <row r="335" spans="1:15" s="151" customFormat="1" ht="75" customHeight="1">
      <c r="A335" s="148" t="s">
        <v>913</v>
      </c>
      <c r="B335" s="297"/>
      <c r="C335" s="148" t="s">
        <v>927</v>
      </c>
      <c r="D335" s="148"/>
      <c r="E335" s="297"/>
      <c r="F335" s="148" t="s">
        <v>928</v>
      </c>
      <c r="G335" s="148" t="s">
        <v>7527</v>
      </c>
      <c r="H335" s="148" t="s">
        <v>929</v>
      </c>
      <c r="I335" s="226" t="s">
        <v>8</v>
      </c>
      <c r="J335" s="229" t="s">
        <v>917</v>
      </c>
      <c r="K335" s="151" t="s">
        <v>32</v>
      </c>
      <c r="L335" s="150" t="s">
        <v>930</v>
      </c>
      <c r="M335" s="150"/>
      <c r="N335" s="150"/>
    </row>
    <row r="336" spans="1:15" ht="75" customHeight="1">
      <c r="A336" s="138" t="s">
        <v>931</v>
      </c>
      <c r="B336" s="293" t="s">
        <v>932</v>
      </c>
      <c r="C336" s="138" t="s">
        <v>933</v>
      </c>
      <c r="D336" s="138"/>
      <c r="E336" s="293" t="s">
        <v>934</v>
      </c>
      <c r="F336" s="138" t="s">
        <v>935</v>
      </c>
      <c r="G336" s="215" t="s">
        <v>7528</v>
      </c>
      <c r="H336" s="138" t="s">
        <v>936</v>
      </c>
      <c r="I336" s="223" t="s">
        <v>7</v>
      </c>
      <c r="J336" s="224" t="s">
        <v>31</v>
      </c>
      <c r="K336" s="139" t="s">
        <v>32</v>
      </c>
      <c r="L336" s="150"/>
      <c r="M336" s="141" t="s">
        <v>7529</v>
      </c>
    </row>
    <row r="337" spans="1:13" ht="75" customHeight="1">
      <c r="A337" s="138" t="s">
        <v>931</v>
      </c>
      <c r="B337" s="294"/>
      <c r="C337" s="138" t="s">
        <v>937</v>
      </c>
      <c r="D337" s="138"/>
      <c r="E337" s="294"/>
      <c r="F337" s="138" t="s">
        <v>938</v>
      </c>
      <c r="G337" s="215" t="s">
        <v>7530</v>
      </c>
      <c r="H337" s="138" t="s">
        <v>939</v>
      </c>
      <c r="I337" s="223" t="s">
        <v>7</v>
      </c>
      <c r="J337" s="224" t="s">
        <v>31</v>
      </c>
      <c r="K337" s="139" t="s">
        <v>32</v>
      </c>
      <c r="L337" s="150"/>
      <c r="M337" s="138" t="s">
        <v>7531</v>
      </c>
    </row>
    <row r="338" spans="1:13" ht="75" customHeight="1">
      <c r="A338" s="138" t="s">
        <v>931</v>
      </c>
      <c r="B338" s="294"/>
      <c r="C338" s="138" t="s">
        <v>940</v>
      </c>
      <c r="D338" s="138"/>
      <c r="E338" s="294"/>
      <c r="F338" s="138" t="s">
        <v>941</v>
      </c>
      <c r="G338" s="215" t="s">
        <v>7532</v>
      </c>
      <c r="H338" s="138" t="s">
        <v>939</v>
      </c>
      <c r="I338" s="223" t="s">
        <v>7</v>
      </c>
      <c r="J338" s="224" t="s">
        <v>31</v>
      </c>
      <c r="K338" s="139" t="s">
        <v>32</v>
      </c>
      <c r="L338" s="150"/>
      <c r="M338" s="138" t="s">
        <v>7533</v>
      </c>
    </row>
    <row r="339" spans="1:13" ht="75" customHeight="1">
      <c r="A339" s="138" t="s">
        <v>931</v>
      </c>
      <c r="B339" s="294"/>
      <c r="C339" s="138" t="s">
        <v>942</v>
      </c>
      <c r="D339" s="138"/>
      <c r="E339" s="294"/>
      <c r="F339" s="138" t="s">
        <v>943</v>
      </c>
      <c r="G339" s="215" t="s">
        <v>7528</v>
      </c>
      <c r="H339" s="138" t="s">
        <v>944</v>
      </c>
      <c r="I339" s="223" t="s">
        <v>7</v>
      </c>
      <c r="J339" s="224" t="s">
        <v>31</v>
      </c>
      <c r="K339" s="139" t="s">
        <v>32</v>
      </c>
      <c r="L339" s="150"/>
      <c r="M339" s="138" t="s">
        <v>7529</v>
      </c>
    </row>
    <row r="340" spans="1:13" ht="75" customHeight="1">
      <c r="A340" s="138" t="s">
        <v>931</v>
      </c>
      <c r="B340" s="294"/>
      <c r="C340" s="138" t="s">
        <v>945</v>
      </c>
      <c r="D340" s="138"/>
      <c r="E340" s="294"/>
      <c r="F340" s="138" t="s">
        <v>924</v>
      </c>
      <c r="G340" s="215" t="s">
        <v>7534</v>
      </c>
      <c r="H340" s="138" t="s">
        <v>925</v>
      </c>
      <c r="I340" s="223" t="s">
        <v>7</v>
      </c>
      <c r="J340" s="224" t="s">
        <v>31</v>
      </c>
      <c r="K340" s="139" t="s">
        <v>32</v>
      </c>
      <c r="L340" s="150"/>
      <c r="M340" s="140" t="s">
        <v>7535</v>
      </c>
    </row>
    <row r="341" spans="1:13" ht="75" customHeight="1">
      <c r="A341" s="138" t="s">
        <v>931</v>
      </c>
      <c r="B341" s="294"/>
      <c r="C341" s="138" t="s">
        <v>946</v>
      </c>
      <c r="D341" s="138"/>
      <c r="E341" s="294"/>
      <c r="F341" s="138" t="s">
        <v>947</v>
      </c>
      <c r="G341" s="215" t="s">
        <v>7528</v>
      </c>
      <c r="H341" s="142" t="s">
        <v>948</v>
      </c>
      <c r="I341" s="223" t="s">
        <v>7</v>
      </c>
      <c r="J341" s="224" t="s">
        <v>917</v>
      </c>
      <c r="K341" s="139"/>
      <c r="L341" s="150"/>
    </row>
    <row r="342" spans="1:13" ht="75" customHeight="1">
      <c r="A342" s="138" t="s">
        <v>949</v>
      </c>
      <c r="B342" s="303" t="s">
        <v>950</v>
      </c>
      <c r="C342" s="138" t="s">
        <v>951</v>
      </c>
      <c r="F342" s="138" t="s">
        <v>952</v>
      </c>
      <c r="G342" s="215" t="s">
        <v>7536</v>
      </c>
      <c r="H342" s="138" t="s">
        <v>672</v>
      </c>
      <c r="I342" s="223" t="s">
        <v>7</v>
      </c>
      <c r="J342" s="224" t="s">
        <v>31</v>
      </c>
      <c r="K342" s="139" t="s">
        <v>32</v>
      </c>
      <c r="L342" s="150"/>
    </row>
    <row r="343" spans="1:13" ht="75" customHeight="1">
      <c r="A343" s="138" t="s">
        <v>949</v>
      </c>
      <c r="B343" s="294"/>
      <c r="C343" s="138" t="s">
        <v>953</v>
      </c>
      <c r="F343" s="138" t="s">
        <v>954</v>
      </c>
      <c r="G343" s="215" t="s">
        <v>7537</v>
      </c>
      <c r="H343" s="145" t="s">
        <v>7538</v>
      </c>
      <c r="I343" s="223" t="s">
        <v>7</v>
      </c>
      <c r="J343" s="224" t="s">
        <v>31</v>
      </c>
      <c r="K343" s="139" t="s">
        <v>32</v>
      </c>
      <c r="L343" s="150"/>
      <c r="M343" s="138" t="s">
        <v>7539</v>
      </c>
    </row>
    <row r="344" spans="1:13" ht="75" customHeight="1">
      <c r="A344" s="138" t="s">
        <v>949</v>
      </c>
      <c r="B344" s="294"/>
      <c r="C344" s="138" t="s">
        <v>955</v>
      </c>
      <c r="F344" s="138" t="s">
        <v>956</v>
      </c>
      <c r="G344" s="215" t="s">
        <v>7537</v>
      </c>
      <c r="H344" s="138" t="s">
        <v>957</v>
      </c>
      <c r="I344" s="223" t="s">
        <v>7</v>
      </c>
      <c r="J344" s="224" t="s">
        <v>31</v>
      </c>
      <c r="K344" s="139" t="s">
        <v>32</v>
      </c>
      <c r="L344" s="150"/>
      <c r="M344" s="138" t="s">
        <v>7540</v>
      </c>
    </row>
    <row r="345" spans="1:13" ht="75" customHeight="1">
      <c r="A345" s="138" t="s">
        <v>949</v>
      </c>
      <c r="B345" s="294"/>
      <c r="C345" s="138" t="s">
        <v>958</v>
      </c>
      <c r="F345" s="138" t="s">
        <v>959</v>
      </c>
      <c r="G345" s="215" t="s">
        <v>7541</v>
      </c>
      <c r="H345" s="138" t="s">
        <v>960</v>
      </c>
      <c r="I345" s="223" t="s">
        <v>7</v>
      </c>
      <c r="J345" s="224" t="s">
        <v>917</v>
      </c>
      <c r="K345" s="139"/>
      <c r="L345" s="150"/>
    </row>
    <row r="346" spans="1:13" ht="75" customHeight="1">
      <c r="A346" s="138" t="s">
        <v>949</v>
      </c>
      <c r="B346" s="294"/>
      <c r="C346" s="138" t="s">
        <v>961</v>
      </c>
      <c r="F346" s="138" t="s">
        <v>962</v>
      </c>
      <c r="G346" s="215" t="s">
        <v>7542</v>
      </c>
      <c r="H346" s="138" t="s">
        <v>963</v>
      </c>
      <c r="I346" s="223" t="s">
        <v>7</v>
      </c>
      <c r="J346" s="224" t="s">
        <v>917</v>
      </c>
      <c r="K346" s="139"/>
      <c r="L346" s="150"/>
    </row>
    <row r="347" spans="1:13" ht="75" customHeight="1">
      <c r="A347" s="138" t="s">
        <v>964</v>
      </c>
      <c r="B347" s="138"/>
      <c r="C347" s="138" t="s">
        <v>965</v>
      </c>
      <c r="F347" s="138" t="s">
        <v>966</v>
      </c>
      <c r="G347" s="215" t="s">
        <v>967</v>
      </c>
      <c r="H347" s="138" t="s">
        <v>968</v>
      </c>
      <c r="I347" s="223" t="s">
        <v>7</v>
      </c>
      <c r="J347" s="224" t="s">
        <v>31</v>
      </c>
      <c r="K347" s="139" t="s">
        <v>32</v>
      </c>
      <c r="L347" s="150"/>
      <c r="M347" s="138" t="s">
        <v>7543</v>
      </c>
    </row>
    <row r="348" spans="1:13" ht="75" customHeight="1">
      <c r="A348" s="138" t="s">
        <v>964</v>
      </c>
      <c r="B348" s="138"/>
      <c r="C348" s="138" t="s">
        <v>969</v>
      </c>
      <c r="F348" s="138" t="s">
        <v>970</v>
      </c>
      <c r="G348" s="215" t="s">
        <v>967</v>
      </c>
      <c r="H348" s="138" t="s">
        <v>971</v>
      </c>
      <c r="I348" s="223" t="s">
        <v>7</v>
      </c>
      <c r="J348" s="224" t="s">
        <v>31</v>
      </c>
      <c r="K348" s="139" t="s">
        <v>32</v>
      </c>
      <c r="L348" s="150"/>
      <c r="M348" s="138" t="s">
        <v>7544</v>
      </c>
    </row>
    <row r="349" spans="1:13" ht="75" customHeight="1">
      <c r="A349" s="138" t="s">
        <v>964</v>
      </c>
      <c r="B349" s="138"/>
      <c r="C349" s="138" t="s">
        <v>972</v>
      </c>
      <c r="F349" s="138" t="s">
        <v>973</v>
      </c>
      <c r="G349" s="215" t="s">
        <v>967</v>
      </c>
      <c r="H349" s="138" t="s">
        <v>974</v>
      </c>
      <c r="I349" s="223" t="s">
        <v>7</v>
      </c>
      <c r="J349" s="224" t="s">
        <v>31</v>
      </c>
      <c r="K349" s="139" t="s">
        <v>32</v>
      </c>
      <c r="L349" s="150"/>
    </row>
    <row r="350" spans="1:13" ht="75" customHeight="1">
      <c r="A350" s="138" t="s">
        <v>964</v>
      </c>
      <c r="B350" s="138"/>
      <c r="C350" s="138" t="s">
        <v>975</v>
      </c>
      <c r="F350" s="138" t="s">
        <v>976</v>
      </c>
      <c r="G350" s="215" t="s">
        <v>7545</v>
      </c>
      <c r="H350" s="138" t="s">
        <v>977</v>
      </c>
      <c r="I350" s="223" t="s">
        <v>7</v>
      </c>
      <c r="J350" s="224" t="s">
        <v>31</v>
      </c>
      <c r="K350" s="139" t="s">
        <v>32</v>
      </c>
      <c r="L350" s="150"/>
      <c r="M350" s="138" t="s">
        <v>7135</v>
      </c>
    </row>
    <row r="351" spans="1:13" ht="75" customHeight="1">
      <c r="A351" s="138" t="s">
        <v>964</v>
      </c>
      <c r="B351" s="138"/>
      <c r="C351" s="138" t="s">
        <v>978</v>
      </c>
      <c r="F351" s="138" t="s">
        <v>979</v>
      </c>
      <c r="G351" s="215" t="s">
        <v>7545</v>
      </c>
      <c r="H351" s="138" t="s">
        <v>980</v>
      </c>
      <c r="I351" s="223" t="s">
        <v>7</v>
      </c>
      <c r="J351" s="224" t="s">
        <v>31</v>
      </c>
      <c r="K351" s="139" t="s">
        <v>32</v>
      </c>
      <c r="L351" s="150"/>
      <c r="M351" s="138" t="s">
        <v>7546</v>
      </c>
    </row>
    <row r="352" spans="1:13" ht="75" customHeight="1">
      <c r="A352" s="138" t="s">
        <v>964</v>
      </c>
      <c r="B352" s="138"/>
      <c r="C352" s="138" t="s">
        <v>981</v>
      </c>
      <c r="F352" s="138" t="s">
        <v>982</v>
      </c>
      <c r="G352" s="215" t="s">
        <v>7545</v>
      </c>
      <c r="H352" s="138" t="s">
        <v>971</v>
      </c>
      <c r="I352" s="223" t="s">
        <v>7</v>
      </c>
      <c r="J352" s="224" t="s">
        <v>31</v>
      </c>
      <c r="K352" s="139" t="s">
        <v>32</v>
      </c>
      <c r="L352" s="150"/>
      <c r="M352" s="138" t="s">
        <v>7547</v>
      </c>
    </row>
    <row r="353" spans="1:14" ht="75" customHeight="1">
      <c r="A353" s="138" t="s">
        <v>964</v>
      </c>
      <c r="B353" s="138"/>
      <c r="C353" s="138" t="s">
        <v>983</v>
      </c>
      <c r="F353" s="138" t="s">
        <v>984</v>
      </c>
      <c r="G353" s="215" t="s">
        <v>7545</v>
      </c>
      <c r="H353" s="138" t="s">
        <v>971</v>
      </c>
      <c r="I353" s="223" t="s">
        <v>7</v>
      </c>
      <c r="J353" s="224" t="s">
        <v>31</v>
      </c>
      <c r="K353" s="139" t="s">
        <v>32</v>
      </c>
      <c r="L353" s="150"/>
      <c r="M353" s="138" t="s">
        <v>7143</v>
      </c>
    </row>
    <row r="354" spans="1:14" ht="75" customHeight="1">
      <c r="A354" s="138" t="s">
        <v>964</v>
      </c>
      <c r="B354" s="138"/>
      <c r="C354" s="138" t="s">
        <v>985</v>
      </c>
      <c r="F354" s="138" t="s">
        <v>973</v>
      </c>
      <c r="G354" s="215" t="s">
        <v>7545</v>
      </c>
      <c r="H354" s="138" t="s">
        <v>974</v>
      </c>
      <c r="I354" s="223" t="s">
        <v>7</v>
      </c>
      <c r="J354" s="224" t="s">
        <v>31</v>
      </c>
      <c r="K354" s="139" t="s">
        <v>32</v>
      </c>
      <c r="L354" s="150"/>
    </row>
    <row r="355" spans="1:14" ht="75" customHeight="1">
      <c r="A355" s="138" t="s">
        <v>964</v>
      </c>
      <c r="B355" s="138"/>
      <c r="C355" s="138" t="s">
        <v>986</v>
      </c>
      <c r="F355" s="138" t="s">
        <v>987</v>
      </c>
      <c r="G355" s="215" t="s">
        <v>7545</v>
      </c>
      <c r="H355" s="138" t="s">
        <v>988</v>
      </c>
      <c r="I355" s="223" t="s">
        <v>7</v>
      </c>
      <c r="J355" s="224"/>
      <c r="L355" s="150"/>
    </row>
    <row r="356" spans="1:14" ht="75" customHeight="1">
      <c r="A356" s="138" t="s">
        <v>964</v>
      </c>
      <c r="B356" s="138"/>
      <c r="C356" s="138" t="s">
        <v>989</v>
      </c>
      <c r="F356" s="138" t="s">
        <v>990</v>
      </c>
      <c r="G356" s="215" t="s">
        <v>7545</v>
      </c>
      <c r="H356" s="138" t="s">
        <v>991</v>
      </c>
      <c r="I356" s="223" t="s">
        <v>7</v>
      </c>
      <c r="J356" s="224" t="s">
        <v>234</v>
      </c>
      <c r="L356" s="150"/>
      <c r="M356" s="137"/>
    </row>
    <row r="357" spans="1:14" ht="75" customHeight="1">
      <c r="A357" s="138" t="s">
        <v>992</v>
      </c>
      <c r="B357" s="296" t="s">
        <v>993</v>
      </c>
      <c r="C357" s="138" t="s">
        <v>994</v>
      </c>
      <c r="E357" s="138" t="s">
        <v>995</v>
      </c>
      <c r="F357" s="138" t="s">
        <v>996</v>
      </c>
      <c r="G357" s="215" t="s">
        <v>7548</v>
      </c>
      <c r="H357" s="138" t="s">
        <v>997</v>
      </c>
      <c r="I357" s="223" t="s">
        <v>7</v>
      </c>
      <c r="J357" s="224" t="s">
        <v>31</v>
      </c>
      <c r="K357" s="139" t="s">
        <v>32</v>
      </c>
      <c r="L357" s="150"/>
    </row>
    <row r="358" spans="1:14" ht="75" customHeight="1">
      <c r="A358" s="138" t="s">
        <v>992</v>
      </c>
      <c r="B358" s="297"/>
      <c r="C358" s="138" t="s">
        <v>998</v>
      </c>
      <c r="F358" s="138" t="s">
        <v>999</v>
      </c>
      <c r="G358" s="215" t="s">
        <v>7548</v>
      </c>
      <c r="H358" s="138" t="s">
        <v>997</v>
      </c>
      <c r="I358" s="223" t="s">
        <v>7</v>
      </c>
      <c r="J358" s="224" t="s">
        <v>31</v>
      </c>
      <c r="K358" s="139" t="s">
        <v>32</v>
      </c>
      <c r="L358" s="150"/>
    </row>
    <row r="359" spans="1:14" ht="75" customHeight="1">
      <c r="A359" s="138" t="s">
        <v>992</v>
      </c>
      <c r="B359" s="297"/>
      <c r="C359" s="138" t="s">
        <v>1000</v>
      </c>
      <c r="F359" s="139" t="s">
        <v>1001</v>
      </c>
      <c r="G359" s="215" t="s">
        <v>7549</v>
      </c>
      <c r="H359" s="139" t="s">
        <v>1002</v>
      </c>
      <c r="I359" s="223" t="s">
        <v>7</v>
      </c>
      <c r="J359" s="224" t="s">
        <v>31</v>
      </c>
      <c r="K359" s="139" t="s">
        <v>32</v>
      </c>
      <c r="L359" s="150"/>
    </row>
    <row r="360" spans="1:14" ht="75" customHeight="1">
      <c r="A360" s="138" t="s">
        <v>992</v>
      </c>
      <c r="B360" s="297"/>
      <c r="C360" s="138" t="s">
        <v>1003</v>
      </c>
      <c r="F360" s="139" t="s">
        <v>1004</v>
      </c>
      <c r="G360" s="215" t="s">
        <v>7550</v>
      </c>
      <c r="H360" s="139" t="s">
        <v>1002</v>
      </c>
      <c r="I360" s="223" t="s">
        <v>7</v>
      </c>
      <c r="J360" s="224" t="s">
        <v>31</v>
      </c>
      <c r="K360" s="139" t="s">
        <v>32</v>
      </c>
      <c r="L360" s="150"/>
    </row>
    <row r="361" spans="1:14" ht="75" customHeight="1">
      <c r="A361" s="138" t="s">
        <v>992</v>
      </c>
      <c r="B361" s="297"/>
      <c r="C361" s="138" t="s">
        <v>1005</v>
      </c>
      <c r="F361" s="138" t="s">
        <v>1006</v>
      </c>
      <c r="G361" s="215" t="s">
        <v>1007</v>
      </c>
      <c r="H361" s="138" t="s">
        <v>1008</v>
      </c>
      <c r="I361" s="223" t="s">
        <v>7</v>
      </c>
      <c r="J361" s="224" t="s">
        <v>31</v>
      </c>
      <c r="K361" s="139" t="s">
        <v>32</v>
      </c>
      <c r="L361" s="150"/>
    </row>
    <row r="362" spans="1:14" ht="75" customHeight="1">
      <c r="A362" s="138" t="s">
        <v>992</v>
      </c>
      <c r="B362" s="297"/>
      <c r="C362" s="138" t="s">
        <v>1009</v>
      </c>
      <c r="F362" s="138" t="s">
        <v>1010</v>
      </c>
      <c r="G362" s="215" t="s">
        <v>1007</v>
      </c>
      <c r="H362" s="138" t="s">
        <v>1011</v>
      </c>
      <c r="I362" s="223" t="s">
        <v>7</v>
      </c>
      <c r="J362" s="224" t="s">
        <v>31</v>
      </c>
      <c r="K362" s="139" t="s">
        <v>32</v>
      </c>
      <c r="L362" s="150"/>
    </row>
    <row r="363" spans="1:14" ht="75" customHeight="1">
      <c r="A363" s="138" t="s">
        <v>992</v>
      </c>
      <c r="B363" s="297"/>
      <c r="C363" s="138" t="s">
        <v>1012</v>
      </c>
      <c r="F363" s="138" t="s">
        <v>1013</v>
      </c>
      <c r="G363" s="215" t="s">
        <v>1007</v>
      </c>
      <c r="H363" s="138" t="s">
        <v>1014</v>
      </c>
      <c r="I363" s="223" t="s">
        <v>7</v>
      </c>
      <c r="J363" s="224" t="s">
        <v>31</v>
      </c>
      <c r="K363" s="139" t="s">
        <v>32</v>
      </c>
      <c r="L363" s="150"/>
    </row>
    <row r="364" spans="1:14" ht="75" customHeight="1">
      <c r="A364" s="138" t="s">
        <v>992</v>
      </c>
      <c r="B364" s="297"/>
      <c r="C364" s="138" t="s">
        <v>1015</v>
      </c>
      <c r="F364" s="138" t="s">
        <v>1016</v>
      </c>
      <c r="G364" s="215" t="s">
        <v>7548</v>
      </c>
      <c r="H364" s="138" t="s">
        <v>1017</v>
      </c>
      <c r="I364" s="223" t="s">
        <v>7</v>
      </c>
      <c r="J364" s="224" t="s">
        <v>31</v>
      </c>
      <c r="K364" s="139" t="s">
        <v>32</v>
      </c>
      <c r="L364" s="150"/>
    </row>
    <row r="365" spans="1:14" ht="75" customHeight="1">
      <c r="A365" s="138" t="s">
        <v>992</v>
      </c>
      <c r="B365" s="297"/>
      <c r="C365" s="138" t="s">
        <v>1018</v>
      </c>
      <c r="F365" s="138" t="s">
        <v>1019</v>
      </c>
      <c r="G365" s="215" t="s">
        <v>7551</v>
      </c>
      <c r="H365" s="139" t="s">
        <v>1020</v>
      </c>
      <c r="I365" s="223" t="s">
        <v>7</v>
      </c>
      <c r="J365" s="224" t="s">
        <v>31</v>
      </c>
      <c r="K365" s="143" t="s">
        <v>32</v>
      </c>
      <c r="L365" s="150"/>
    </row>
    <row r="366" spans="1:14" ht="75" customHeight="1">
      <c r="A366" s="138" t="s">
        <v>992</v>
      </c>
      <c r="B366" s="297"/>
      <c r="C366" s="138" t="s">
        <v>1021</v>
      </c>
      <c r="F366" s="138" t="s">
        <v>1022</v>
      </c>
      <c r="G366" s="215" t="s">
        <v>7548</v>
      </c>
      <c r="H366" s="139" t="s">
        <v>7552</v>
      </c>
      <c r="I366" s="223" t="s">
        <v>7</v>
      </c>
      <c r="J366" s="225" t="s">
        <v>917</v>
      </c>
      <c r="L366" s="150"/>
      <c r="M366" s="137"/>
    </row>
    <row r="367" spans="1:14" s="151" customFormat="1" ht="75" customHeight="1">
      <c r="A367" s="148" t="s">
        <v>992</v>
      </c>
      <c r="B367" s="297"/>
      <c r="C367" s="148" t="s">
        <v>1023</v>
      </c>
      <c r="F367" s="148" t="s">
        <v>1024</v>
      </c>
      <c r="G367" s="148" t="s">
        <v>7553</v>
      </c>
      <c r="H367" s="148" t="s">
        <v>1025</v>
      </c>
      <c r="I367" s="226" t="s">
        <v>8</v>
      </c>
      <c r="J367" s="227" t="s">
        <v>31</v>
      </c>
      <c r="K367" s="159" t="s">
        <v>32</v>
      </c>
      <c r="L367" s="150" t="s">
        <v>1026</v>
      </c>
      <c r="M367" s="160"/>
      <c r="N367" s="160"/>
    </row>
    <row r="368" spans="1:14" ht="75" customHeight="1">
      <c r="A368" s="138" t="s">
        <v>1027</v>
      </c>
      <c r="B368" s="296" t="s">
        <v>1028</v>
      </c>
      <c r="C368" s="139" t="s">
        <v>1029</v>
      </c>
      <c r="F368" s="138" t="s">
        <v>1030</v>
      </c>
      <c r="G368" s="216" t="s">
        <v>7554</v>
      </c>
      <c r="H368" s="139" t="s">
        <v>1031</v>
      </c>
      <c r="I368" s="223" t="s">
        <v>7</v>
      </c>
      <c r="J368" s="224" t="s">
        <v>31</v>
      </c>
      <c r="K368" s="139" t="s">
        <v>32</v>
      </c>
      <c r="L368" s="150"/>
      <c r="M368" s="138" t="s">
        <v>7127</v>
      </c>
    </row>
    <row r="369" spans="1:14" ht="75" customHeight="1">
      <c r="A369" s="138" t="s">
        <v>1027</v>
      </c>
      <c r="B369" s="297"/>
      <c r="C369" s="139" t="s">
        <v>1032</v>
      </c>
      <c r="F369" s="138" t="s">
        <v>1033</v>
      </c>
      <c r="G369" s="216" t="s">
        <v>7555</v>
      </c>
      <c r="H369" s="139" t="s">
        <v>1020</v>
      </c>
      <c r="I369" s="223" t="s">
        <v>7</v>
      </c>
      <c r="J369" s="224" t="s">
        <v>31</v>
      </c>
      <c r="K369" s="139" t="s">
        <v>32</v>
      </c>
      <c r="L369" s="150"/>
      <c r="M369" s="138" t="s">
        <v>7556</v>
      </c>
    </row>
    <row r="370" spans="1:14" s="151" customFormat="1" ht="75" customHeight="1">
      <c r="A370" s="148" t="s">
        <v>1027</v>
      </c>
      <c r="B370" s="297"/>
      <c r="C370" s="149" t="s">
        <v>1034</v>
      </c>
      <c r="F370" s="149" t="s">
        <v>1035</v>
      </c>
      <c r="G370" s="149" t="s">
        <v>7557</v>
      </c>
      <c r="H370" s="149" t="s">
        <v>1036</v>
      </c>
      <c r="I370" s="226" t="s">
        <v>8</v>
      </c>
      <c r="J370" s="227"/>
      <c r="K370" s="149"/>
      <c r="L370" s="150" t="s">
        <v>1037</v>
      </c>
      <c r="M370" s="160"/>
      <c r="N370" s="160"/>
    </row>
    <row r="371" spans="1:14" ht="75" customHeight="1">
      <c r="A371" s="138" t="s">
        <v>1038</v>
      </c>
      <c r="B371" s="296" t="s">
        <v>1039</v>
      </c>
      <c r="C371" s="139" t="s">
        <v>1040</v>
      </c>
      <c r="E371" s="296" t="s">
        <v>1041</v>
      </c>
      <c r="F371" s="139" t="s">
        <v>1042</v>
      </c>
      <c r="G371" s="216" t="s">
        <v>7558</v>
      </c>
      <c r="H371" s="139" t="s">
        <v>1043</v>
      </c>
      <c r="I371" s="223" t="s">
        <v>7</v>
      </c>
      <c r="J371" s="224" t="s">
        <v>31</v>
      </c>
      <c r="K371" s="139" t="s">
        <v>32</v>
      </c>
      <c r="L371" s="150"/>
      <c r="M371" s="140" t="s">
        <v>7559</v>
      </c>
      <c r="N371" s="141"/>
    </row>
    <row r="372" spans="1:14" ht="75" customHeight="1">
      <c r="A372" s="138" t="s">
        <v>1038</v>
      </c>
      <c r="B372" s="297"/>
      <c r="C372" s="139" t="s">
        <v>1044</v>
      </c>
      <c r="E372" s="297"/>
      <c r="F372" s="138" t="s">
        <v>1045</v>
      </c>
      <c r="G372" s="216" t="s">
        <v>7560</v>
      </c>
      <c r="H372" s="139" t="s">
        <v>1046</v>
      </c>
      <c r="I372" s="223" t="s">
        <v>7</v>
      </c>
      <c r="J372" s="224" t="s">
        <v>31</v>
      </c>
      <c r="K372" s="139" t="s">
        <v>32</v>
      </c>
      <c r="L372" s="150"/>
      <c r="M372" s="140" t="s">
        <v>7561</v>
      </c>
      <c r="N372" s="141"/>
    </row>
    <row r="373" spans="1:14" ht="75" customHeight="1">
      <c r="A373" s="138" t="s">
        <v>1038</v>
      </c>
      <c r="B373" s="297"/>
      <c r="C373" s="139" t="s">
        <v>1047</v>
      </c>
      <c r="E373" s="297"/>
      <c r="F373" s="138" t="s">
        <v>1048</v>
      </c>
      <c r="G373" s="216" t="s">
        <v>7562</v>
      </c>
      <c r="H373" s="139" t="s">
        <v>1049</v>
      </c>
      <c r="I373" s="223" t="s">
        <v>7</v>
      </c>
      <c r="J373" s="224" t="s">
        <v>31</v>
      </c>
      <c r="K373" s="139" t="s">
        <v>32</v>
      </c>
      <c r="L373" s="150"/>
      <c r="M373" s="140" t="s">
        <v>7563</v>
      </c>
    </row>
    <row r="374" spans="1:14" ht="75" customHeight="1">
      <c r="A374" s="138" t="s">
        <v>1038</v>
      </c>
      <c r="B374" s="297"/>
      <c r="C374" s="139" t="s">
        <v>1050</v>
      </c>
      <c r="E374" s="297"/>
      <c r="F374" s="138" t="s">
        <v>1051</v>
      </c>
      <c r="G374" s="216" t="s">
        <v>7564</v>
      </c>
      <c r="H374" s="138" t="s">
        <v>7565</v>
      </c>
      <c r="I374" s="223" t="s">
        <v>7</v>
      </c>
      <c r="J374" s="224" t="s">
        <v>31</v>
      </c>
      <c r="K374" s="139" t="s">
        <v>32</v>
      </c>
      <c r="L374" s="150"/>
      <c r="M374" s="141" t="s">
        <v>7566</v>
      </c>
    </row>
    <row r="375" spans="1:14" ht="75" customHeight="1">
      <c r="A375" s="138" t="s">
        <v>1038</v>
      </c>
      <c r="B375" s="297"/>
      <c r="C375" s="139" t="s">
        <v>1052</v>
      </c>
      <c r="E375" s="297"/>
      <c r="F375" s="138" t="s">
        <v>1053</v>
      </c>
      <c r="G375" s="216" t="s">
        <v>7558</v>
      </c>
      <c r="H375" s="139" t="s">
        <v>1054</v>
      </c>
      <c r="I375" s="223" t="s">
        <v>7</v>
      </c>
      <c r="J375" s="224" t="s">
        <v>31</v>
      </c>
      <c r="K375" s="139" t="s">
        <v>32</v>
      </c>
      <c r="L375" s="150"/>
      <c r="M375" s="140" t="s">
        <v>7559</v>
      </c>
    </row>
    <row r="376" spans="1:14" s="151" customFormat="1" ht="75" customHeight="1">
      <c r="A376" s="148" t="s">
        <v>1038</v>
      </c>
      <c r="B376" s="297"/>
      <c r="C376" s="149" t="s">
        <v>1055</v>
      </c>
      <c r="E376" s="297"/>
      <c r="F376" s="148" t="s">
        <v>1056</v>
      </c>
      <c r="G376" s="149" t="s">
        <v>7567</v>
      </c>
      <c r="H376" s="149" t="s">
        <v>7568</v>
      </c>
      <c r="I376" s="226" t="s">
        <v>8</v>
      </c>
      <c r="J376" s="227"/>
      <c r="K376" s="149"/>
      <c r="L376" s="150" t="s">
        <v>1057</v>
      </c>
      <c r="M376" s="148"/>
    </row>
    <row r="377" spans="1:14" ht="75" customHeight="1">
      <c r="A377" s="138" t="s">
        <v>1038</v>
      </c>
      <c r="B377" s="297"/>
      <c r="C377" s="139" t="s">
        <v>1058</v>
      </c>
      <c r="E377" s="297"/>
      <c r="F377" s="138" t="s">
        <v>1059</v>
      </c>
      <c r="G377" s="216" t="s">
        <v>1060</v>
      </c>
      <c r="H377" s="139" t="s">
        <v>1008</v>
      </c>
      <c r="I377" s="223" t="s">
        <v>7</v>
      </c>
      <c r="J377" s="224"/>
      <c r="K377" s="139"/>
      <c r="L377" s="150"/>
    </row>
    <row r="378" spans="1:14" s="151" customFormat="1" ht="75" customHeight="1">
      <c r="A378" s="148" t="s">
        <v>1038</v>
      </c>
      <c r="B378" s="297"/>
      <c r="C378" s="149" t="s">
        <v>1061</v>
      </c>
      <c r="E378" s="297"/>
      <c r="F378" s="148" t="s">
        <v>1059</v>
      </c>
      <c r="G378" s="149" t="s">
        <v>1062</v>
      </c>
      <c r="H378" s="149" t="s">
        <v>1011</v>
      </c>
      <c r="I378" s="226" t="s">
        <v>8</v>
      </c>
      <c r="J378" s="227"/>
      <c r="K378" s="149"/>
      <c r="L378" s="150" t="s">
        <v>1063</v>
      </c>
      <c r="M378" s="148"/>
    </row>
    <row r="379" spans="1:14" s="151" customFormat="1" ht="75" customHeight="1">
      <c r="A379" s="148" t="s">
        <v>1038</v>
      </c>
      <c r="B379" s="297"/>
      <c r="C379" s="149" t="s">
        <v>1064</v>
      </c>
      <c r="E379" s="297"/>
      <c r="F379" s="148" t="s">
        <v>1059</v>
      </c>
      <c r="G379" s="149" t="s">
        <v>1065</v>
      </c>
      <c r="H379" s="149" t="s">
        <v>1066</v>
      </c>
      <c r="I379" s="226" t="s">
        <v>8</v>
      </c>
      <c r="J379" s="227"/>
      <c r="K379" s="149"/>
      <c r="L379" s="150" t="s">
        <v>1063</v>
      </c>
      <c r="M379" s="148"/>
    </row>
    <row r="380" spans="1:14" ht="75" customHeight="1">
      <c r="A380" s="138" t="s">
        <v>1067</v>
      </c>
      <c r="B380" s="296" t="s">
        <v>1068</v>
      </c>
      <c r="C380" s="138" t="s">
        <v>1069</v>
      </c>
      <c r="F380" s="138" t="s">
        <v>1070</v>
      </c>
      <c r="G380" s="215" t="s">
        <v>7569</v>
      </c>
      <c r="H380" s="138" t="s">
        <v>1071</v>
      </c>
      <c r="I380" s="223" t="s">
        <v>7</v>
      </c>
      <c r="J380" s="224" t="s">
        <v>31</v>
      </c>
      <c r="K380" s="139" t="s">
        <v>32</v>
      </c>
      <c r="L380" s="150"/>
      <c r="M380" s="138" t="s">
        <v>7570</v>
      </c>
    </row>
    <row r="381" spans="1:14" ht="75" customHeight="1">
      <c r="A381" s="138" t="s">
        <v>1067</v>
      </c>
      <c r="B381" s="297"/>
      <c r="C381" s="138" t="s">
        <v>1072</v>
      </c>
      <c r="F381" s="139" t="s">
        <v>1073</v>
      </c>
      <c r="G381" s="215" t="s">
        <v>7571</v>
      </c>
      <c r="H381" s="139" t="s">
        <v>1002</v>
      </c>
      <c r="I381" s="223" t="s">
        <v>7</v>
      </c>
      <c r="J381" s="224" t="s">
        <v>31</v>
      </c>
      <c r="K381" s="139" t="s">
        <v>32</v>
      </c>
      <c r="L381" s="150"/>
      <c r="M381" s="138" t="s">
        <v>7572</v>
      </c>
    </row>
    <row r="382" spans="1:14" ht="75" customHeight="1">
      <c r="A382" s="138" t="s">
        <v>1067</v>
      </c>
      <c r="B382" s="297"/>
      <c r="C382" s="138" t="s">
        <v>1074</v>
      </c>
      <c r="F382" s="139" t="s">
        <v>1075</v>
      </c>
      <c r="G382" s="215" t="s">
        <v>7573</v>
      </c>
      <c r="H382" s="139" t="s">
        <v>1002</v>
      </c>
      <c r="I382" s="223" t="s">
        <v>7</v>
      </c>
      <c r="J382" s="224" t="s">
        <v>31</v>
      </c>
      <c r="K382" s="139" t="s">
        <v>32</v>
      </c>
      <c r="L382" s="150"/>
      <c r="M382" s="138" t="s">
        <v>7574</v>
      </c>
    </row>
    <row r="383" spans="1:14" ht="75" customHeight="1">
      <c r="A383" s="138" t="s">
        <v>1067</v>
      </c>
      <c r="B383" s="297"/>
      <c r="C383" s="138" t="s">
        <v>1076</v>
      </c>
      <c r="F383" s="139" t="s">
        <v>1077</v>
      </c>
      <c r="G383" s="215" t="s">
        <v>7575</v>
      </c>
      <c r="H383" s="139" t="s">
        <v>1002</v>
      </c>
      <c r="I383" s="223" t="s">
        <v>7</v>
      </c>
      <c r="J383" s="224" t="s">
        <v>31</v>
      </c>
      <c r="K383" s="139" t="s">
        <v>32</v>
      </c>
      <c r="L383" s="150"/>
      <c r="M383" s="138" t="s">
        <v>7576</v>
      </c>
    </row>
    <row r="384" spans="1:14" ht="75" customHeight="1">
      <c r="A384" s="138" t="s">
        <v>1067</v>
      </c>
      <c r="B384" s="297"/>
      <c r="C384" s="138" t="s">
        <v>1078</v>
      </c>
      <c r="F384" s="138" t="s">
        <v>1079</v>
      </c>
      <c r="G384" s="215" t="s">
        <v>7577</v>
      </c>
      <c r="H384" s="139" t="s">
        <v>1002</v>
      </c>
      <c r="I384" s="223" t="s">
        <v>7</v>
      </c>
      <c r="J384" s="224" t="s">
        <v>31</v>
      </c>
      <c r="K384" s="139" t="s">
        <v>32</v>
      </c>
      <c r="L384" s="150"/>
      <c r="M384" s="138" t="s">
        <v>7578</v>
      </c>
    </row>
    <row r="385" spans="1:14" ht="75" customHeight="1">
      <c r="A385" s="138" t="s">
        <v>1067</v>
      </c>
      <c r="B385" s="297"/>
      <c r="C385" s="138" t="s">
        <v>1080</v>
      </c>
      <c r="F385" s="138" t="s">
        <v>1081</v>
      </c>
      <c r="G385" s="215" t="s">
        <v>7579</v>
      </c>
      <c r="H385" s="139" t="s">
        <v>1002</v>
      </c>
      <c r="I385" s="223" t="s">
        <v>7</v>
      </c>
      <c r="J385" s="224" t="s">
        <v>31</v>
      </c>
      <c r="K385" s="139" t="s">
        <v>32</v>
      </c>
      <c r="L385" s="150"/>
      <c r="M385" s="138" t="s">
        <v>7580</v>
      </c>
    </row>
    <row r="386" spans="1:14" ht="75" customHeight="1">
      <c r="A386" s="138" t="s">
        <v>1067</v>
      </c>
      <c r="B386" s="297"/>
      <c r="C386" s="138" t="s">
        <v>1082</v>
      </c>
      <c r="F386" s="138" t="s">
        <v>1083</v>
      </c>
      <c r="G386" s="215" t="s">
        <v>1084</v>
      </c>
      <c r="H386" s="138" t="s">
        <v>1085</v>
      </c>
      <c r="I386" s="223" t="s">
        <v>7</v>
      </c>
      <c r="J386" s="224"/>
      <c r="K386" s="139"/>
      <c r="L386" s="150"/>
    </row>
    <row r="387" spans="1:14" ht="75" customHeight="1">
      <c r="A387" s="138" t="s">
        <v>1067</v>
      </c>
      <c r="B387" s="297"/>
      <c r="C387" s="138" t="s">
        <v>1086</v>
      </c>
      <c r="F387" s="138" t="s">
        <v>1087</v>
      </c>
      <c r="G387" s="215" t="s">
        <v>1084</v>
      </c>
      <c r="H387" s="138" t="s">
        <v>1088</v>
      </c>
      <c r="I387" s="223" t="s">
        <v>7</v>
      </c>
      <c r="J387" s="224"/>
      <c r="K387" s="139"/>
      <c r="L387" s="150"/>
    </row>
    <row r="388" spans="1:14" s="151" customFormat="1" ht="75" customHeight="1">
      <c r="A388" s="148" t="s">
        <v>1067</v>
      </c>
      <c r="B388" s="297"/>
      <c r="C388" s="148" t="s">
        <v>1089</v>
      </c>
      <c r="F388" s="148" t="s">
        <v>1090</v>
      </c>
      <c r="G388" s="148" t="s">
        <v>1084</v>
      </c>
      <c r="H388" s="148" t="s">
        <v>1091</v>
      </c>
      <c r="I388" s="226" t="s">
        <v>8</v>
      </c>
      <c r="J388" s="227"/>
      <c r="K388" s="149"/>
      <c r="L388" s="150" t="s">
        <v>1092</v>
      </c>
      <c r="M388" s="160"/>
      <c r="N388" s="160"/>
    </row>
    <row r="389" spans="1:14" ht="75" customHeight="1">
      <c r="A389" s="138" t="s">
        <v>1067</v>
      </c>
      <c r="B389" s="297"/>
      <c r="C389" s="138" t="s">
        <v>1093</v>
      </c>
      <c r="E389" s="138" t="s">
        <v>1094</v>
      </c>
      <c r="F389" s="138" t="s">
        <v>1095</v>
      </c>
      <c r="G389" s="215" t="s">
        <v>7581</v>
      </c>
      <c r="H389" s="138" t="s">
        <v>7582</v>
      </c>
      <c r="I389" s="223" t="s">
        <v>7</v>
      </c>
      <c r="J389" s="224" t="s">
        <v>31</v>
      </c>
      <c r="K389" s="139" t="s">
        <v>32</v>
      </c>
      <c r="L389" s="150"/>
      <c r="M389" s="138" t="s">
        <v>7583</v>
      </c>
    </row>
    <row r="390" spans="1:14" ht="75" customHeight="1">
      <c r="A390" s="138" t="s">
        <v>1067</v>
      </c>
      <c r="B390" s="297"/>
      <c r="C390" s="138" t="s">
        <v>1096</v>
      </c>
      <c r="F390" s="138" t="s">
        <v>1097</v>
      </c>
      <c r="G390" s="215" t="s">
        <v>7584</v>
      </c>
      <c r="H390" s="138" t="s">
        <v>1002</v>
      </c>
      <c r="I390" s="223" t="s">
        <v>7</v>
      </c>
      <c r="J390" s="224" t="s">
        <v>31</v>
      </c>
      <c r="K390" s="139" t="s">
        <v>32</v>
      </c>
      <c r="L390" s="150"/>
      <c r="M390" s="138" t="s">
        <v>7585</v>
      </c>
    </row>
    <row r="391" spans="1:14" ht="75" customHeight="1">
      <c r="A391" s="138" t="s">
        <v>1067</v>
      </c>
      <c r="B391" s="297"/>
      <c r="C391" s="138" t="s">
        <v>1098</v>
      </c>
      <c r="F391" s="138" t="s">
        <v>1099</v>
      </c>
      <c r="G391" s="215" t="s">
        <v>7586</v>
      </c>
      <c r="H391" s="138" t="s">
        <v>1002</v>
      </c>
      <c r="I391" s="223" t="s">
        <v>7</v>
      </c>
      <c r="J391" s="224" t="s">
        <v>31</v>
      </c>
      <c r="K391" s="139" t="s">
        <v>32</v>
      </c>
      <c r="L391" s="150"/>
      <c r="M391" s="138" t="s">
        <v>7585</v>
      </c>
    </row>
    <row r="392" spans="1:14" ht="75" customHeight="1">
      <c r="A392" s="138" t="s">
        <v>1067</v>
      </c>
      <c r="B392" s="297"/>
      <c r="C392" s="138" t="s">
        <v>1100</v>
      </c>
      <c r="F392" s="138" t="s">
        <v>1101</v>
      </c>
      <c r="G392" s="215" t="s">
        <v>7587</v>
      </c>
      <c r="H392" s="138" t="s">
        <v>1002</v>
      </c>
      <c r="I392" s="223" t="s">
        <v>7</v>
      </c>
      <c r="J392" s="224" t="s">
        <v>31</v>
      </c>
      <c r="K392" s="139" t="s">
        <v>32</v>
      </c>
      <c r="L392" s="150"/>
    </row>
    <row r="393" spans="1:14" ht="75" customHeight="1">
      <c r="A393" s="138" t="s">
        <v>1067</v>
      </c>
      <c r="B393" s="297"/>
      <c r="C393" s="138" t="s">
        <v>1102</v>
      </c>
      <c r="F393" s="138" t="s">
        <v>1103</v>
      </c>
      <c r="G393" s="215" t="s">
        <v>7588</v>
      </c>
      <c r="H393" s="138" t="s">
        <v>1002</v>
      </c>
      <c r="I393" s="223" t="s">
        <v>7</v>
      </c>
      <c r="J393" s="224" t="s">
        <v>31</v>
      </c>
      <c r="K393" s="139" t="s">
        <v>32</v>
      </c>
      <c r="L393" s="150"/>
      <c r="M393" s="138" t="s">
        <v>7589</v>
      </c>
    </row>
    <row r="394" spans="1:14" ht="75" customHeight="1">
      <c r="A394" s="138" t="s">
        <v>1067</v>
      </c>
      <c r="B394" s="297"/>
      <c r="C394" s="138" t="s">
        <v>1104</v>
      </c>
      <c r="F394" s="138" t="s">
        <v>1105</v>
      </c>
      <c r="G394" s="215" t="s">
        <v>7590</v>
      </c>
      <c r="H394" s="138" t="s">
        <v>1002</v>
      </c>
      <c r="I394" s="223" t="s">
        <v>7</v>
      </c>
      <c r="J394" s="224" t="s">
        <v>31</v>
      </c>
      <c r="K394" s="139" t="s">
        <v>32</v>
      </c>
      <c r="L394" s="150"/>
    </row>
    <row r="395" spans="1:14" ht="75" customHeight="1">
      <c r="A395" s="138" t="s">
        <v>1067</v>
      </c>
      <c r="B395" s="297"/>
      <c r="C395" s="138" t="s">
        <v>1106</v>
      </c>
      <c r="F395" s="138" t="s">
        <v>1107</v>
      </c>
      <c r="H395" s="138" t="s">
        <v>1108</v>
      </c>
      <c r="I395" s="223" t="s">
        <v>7</v>
      </c>
      <c r="J395" s="224" t="s">
        <v>917</v>
      </c>
      <c r="K395" s="139"/>
      <c r="L395" s="150"/>
    </row>
    <row r="396" spans="1:14" ht="75" customHeight="1">
      <c r="A396" s="138" t="s">
        <v>1067</v>
      </c>
      <c r="B396" s="297"/>
      <c r="C396" s="138" t="s">
        <v>1109</v>
      </c>
      <c r="F396" s="138" t="s">
        <v>1110</v>
      </c>
      <c r="H396" s="138" t="s">
        <v>1111</v>
      </c>
      <c r="I396" s="223" t="s">
        <v>7</v>
      </c>
      <c r="J396" s="224" t="s">
        <v>917</v>
      </c>
      <c r="K396" s="139"/>
      <c r="L396" s="150"/>
    </row>
    <row r="397" spans="1:14" s="151" customFormat="1" ht="75" customHeight="1">
      <c r="A397" s="148" t="s">
        <v>1067</v>
      </c>
      <c r="B397" s="297"/>
      <c r="C397" s="148" t="s">
        <v>1112</v>
      </c>
      <c r="F397" s="148" t="s">
        <v>1113</v>
      </c>
      <c r="H397" s="148" t="s">
        <v>1114</v>
      </c>
      <c r="I397" s="226" t="s">
        <v>8</v>
      </c>
      <c r="J397" s="227" t="s">
        <v>917</v>
      </c>
      <c r="K397" s="149"/>
      <c r="L397" s="150" t="s">
        <v>1115</v>
      </c>
      <c r="M397" s="150"/>
      <c r="N397" s="150"/>
    </row>
    <row r="398" spans="1:14" ht="75" customHeight="1">
      <c r="A398" s="138" t="s">
        <v>1067</v>
      </c>
      <c r="B398" s="297"/>
      <c r="C398" s="138" t="s">
        <v>1116</v>
      </c>
      <c r="F398" s="138" t="s">
        <v>1117</v>
      </c>
      <c r="G398" s="215" t="s">
        <v>7591</v>
      </c>
      <c r="H398" s="138" t="s">
        <v>1118</v>
      </c>
      <c r="I398" s="223" t="s">
        <v>7</v>
      </c>
      <c r="J398" s="224" t="s">
        <v>31</v>
      </c>
      <c r="K398" s="143" t="s">
        <v>32</v>
      </c>
      <c r="L398" s="150"/>
    </row>
    <row r="399" spans="1:14" ht="75" customHeight="1">
      <c r="A399" s="138" t="s">
        <v>1067</v>
      </c>
      <c r="B399" s="297"/>
      <c r="C399" s="138" t="s">
        <v>1119</v>
      </c>
      <c r="F399" s="138" t="s">
        <v>1120</v>
      </c>
      <c r="G399" s="215" t="s">
        <v>7592</v>
      </c>
      <c r="H399" s="138" t="s">
        <v>1121</v>
      </c>
      <c r="I399" s="223" t="s">
        <v>7</v>
      </c>
      <c r="J399" s="224" t="s">
        <v>234</v>
      </c>
      <c r="L399" s="150"/>
      <c r="M399" s="137"/>
    </row>
    <row r="400" spans="1:14" ht="75" customHeight="1">
      <c r="A400" s="138" t="s">
        <v>1067</v>
      </c>
      <c r="B400" s="297"/>
      <c r="C400" s="138" t="s">
        <v>1122</v>
      </c>
      <c r="F400" s="138" t="s">
        <v>1099</v>
      </c>
      <c r="G400" s="215" t="s">
        <v>7591</v>
      </c>
      <c r="H400" s="138" t="s">
        <v>1002</v>
      </c>
      <c r="I400" s="223" t="s">
        <v>7</v>
      </c>
      <c r="J400" s="224" t="s">
        <v>31</v>
      </c>
      <c r="K400" s="143" t="s">
        <v>32</v>
      </c>
      <c r="L400" s="150"/>
    </row>
    <row r="401" spans="1:13" ht="75" customHeight="1">
      <c r="A401" s="138" t="s">
        <v>1067</v>
      </c>
      <c r="B401" s="297"/>
      <c r="C401" s="138" t="s">
        <v>1123</v>
      </c>
      <c r="F401" s="138" t="s">
        <v>1124</v>
      </c>
      <c r="G401" s="215" t="s">
        <v>7593</v>
      </c>
      <c r="H401" s="138" t="s">
        <v>7594</v>
      </c>
      <c r="I401" s="223" t="s">
        <v>7</v>
      </c>
      <c r="J401" s="224" t="s">
        <v>31</v>
      </c>
      <c r="K401" s="143" t="s">
        <v>32</v>
      </c>
      <c r="L401" s="150"/>
    </row>
    <row r="402" spans="1:13" ht="75" customHeight="1">
      <c r="A402" s="138" t="s">
        <v>1067</v>
      </c>
      <c r="B402" s="297"/>
      <c r="C402" s="138" t="s">
        <v>1125</v>
      </c>
      <c r="F402" s="138" t="s">
        <v>1126</v>
      </c>
      <c r="G402" s="215" t="s">
        <v>7595</v>
      </c>
      <c r="H402" s="138" t="s">
        <v>7596</v>
      </c>
      <c r="I402" s="223" t="s">
        <v>7</v>
      </c>
      <c r="J402" s="224" t="s">
        <v>31</v>
      </c>
      <c r="K402" s="143" t="s">
        <v>32</v>
      </c>
      <c r="L402" s="150"/>
    </row>
    <row r="403" spans="1:13" ht="75" customHeight="1">
      <c r="A403" s="138" t="s">
        <v>1067</v>
      </c>
      <c r="B403" s="297"/>
      <c r="C403" s="138" t="s">
        <v>1127</v>
      </c>
      <c r="F403" s="138" t="s">
        <v>1128</v>
      </c>
      <c r="G403" s="215" t="s">
        <v>7595</v>
      </c>
      <c r="H403" s="138" t="s">
        <v>7597</v>
      </c>
      <c r="I403" s="223" t="s">
        <v>7</v>
      </c>
      <c r="J403" s="230" t="s">
        <v>31</v>
      </c>
      <c r="K403" s="137" t="s">
        <v>32</v>
      </c>
      <c r="L403" s="150"/>
    </row>
    <row r="404" spans="1:13" ht="75" customHeight="1">
      <c r="A404" s="138" t="s">
        <v>1129</v>
      </c>
      <c r="B404" s="293" t="s">
        <v>1130</v>
      </c>
      <c r="C404" s="138" t="s">
        <v>1131</v>
      </c>
      <c r="G404" s="215" t="s">
        <v>7598</v>
      </c>
      <c r="I404" s="223" t="s">
        <v>7</v>
      </c>
      <c r="J404" s="224" t="s">
        <v>234</v>
      </c>
      <c r="K404" s="139"/>
      <c r="L404" s="150"/>
    </row>
    <row r="405" spans="1:13" ht="75" customHeight="1">
      <c r="A405" s="138" t="s">
        <v>1129</v>
      </c>
      <c r="B405" s="294"/>
      <c r="C405" s="138" t="s">
        <v>1132</v>
      </c>
      <c r="E405" s="138" t="s">
        <v>7599</v>
      </c>
      <c r="F405" s="138" t="s">
        <v>1133</v>
      </c>
      <c r="G405" s="215" t="s">
        <v>7600</v>
      </c>
      <c r="H405" s="138" t="s">
        <v>1134</v>
      </c>
      <c r="I405" s="223" t="s">
        <v>7</v>
      </c>
      <c r="J405" s="224" t="s">
        <v>31</v>
      </c>
      <c r="K405" s="139" t="s">
        <v>32</v>
      </c>
      <c r="L405" s="150"/>
      <c r="M405" s="138" t="s">
        <v>7255</v>
      </c>
    </row>
    <row r="406" spans="1:13" ht="75" customHeight="1">
      <c r="A406" s="138" t="s">
        <v>1129</v>
      </c>
      <c r="B406" s="294"/>
      <c r="C406" s="138" t="s">
        <v>1135</v>
      </c>
      <c r="F406" s="138" t="s">
        <v>1136</v>
      </c>
      <c r="G406" s="215" t="s">
        <v>7601</v>
      </c>
      <c r="H406" s="138" t="s">
        <v>1134</v>
      </c>
      <c r="I406" s="223" t="s">
        <v>7</v>
      </c>
      <c r="J406" s="224" t="s">
        <v>31</v>
      </c>
      <c r="K406" s="139" t="s">
        <v>32</v>
      </c>
      <c r="L406" s="150"/>
      <c r="M406" s="141" t="s">
        <v>7602</v>
      </c>
    </row>
    <row r="407" spans="1:13" ht="75" customHeight="1">
      <c r="A407" s="138" t="s">
        <v>1129</v>
      </c>
      <c r="B407" s="294"/>
      <c r="C407" s="138" t="s">
        <v>1137</v>
      </c>
      <c r="F407" s="138" t="s">
        <v>1138</v>
      </c>
      <c r="G407" s="215" t="s">
        <v>7603</v>
      </c>
      <c r="H407" s="138" t="s">
        <v>1139</v>
      </c>
      <c r="I407" s="223" t="s">
        <v>7</v>
      </c>
      <c r="J407" s="224" t="s">
        <v>31</v>
      </c>
      <c r="K407" s="139" t="s">
        <v>32</v>
      </c>
      <c r="L407" s="150"/>
      <c r="M407" s="141" t="s">
        <v>7604</v>
      </c>
    </row>
    <row r="408" spans="1:13" ht="75" customHeight="1">
      <c r="A408" s="138" t="s">
        <v>1140</v>
      </c>
      <c r="B408" s="293" t="s">
        <v>1141</v>
      </c>
      <c r="C408" s="138" t="s">
        <v>1142</v>
      </c>
      <c r="G408" s="215" t="s">
        <v>7605</v>
      </c>
      <c r="I408" s="223" t="s">
        <v>7</v>
      </c>
      <c r="J408" s="224" t="s">
        <v>234</v>
      </c>
      <c r="K408" s="139"/>
      <c r="L408" s="150"/>
    </row>
    <row r="409" spans="1:13" ht="75" customHeight="1">
      <c r="A409" s="138" t="s">
        <v>1140</v>
      </c>
      <c r="B409" s="294"/>
      <c r="C409" s="138" t="s">
        <v>1143</v>
      </c>
      <c r="E409" s="138" t="s">
        <v>1144</v>
      </c>
      <c r="F409" s="138" t="s">
        <v>1145</v>
      </c>
      <c r="G409" s="215" t="s">
        <v>7606</v>
      </c>
      <c r="H409" s="138" t="s">
        <v>1146</v>
      </c>
      <c r="I409" s="223" t="s">
        <v>7</v>
      </c>
      <c r="J409" s="224" t="s">
        <v>31</v>
      </c>
      <c r="K409" s="139" t="s">
        <v>32</v>
      </c>
      <c r="L409" s="150"/>
      <c r="M409" s="141" t="s">
        <v>7607</v>
      </c>
    </row>
    <row r="410" spans="1:13" ht="75" customHeight="1">
      <c r="A410" s="138" t="s">
        <v>1140</v>
      </c>
      <c r="B410" s="294"/>
      <c r="C410" s="138" t="s">
        <v>1148</v>
      </c>
      <c r="F410" s="138" t="s">
        <v>1149</v>
      </c>
      <c r="G410" s="215" t="s">
        <v>7606</v>
      </c>
      <c r="H410" s="138" t="s">
        <v>1150</v>
      </c>
      <c r="I410" s="223" t="s">
        <v>7</v>
      </c>
      <c r="J410" s="224" t="s">
        <v>31</v>
      </c>
      <c r="K410" s="139" t="s">
        <v>32</v>
      </c>
      <c r="L410" s="150"/>
      <c r="M410" s="141" t="s">
        <v>7608</v>
      </c>
    </row>
    <row r="411" spans="1:13" ht="75" customHeight="1">
      <c r="A411" s="138" t="s">
        <v>1140</v>
      </c>
      <c r="B411" s="294"/>
      <c r="C411" s="138" t="s">
        <v>1151</v>
      </c>
      <c r="F411" s="138" t="s">
        <v>1152</v>
      </c>
      <c r="G411" s="215" t="s">
        <v>7609</v>
      </c>
      <c r="H411" s="138" t="s">
        <v>1153</v>
      </c>
      <c r="I411" s="223" t="s">
        <v>7</v>
      </c>
      <c r="J411" s="224" t="s">
        <v>31</v>
      </c>
      <c r="K411" s="139" t="s">
        <v>32</v>
      </c>
      <c r="L411" s="150"/>
      <c r="M411" s="141" t="s">
        <v>7610</v>
      </c>
    </row>
    <row r="412" spans="1:13" ht="75" customHeight="1">
      <c r="A412" s="138" t="s">
        <v>1140</v>
      </c>
      <c r="B412" s="294"/>
      <c r="C412" s="138" t="s">
        <v>1154</v>
      </c>
      <c r="F412" s="138" t="s">
        <v>1155</v>
      </c>
      <c r="G412" s="215" t="s">
        <v>7609</v>
      </c>
      <c r="H412" s="138" t="s">
        <v>1156</v>
      </c>
      <c r="I412" s="223" t="s">
        <v>7</v>
      </c>
      <c r="J412" s="224" t="s">
        <v>31</v>
      </c>
      <c r="K412" s="139" t="s">
        <v>32</v>
      </c>
      <c r="L412" s="150"/>
      <c r="M412" s="141" t="s">
        <v>7610</v>
      </c>
    </row>
    <row r="413" spans="1:13" ht="75" customHeight="1">
      <c r="A413" s="138" t="s">
        <v>1140</v>
      </c>
      <c r="B413" s="294"/>
      <c r="C413" s="138" t="s">
        <v>1157</v>
      </c>
      <c r="F413" s="138" t="s">
        <v>1158</v>
      </c>
      <c r="G413" s="215" t="s">
        <v>1159</v>
      </c>
      <c r="H413" s="138" t="s">
        <v>1160</v>
      </c>
      <c r="I413" s="223" t="s">
        <v>7</v>
      </c>
      <c r="J413" s="224" t="s">
        <v>234</v>
      </c>
      <c r="K413" s="139"/>
      <c r="L413" s="150"/>
    </row>
    <row r="414" spans="1:13" ht="75" customHeight="1">
      <c r="A414" s="138" t="s">
        <v>1140</v>
      </c>
      <c r="B414" s="294"/>
      <c r="C414" s="138" t="s">
        <v>1161</v>
      </c>
      <c r="F414" s="138" t="s">
        <v>1162</v>
      </c>
      <c r="G414" s="215" t="s">
        <v>1163</v>
      </c>
      <c r="H414" s="138" t="s">
        <v>1160</v>
      </c>
      <c r="I414" s="223" t="s">
        <v>7</v>
      </c>
      <c r="J414" s="224" t="s">
        <v>234</v>
      </c>
      <c r="K414" s="139"/>
      <c r="L414" s="150"/>
    </row>
    <row r="415" spans="1:13" ht="75" customHeight="1">
      <c r="A415" s="138" t="s">
        <v>1140</v>
      </c>
      <c r="B415" s="294"/>
      <c r="C415" s="138" t="s">
        <v>1164</v>
      </c>
      <c r="F415" s="138" t="s">
        <v>1165</v>
      </c>
      <c r="G415" s="215" t="s">
        <v>1166</v>
      </c>
      <c r="H415" s="138" t="s">
        <v>1160</v>
      </c>
      <c r="I415" s="223" t="s">
        <v>7</v>
      </c>
      <c r="J415" s="224" t="s">
        <v>234</v>
      </c>
      <c r="K415" s="139"/>
      <c r="L415" s="150"/>
    </row>
    <row r="416" spans="1:13" ht="75" customHeight="1">
      <c r="A416" s="138" t="s">
        <v>1167</v>
      </c>
      <c r="B416" s="293" t="s">
        <v>1168</v>
      </c>
      <c r="C416" s="138" t="s">
        <v>1169</v>
      </c>
      <c r="E416" s="138" t="s">
        <v>1170</v>
      </c>
      <c r="F416" s="138" t="s">
        <v>1171</v>
      </c>
      <c r="G416" s="215" t="s">
        <v>7611</v>
      </c>
      <c r="H416" s="138" t="s">
        <v>1172</v>
      </c>
      <c r="I416" s="223" t="s">
        <v>7</v>
      </c>
      <c r="J416" s="224" t="s">
        <v>31</v>
      </c>
      <c r="K416" s="139" t="s">
        <v>32</v>
      </c>
      <c r="L416" s="150"/>
    </row>
    <row r="417" spans="1:14" ht="75" customHeight="1">
      <c r="A417" s="138" t="s">
        <v>1167</v>
      </c>
      <c r="B417" s="294"/>
      <c r="C417" s="138" t="s">
        <v>1173</v>
      </c>
      <c r="F417" s="138" t="s">
        <v>1174</v>
      </c>
      <c r="G417" s="215" t="s">
        <v>7612</v>
      </c>
      <c r="H417" s="138" t="s">
        <v>1172</v>
      </c>
      <c r="I417" s="223" t="s">
        <v>7</v>
      </c>
      <c r="J417" s="224" t="s">
        <v>31</v>
      </c>
      <c r="K417" s="139" t="s">
        <v>32</v>
      </c>
      <c r="L417" s="150"/>
    </row>
    <row r="418" spans="1:14" ht="75" customHeight="1">
      <c r="A418" s="138" t="s">
        <v>1167</v>
      </c>
      <c r="B418" s="294"/>
      <c r="C418" s="138" t="s">
        <v>1175</v>
      </c>
      <c r="F418" s="138" t="s">
        <v>1176</v>
      </c>
      <c r="G418" s="215" t="s">
        <v>7613</v>
      </c>
      <c r="H418" s="138" t="s">
        <v>1172</v>
      </c>
      <c r="I418" s="223" t="s">
        <v>7</v>
      </c>
      <c r="J418" s="224" t="s">
        <v>31</v>
      </c>
      <c r="K418" s="139" t="s">
        <v>32</v>
      </c>
      <c r="L418" s="150"/>
    </row>
    <row r="419" spans="1:14" ht="75" customHeight="1">
      <c r="A419" s="138" t="s">
        <v>1167</v>
      </c>
      <c r="B419" s="294"/>
      <c r="C419" s="138" t="s">
        <v>1177</v>
      </c>
      <c r="F419" s="138" t="s">
        <v>1178</v>
      </c>
      <c r="G419" s="215" t="s">
        <v>7614</v>
      </c>
      <c r="H419" s="138" t="s">
        <v>1179</v>
      </c>
      <c r="I419" s="223" t="s">
        <v>7</v>
      </c>
      <c r="J419" s="224" t="s">
        <v>31</v>
      </c>
      <c r="K419" s="139" t="s">
        <v>32</v>
      </c>
      <c r="L419" s="150"/>
    </row>
    <row r="420" spans="1:14" ht="75" customHeight="1">
      <c r="A420" s="138" t="s">
        <v>1167</v>
      </c>
      <c r="B420" s="294"/>
      <c r="C420" s="138" t="s">
        <v>1180</v>
      </c>
      <c r="F420" s="138" t="s">
        <v>1181</v>
      </c>
      <c r="G420" s="215" t="s">
        <v>7615</v>
      </c>
      <c r="H420" s="138" t="s">
        <v>1182</v>
      </c>
      <c r="I420" s="223" t="s">
        <v>7</v>
      </c>
      <c r="J420" s="224" t="s">
        <v>31</v>
      </c>
      <c r="K420" s="139" t="s">
        <v>32</v>
      </c>
      <c r="L420" s="150"/>
    </row>
    <row r="421" spans="1:14" ht="75" customHeight="1">
      <c r="A421" s="138" t="s">
        <v>1167</v>
      </c>
      <c r="B421" s="294"/>
      <c r="C421" s="138" t="s">
        <v>1183</v>
      </c>
      <c r="F421" s="138" t="s">
        <v>1184</v>
      </c>
      <c r="G421" s="215" t="s">
        <v>7616</v>
      </c>
      <c r="H421" s="138" t="s">
        <v>7617</v>
      </c>
      <c r="I421" s="223" t="s">
        <v>7</v>
      </c>
      <c r="J421" s="224" t="s">
        <v>31</v>
      </c>
      <c r="K421" s="139" t="s">
        <v>32</v>
      </c>
      <c r="L421" s="150"/>
    </row>
    <row r="422" spans="1:14" ht="75" customHeight="1">
      <c r="A422" s="138" t="s">
        <v>1167</v>
      </c>
      <c r="B422" s="294"/>
      <c r="C422" s="138" t="s">
        <v>1185</v>
      </c>
      <c r="F422" s="138" t="s">
        <v>1186</v>
      </c>
      <c r="G422" s="215" t="s">
        <v>7618</v>
      </c>
      <c r="H422" s="138" t="s">
        <v>1187</v>
      </c>
      <c r="I422" s="223" t="s">
        <v>7</v>
      </c>
      <c r="J422" s="224" t="s">
        <v>31</v>
      </c>
      <c r="K422" s="139" t="s">
        <v>32</v>
      </c>
      <c r="L422" s="150"/>
    </row>
    <row r="423" spans="1:14" ht="75" customHeight="1">
      <c r="A423" s="138"/>
      <c r="B423" s="138"/>
      <c r="C423" s="138" t="s">
        <v>1188</v>
      </c>
      <c r="F423" s="138" t="s">
        <v>1189</v>
      </c>
      <c r="G423" s="215" t="s">
        <v>7619</v>
      </c>
      <c r="H423" s="138" t="s">
        <v>1190</v>
      </c>
      <c r="I423" s="223" t="s">
        <v>7</v>
      </c>
      <c r="J423" s="224" t="s">
        <v>234</v>
      </c>
      <c r="L423" s="150"/>
      <c r="M423" s="137"/>
    </row>
    <row r="424" spans="1:14" ht="75" customHeight="1">
      <c r="A424" s="138"/>
      <c r="B424" s="138"/>
      <c r="C424" s="138" t="s">
        <v>1191</v>
      </c>
      <c r="F424" s="138" t="s">
        <v>1192</v>
      </c>
      <c r="G424" s="215" t="s">
        <v>7620</v>
      </c>
      <c r="H424" s="138" t="s">
        <v>1193</v>
      </c>
      <c r="I424" s="223" t="s">
        <v>7</v>
      </c>
      <c r="J424" s="224" t="s">
        <v>234</v>
      </c>
      <c r="L424" s="150"/>
      <c r="M424" s="137"/>
    </row>
    <row r="425" spans="1:14" s="151" customFormat="1" ht="75" customHeight="1">
      <c r="A425" s="148"/>
      <c r="B425" s="148"/>
      <c r="C425" s="148" t="s">
        <v>1194</v>
      </c>
      <c r="F425" s="148" t="s">
        <v>1195</v>
      </c>
      <c r="G425" s="148" t="s">
        <v>7621</v>
      </c>
      <c r="H425" s="148" t="s">
        <v>1196</v>
      </c>
      <c r="I425" s="226" t="s">
        <v>8</v>
      </c>
      <c r="J425" s="229" t="s">
        <v>917</v>
      </c>
      <c r="K425" s="151" t="s">
        <v>32</v>
      </c>
      <c r="L425" s="150" t="s">
        <v>1197</v>
      </c>
      <c r="M425" s="160"/>
      <c r="N425" s="160"/>
    </row>
    <row r="426" spans="1:14" ht="75" customHeight="1">
      <c r="A426" s="138" t="s">
        <v>1198</v>
      </c>
      <c r="B426" s="293" t="s">
        <v>1199</v>
      </c>
      <c r="C426" s="138" t="s">
        <v>1200</v>
      </c>
      <c r="D426" s="138"/>
      <c r="E426" s="138"/>
      <c r="F426" s="138" t="s">
        <v>1201</v>
      </c>
      <c r="G426" s="215" t="s">
        <v>1202</v>
      </c>
      <c r="H426" s="138" t="s">
        <v>7364</v>
      </c>
      <c r="I426" s="223" t="s">
        <v>7</v>
      </c>
      <c r="J426" s="224" t="s">
        <v>31</v>
      </c>
      <c r="K426" s="139" t="s">
        <v>32</v>
      </c>
      <c r="L426" s="150"/>
    </row>
    <row r="427" spans="1:14" ht="75" customHeight="1">
      <c r="A427" s="138" t="s">
        <v>1198</v>
      </c>
      <c r="B427" s="294"/>
      <c r="C427" s="138" t="s">
        <v>1203</v>
      </c>
      <c r="D427" s="138"/>
      <c r="E427" s="138"/>
      <c r="F427" s="138" t="s">
        <v>1204</v>
      </c>
      <c r="G427" s="215" t="s">
        <v>7622</v>
      </c>
      <c r="H427" s="138" t="s">
        <v>1205</v>
      </c>
      <c r="I427" s="223" t="s">
        <v>7</v>
      </c>
      <c r="J427" s="224" t="s">
        <v>31</v>
      </c>
      <c r="K427" s="139" t="s">
        <v>32</v>
      </c>
      <c r="L427" s="150"/>
    </row>
    <row r="428" spans="1:14" ht="75" customHeight="1">
      <c r="A428" s="138" t="s">
        <v>1198</v>
      </c>
      <c r="B428" s="294"/>
      <c r="C428" s="138" t="s">
        <v>1206</v>
      </c>
      <c r="D428" s="138"/>
      <c r="E428" s="138"/>
      <c r="F428" s="138" t="s">
        <v>605</v>
      </c>
      <c r="G428" s="215" t="s">
        <v>7623</v>
      </c>
      <c r="H428" s="138" t="s">
        <v>7359</v>
      </c>
      <c r="I428" s="223" t="s">
        <v>7</v>
      </c>
      <c r="J428" s="224" t="s">
        <v>31</v>
      </c>
      <c r="K428" s="139" t="s">
        <v>32</v>
      </c>
      <c r="L428" s="150"/>
    </row>
    <row r="429" spans="1:14" ht="75" customHeight="1">
      <c r="A429" s="138" t="s">
        <v>1198</v>
      </c>
      <c r="B429" s="294"/>
      <c r="C429" s="138" t="s">
        <v>1207</v>
      </c>
      <c r="D429" s="138"/>
      <c r="E429" s="138"/>
      <c r="F429" s="138" t="s">
        <v>1208</v>
      </c>
      <c r="G429" s="215" t="s">
        <v>7624</v>
      </c>
      <c r="H429" s="138" t="s">
        <v>1209</v>
      </c>
      <c r="I429" s="223" t="s">
        <v>7</v>
      </c>
      <c r="J429" s="224" t="s">
        <v>31</v>
      </c>
      <c r="K429" s="139" t="s">
        <v>32</v>
      </c>
      <c r="L429" s="150"/>
    </row>
    <row r="430" spans="1:14" ht="75" customHeight="1">
      <c r="A430" s="138" t="s">
        <v>1198</v>
      </c>
      <c r="B430" s="294"/>
      <c r="C430" s="138" t="s">
        <v>1210</v>
      </c>
      <c r="D430" s="138"/>
      <c r="E430" s="138"/>
      <c r="F430" s="138" t="s">
        <v>1211</v>
      </c>
      <c r="G430" s="215" t="s">
        <v>7625</v>
      </c>
      <c r="H430" s="138" t="s">
        <v>1212</v>
      </c>
      <c r="I430" s="223" t="s">
        <v>7</v>
      </c>
      <c r="J430" s="224" t="s">
        <v>31</v>
      </c>
      <c r="K430" s="139" t="s">
        <v>32</v>
      </c>
      <c r="L430" s="150"/>
    </row>
    <row r="431" spans="1:14" ht="75" customHeight="1">
      <c r="A431" s="138" t="s">
        <v>1213</v>
      </c>
      <c r="B431" s="293" t="s">
        <v>1214</v>
      </c>
      <c r="C431" s="138" t="s">
        <v>1215</v>
      </c>
      <c r="D431" s="138"/>
      <c r="E431" s="138"/>
      <c r="F431" s="138" t="s">
        <v>671</v>
      </c>
      <c r="G431" s="215" t="s">
        <v>7378</v>
      </c>
      <c r="H431" s="138" t="s">
        <v>672</v>
      </c>
      <c r="I431" s="223" t="s">
        <v>7</v>
      </c>
      <c r="J431" s="224" t="s">
        <v>31</v>
      </c>
      <c r="K431" s="139" t="s">
        <v>32</v>
      </c>
      <c r="L431" s="150"/>
    </row>
    <row r="432" spans="1:14" ht="75" customHeight="1">
      <c r="A432" s="138" t="s">
        <v>1213</v>
      </c>
      <c r="B432" s="294"/>
      <c r="C432" s="138" t="s">
        <v>1216</v>
      </c>
      <c r="D432" s="138"/>
      <c r="E432" s="138"/>
      <c r="F432" s="138" t="s">
        <v>674</v>
      </c>
      <c r="G432" s="215" t="s">
        <v>7379</v>
      </c>
      <c r="H432" s="138" t="s">
        <v>1217</v>
      </c>
      <c r="I432" s="223" t="s">
        <v>7</v>
      </c>
      <c r="J432" s="224" t="s">
        <v>31</v>
      </c>
      <c r="K432" s="139" t="s">
        <v>32</v>
      </c>
      <c r="L432" s="150"/>
    </row>
    <row r="433" spans="1:12" ht="75" customHeight="1">
      <c r="A433" s="138" t="s">
        <v>1213</v>
      </c>
      <c r="B433" s="294"/>
      <c r="C433" s="138" t="s">
        <v>1218</v>
      </c>
      <c r="D433" s="138"/>
      <c r="E433" s="138"/>
      <c r="F433" s="138" t="s">
        <v>1219</v>
      </c>
      <c r="G433" s="215" t="s">
        <v>7626</v>
      </c>
      <c r="H433" s="138" t="s">
        <v>1220</v>
      </c>
      <c r="I433" s="223" t="s">
        <v>7</v>
      </c>
      <c r="J433" s="224" t="s">
        <v>31</v>
      </c>
      <c r="K433" s="139" t="s">
        <v>32</v>
      </c>
      <c r="L433" s="150"/>
    </row>
    <row r="434" spans="1:12" ht="75" customHeight="1">
      <c r="A434" s="138" t="s">
        <v>1213</v>
      </c>
      <c r="B434" s="294"/>
      <c r="C434" s="138" t="s">
        <v>1221</v>
      </c>
      <c r="D434" s="138"/>
      <c r="E434" s="138"/>
      <c r="F434" s="138" t="s">
        <v>7627</v>
      </c>
      <c r="G434" s="215" t="s">
        <v>7626</v>
      </c>
      <c r="H434" s="138" t="s">
        <v>1220</v>
      </c>
      <c r="I434" s="223" t="s">
        <v>7</v>
      </c>
      <c r="J434" s="224" t="s">
        <v>31</v>
      </c>
      <c r="K434" s="139" t="s">
        <v>32</v>
      </c>
      <c r="L434" s="150"/>
    </row>
    <row r="435" spans="1:12" ht="75" customHeight="1">
      <c r="A435" s="138" t="s">
        <v>1213</v>
      </c>
      <c r="B435" s="294"/>
      <c r="C435" s="138" t="s">
        <v>1222</v>
      </c>
      <c r="D435" s="138"/>
      <c r="E435" s="138"/>
      <c r="F435" s="138" t="s">
        <v>7628</v>
      </c>
      <c r="G435" s="215" t="s">
        <v>7626</v>
      </c>
      <c r="H435" s="138" t="s">
        <v>1220</v>
      </c>
      <c r="I435" s="223" t="s">
        <v>7</v>
      </c>
      <c r="J435" s="224" t="s">
        <v>31</v>
      </c>
      <c r="K435" s="139" t="s">
        <v>32</v>
      </c>
      <c r="L435" s="150"/>
    </row>
    <row r="436" spans="1:12" ht="75" customHeight="1">
      <c r="A436" s="138" t="s">
        <v>1213</v>
      </c>
      <c r="B436" s="294"/>
      <c r="C436" s="138" t="s">
        <v>1223</v>
      </c>
      <c r="D436" s="138"/>
      <c r="E436" s="138"/>
      <c r="F436" s="138" t="s">
        <v>7629</v>
      </c>
      <c r="G436" s="215" t="s">
        <v>7626</v>
      </c>
      <c r="H436" s="138" t="s">
        <v>1220</v>
      </c>
      <c r="I436" s="223" t="s">
        <v>7</v>
      </c>
      <c r="J436" s="224" t="s">
        <v>31</v>
      </c>
      <c r="K436" s="139" t="s">
        <v>32</v>
      </c>
      <c r="L436" s="150"/>
    </row>
    <row r="437" spans="1:12" ht="75" customHeight="1">
      <c r="A437" s="138" t="s">
        <v>1213</v>
      </c>
      <c r="B437" s="294"/>
      <c r="C437" s="138" t="s">
        <v>1224</v>
      </c>
      <c r="D437" s="138"/>
      <c r="E437" s="138"/>
      <c r="F437" s="138" t="s">
        <v>7630</v>
      </c>
      <c r="G437" s="215" t="s">
        <v>7626</v>
      </c>
      <c r="H437" s="138" t="s">
        <v>1220</v>
      </c>
      <c r="I437" s="223" t="s">
        <v>7</v>
      </c>
      <c r="J437" s="224" t="s">
        <v>31</v>
      </c>
      <c r="K437" s="139" t="s">
        <v>32</v>
      </c>
      <c r="L437" s="150"/>
    </row>
    <row r="438" spans="1:12" ht="75" customHeight="1">
      <c r="A438" s="138" t="s">
        <v>1213</v>
      </c>
      <c r="B438" s="294"/>
      <c r="C438" s="138" t="s">
        <v>1225</v>
      </c>
      <c r="D438" s="138"/>
      <c r="E438" s="138"/>
      <c r="F438" s="138" t="s">
        <v>7631</v>
      </c>
      <c r="G438" s="215" t="s">
        <v>7626</v>
      </c>
      <c r="H438" s="138" t="s">
        <v>1220</v>
      </c>
      <c r="I438" s="223" t="s">
        <v>7</v>
      </c>
      <c r="J438" s="224" t="s">
        <v>31</v>
      </c>
      <c r="K438" s="139" t="s">
        <v>32</v>
      </c>
      <c r="L438" s="150"/>
    </row>
    <row r="439" spans="1:12" ht="75" customHeight="1">
      <c r="A439" s="138" t="s">
        <v>1213</v>
      </c>
      <c r="B439" s="294"/>
      <c r="C439" s="138" t="s">
        <v>1226</v>
      </c>
      <c r="D439" s="138"/>
      <c r="E439" s="138"/>
      <c r="F439" s="138" t="s">
        <v>7632</v>
      </c>
      <c r="G439" s="215" t="s">
        <v>7626</v>
      </c>
      <c r="H439" s="138" t="s">
        <v>1220</v>
      </c>
      <c r="I439" s="223" t="s">
        <v>7</v>
      </c>
      <c r="J439" s="224" t="s">
        <v>31</v>
      </c>
      <c r="K439" s="139" t="s">
        <v>32</v>
      </c>
      <c r="L439" s="150"/>
    </row>
    <row r="440" spans="1:12" ht="75" customHeight="1">
      <c r="A440" s="138" t="s">
        <v>1213</v>
      </c>
      <c r="B440" s="294"/>
      <c r="C440" s="138" t="s">
        <v>1227</v>
      </c>
      <c r="D440" s="138"/>
      <c r="E440" s="138"/>
      <c r="F440" s="138" t="s">
        <v>7633</v>
      </c>
      <c r="G440" s="215" t="s">
        <v>7626</v>
      </c>
      <c r="H440" s="138" t="s">
        <v>1220</v>
      </c>
      <c r="I440" s="223" t="s">
        <v>7</v>
      </c>
      <c r="J440" s="224" t="s">
        <v>31</v>
      </c>
      <c r="K440" s="139" t="s">
        <v>32</v>
      </c>
      <c r="L440" s="150"/>
    </row>
    <row r="441" spans="1:12" ht="75" customHeight="1">
      <c r="A441" s="138" t="s">
        <v>1213</v>
      </c>
      <c r="B441" s="294"/>
      <c r="C441" s="138" t="s">
        <v>1228</v>
      </c>
      <c r="D441" s="138"/>
      <c r="E441" s="138"/>
      <c r="F441" s="138" t="s">
        <v>7634</v>
      </c>
      <c r="G441" s="215" t="s">
        <v>7626</v>
      </c>
      <c r="H441" s="138" t="s">
        <v>1220</v>
      </c>
      <c r="I441" s="223" t="s">
        <v>7</v>
      </c>
      <c r="J441" s="224" t="s">
        <v>31</v>
      </c>
      <c r="K441" s="139" t="s">
        <v>32</v>
      </c>
      <c r="L441" s="150"/>
    </row>
    <row r="442" spans="1:12" ht="75" customHeight="1">
      <c r="A442" s="138" t="s">
        <v>1213</v>
      </c>
      <c r="B442" s="294"/>
      <c r="C442" s="138" t="s">
        <v>1229</v>
      </c>
      <c r="D442" s="138"/>
      <c r="E442" s="138"/>
      <c r="F442" s="138" t="s">
        <v>7635</v>
      </c>
      <c r="G442" s="215" t="s">
        <v>7626</v>
      </c>
      <c r="H442" s="138" t="s">
        <v>1220</v>
      </c>
      <c r="I442" s="223" t="s">
        <v>7</v>
      </c>
      <c r="J442" s="224" t="s">
        <v>31</v>
      </c>
      <c r="K442" s="139" t="s">
        <v>32</v>
      </c>
      <c r="L442" s="150"/>
    </row>
    <row r="443" spans="1:12" ht="75" customHeight="1">
      <c r="A443" s="138" t="s">
        <v>1213</v>
      </c>
      <c r="B443" s="294"/>
      <c r="C443" s="138" t="s">
        <v>1230</v>
      </c>
      <c r="D443" s="138"/>
      <c r="E443" s="138"/>
      <c r="F443" s="138" t="s">
        <v>7636</v>
      </c>
      <c r="G443" s="215" t="s">
        <v>7626</v>
      </c>
      <c r="H443" s="138" t="s">
        <v>1220</v>
      </c>
      <c r="I443" s="223" t="s">
        <v>7</v>
      </c>
      <c r="J443" s="224" t="s">
        <v>31</v>
      </c>
      <c r="K443" s="139" t="s">
        <v>32</v>
      </c>
      <c r="L443" s="150"/>
    </row>
    <row r="444" spans="1:12" ht="75" customHeight="1">
      <c r="A444" s="138" t="s">
        <v>1213</v>
      </c>
      <c r="B444" s="294"/>
      <c r="C444" s="138" t="s">
        <v>1231</v>
      </c>
      <c r="D444" s="138"/>
      <c r="E444" s="138"/>
      <c r="F444" s="138" t="s">
        <v>1232</v>
      </c>
      <c r="G444" s="215" t="s">
        <v>1233</v>
      </c>
      <c r="H444" s="138" t="s">
        <v>7637</v>
      </c>
      <c r="I444" s="223" t="s">
        <v>7</v>
      </c>
      <c r="J444" s="224" t="s">
        <v>31</v>
      </c>
      <c r="K444" s="139" t="s">
        <v>32</v>
      </c>
      <c r="L444" s="150"/>
    </row>
    <row r="445" spans="1:12" ht="75" customHeight="1">
      <c r="A445" s="138" t="s">
        <v>1213</v>
      </c>
      <c r="B445" s="294"/>
      <c r="C445" s="138" t="s">
        <v>1234</v>
      </c>
      <c r="D445" s="138"/>
      <c r="E445" s="138"/>
      <c r="F445" s="138" t="s">
        <v>1235</v>
      </c>
      <c r="G445" s="215"/>
      <c r="H445" s="138" t="s">
        <v>7637</v>
      </c>
      <c r="I445" s="223" t="s">
        <v>7</v>
      </c>
      <c r="J445" s="224" t="s">
        <v>31</v>
      </c>
      <c r="K445" s="139" t="s">
        <v>32</v>
      </c>
      <c r="L445" s="150"/>
    </row>
    <row r="446" spans="1:12" ht="75" customHeight="1">
      <c r="A446" s="138" t="s">
        <v>1213</v>
      </c>
      <c r="B446" s="294"/>
      <c r="C446" s="138" t="s">
        <v>1236</v>
      </c>
      <c r="D446" s="138"/>
      <c r="E446" s="138"/>
      <c r="F446" s="138" t="s">
        <v>1237</v>
      </c>
      <c r="G446" s="215" t="s">
        <v>7626</v>
      </c>
      <c r="H446" s="138" t="s">
        <v>7638</v>
      </c>
      <c r="I446" s="223" t="s">
        <v>7</v>
      </c>
      <c r="J446" s="224" t="s">
        <v>31</v>
      </c>
      <c r="K446" s="139" t="s">
        <v>32</v>
      </c>
      <c r="L446" s="150"/>
    </row>
    <row r="447" spans="1:12" ht="75" customHeight="1">
      <c r="A447" s="138" t="s">
        <v>1213</v>
      </c>
      <c r="B447" s="294"/>
      <c r="C447" s="138" t="s">
        <v>1238</v>
      </c>
      <c r="D447" s="138"/>
      <c r="E447" s="138"/>
      <c r="F447" s="138" t="s">
        <v>1239</v>
      </c>
      <c r="G447" s="215" t="s">
        <v>7626</v>
      </c>
      <c r="H447" s="138" t="s">
        <v>7639</v>
      </c>
      <c r="I447" s="223" t="s">
        <v>7</v>
      </c>
      <c r="J447" s="224" t="s">
        <v>31</v>
      </c>
      <c r="K447" s="139" t="s">
        <v>32</v>
      </c>
      <c r="L447" s="150"/>
    </row>
    <row r="448" spans="1:12" ht="75" customHeight="1">
      <c r="A448" s="139" t="s">
        <v>1240</v>
      </c>
      <c r="B448" s="295" t="s">
        <v>1241</v>
      </c>
      <c r="C448" s="139" t="s">
        <v>1242</v>
      </c>
      <c r="D448" s="161"/>
      <c r="E448" s="139" t="s">
        <v>1243</v>
      </c>
      <c r="F448" s="139" t="s">
        <v>1244</v>
      </c>
      <c r="G448" s="216" t="s">
        <v>7640</v>
      </c>
      <c r="H448" s="139" t="s">
        <v>1245</v>
      </c>
      <c r="I448" s="223" t="s">
        <v>7</v>
      </c>
      <c r="J448" s="224" t="s">
        <v>31</v>
      </c>
      <c r="K448" s="139" t="s">
        <v>32</v>
      </c>
      <c r="L448" s="150"/>
    </row>
    <row r="449" spans="1:13" ht="75" customHeight="1">
      <c r="A449" s="139" t="s">
        <v>1240</v>
      </c>
      <c r="B449" s="294"/>
      <c r="C449" s="139" t="s">
        <v>1246</v>
      </c>
      <c r="D449" s="161"/>
      <c r="E449" s="161"/>
      <c r="F449" s="139" t="s">
        <v>1247</v>
      </c>
      <c r="G449" s="216" t="s">
        <v>7641</v>
      </c>
      <c r="H449" s="139" t="s">
        <v>1046</v>
      </c>
      <c r="I449" s="223" t="s">
        <v>7</v>
      </c>
      <c r="J449" s="224" t="s">
        <v>31</v>
      </c>
      <c r="K449" s="139" t="s">
        <v>32</v>
      </c>
      <c r="L449" s="150"/>
    </row>
    <row r="450" spans="1:13" ht="75" customHeight="1">
      <c r="A450" s="139" t="s">
        <v>1240</v>
      </c>
      <c r="B450" s="294"/>
      <c r="C450" s="139" t="s">
        <v>1248</v>
      </c>
      <c r="D450" s="161"/>
      <c r="E450" s="161"/>
      <c r="F450" s="139" t="s">
        <v>1249</v>
      </c>
      <c r="G450" s="216" t="s">
        <v>7642</v>
      </c>
      <c r="H450" s="139" t="s">
        <v>1046</v>
      </c>
      <c r="I450" s="223" t="s">
        <v>7</v>
      </c>
      <c r="J450" s="224" t="s">
        <v>31</v>
      </c>
      <c r="K450" s="139" t="s">
        <v>32</v>
      </c>
      <c r="L450" s="150"/>
    </row>
    <row r="451" spans="1:13" ht="75" customHeight="1">
      <c r="A451" s="139" t="s">
        <v>1240</v>
      </c>
      <c r="B451" s="294"/>
      <c r="C451" s="139" t="s">
        <v>1250</v>
      </c>
      <c r="D451" s="161"/>
      <c r="E451" s="161"/>
      <c r="F451" s="139" t="s">
        <v>1251</v>
      </c>
      <c r="G451" s="216" t="s">
        <v>7640</v>
      </c>
      <c r="H451" s="139" t="s">
        <v>1252</v>
      </c>
      <c r="I451" s="223" t="s">
        <v>7</v>
      </c>
      <c r="J451" s="224" t="s">
        <v>31</v>
      </c>
      <c r="K451" s="139" t="s">
        <v>32</v>
      </c>
      <c r="L451" s="150"/>
    </row>
    <row r="452" spans="1:13" ht="75" customHeight="1">
      <c r="A452" s="139" t="s">
        <v>1240</v>
      </c>
      <c r="B452" s="294"/>
      <c r="C452" s="139" t="s">
        <v>1253</v>
      </c>
      <c r="D452" s="161"/>
      <c r="E452" s="161"/>
      <c r="F452" s="139" t="s">
        <v>1254</v>
      </c>
      <c r="G452" s="216" t="s">
        <v>7643</v>
      </c>
      <c r="H452" s="139" t="s">
        <v>1255</v>
      </c>
      <c r="I452" s="223" t="s">
        <v>7</v>
      </c>
      <c r="J452" s="224" t="s">
        <v>31</v>
      </c>
      <c r="K452" s="139" t="s">
        <v>32</v>
      </c>
      <c r="L452" s="150"/>
    </row>
    <row r="453" spans="1:13" ht="75" customHeight="1">
      <c r="A453" s="139" t="s">
        <v>1240</v>
      </c>
      <c r="B453" s="294"/>
      <c r="C453" s="139" t="s">
        <v>1256</v>
      </c>
      <c r="D453" s="161"/>
      <c r="E453" s="161"/>
      <c r="F453" s="139" t="s">
        <v>1257</v>
      </c>
      <c r="G453" s="216" t="s">
        <v>7640</v>
      </c>
      <c r="H453" s="139" t="s">
        <v>1255</v>
      </c>
      <c r="I453" s="223" t="s">
        <v>7</v>
      </c>
      <c r="J453" s="224" t="s">
        <v>31</v>
      </c>
      <c r="K453" s="139" t="s">
        <v>32</v>
      </c>
      <c r="L453" s="150"/>
    </row>
    <row r="454" spans="1:13" ht="75" customHeight="1">
      <c r="A454" s="139" t="s">
        <v>1240</v>
      </c>
      <c r="B454" s="294"/>
      <c r="C454" s="139" t="s">
        <v>1258</v>
      </c>
      <c r="D454" s="161"/>
      <c r="E454" s="161"/>
      <c r="F454" s="139" t="s">
        <v>1259</v>
      </c>
      <c r="G454" s="216" t="s">
        <v>7640</v>
      </c>
      <c r="H454" s="139" t="s">
        <v>1255</v>
      </c>
      <c r="I454" s="223" t="s">
        <v>7</v>
      </c>
      <c r="J454" s="224" t="s">
        <v>31</v>
      </c>
      <c r="K454" s="139" t="s">
        <v>32</v>
      </c>
      <c r="L454" s="150"/>
    </row>
    <row r="455" spans="1:13" ht="75" customHeight="1">
      <c r="A455" s="139" t="s">
        <v>1240</v>
      </c>
      <c r="B455" s="294"/>
      <c r="C455" s="139" t="s">
        <v>1260</v>
      </c>
      <c r="D455" s="161"/>
      <c r="E455" s="161"/>
      <c r="F455" s="139" t="s">
        <v>1261</v>
      </c>
      <c r="G455" s="216" t="s">
        <v>7640</v>
      </c>
      <c r="H455" s="139" t="s">
        <v>1255</v>
      </c>
      <c r="I455" s="223" t="s">
        <v>7</v>
      </c>
      <c r="J455" s="224" t="s">
        <v>31</v>
      </c>
      <c r="K455" s="139" t="s">
        <v>32</v>
      </c>
      <c r="L455" s="150"/>
    </row>
    <row r="456" spans="1:13" ht="75" customHeight="1">
      <c r="A456" s="139" t="s">
        <v>1240</v>
      </c>
      <c r="B456" s="294"/>
      <c r="C456" s="139" t="s">
        <v>1262</v>
      </c>
      <c r="D456" s="161"/>
      <c r="E456" s="161"/>
      <c r="F456" s="139" t="s">
        <v>1263</v>
      </c>
      <c r="G456" s="216" t="s">
        <v>7640</v>
      </c>
      <c r="H456" s="139" t="s">
        <v>1255</v>
      </c>
      <c r="I456" s="223" t="s">
        <v>7</v>
      </c>
      <c r="J456" s="224" t="s">
        <v>31</v>
      </c>
      <c r="K456" s="139" t="s">
        <v>32</v>
      </c>
      <c r="L456" s="150"/>
    </row>
    <row r="457" spans="1:13" ht="75" customHeight="1">
      <c r="A457" s="139" t="s">
        <v>1240</v>
      </c>
      <c r="B457" s="294"/>
      <c r="C457" s="139" t="s">
        <v>1264</v>
      </c>
      <c r="D457" s="161"/>
      <c r="E457" s="161"/>
      <c r="F457" s="139" t="s">
        <v>1265</v>
      </c>
      <c r="G457" s="216" t="s">
        <v>7640</v>
      </c>
      <c r="H457" s="139" t="s">
        <v>1255</v>
      </c>
      <c r="I457" s="223" t="s">
        <v>7</v>
      </c>
      <c r="J457" s="224" t="s">
        <v>31</v>
      </c>
      <c r="K457" s="139" t="s">
        <v>32</v>
      </c>
      <c r="L457" s="150"/>
    </row>
    <row r="458" spans="1:13" ht="75" customHeight="1">
      <c r="A458" s="138" t="s">
        <v>1266</v>
      </c>
      <c r="B458" s="293" t="s">
        <v>1267</v>
      </c>
      <c r="C458" s="138" t="s">
        <v>1268</v>
      </c>
      <c r="F458" s="138" t="s">
        <v>1269</v>
      </c>
      <c r="G458" s="215" t="s">
        <v>7644</v>
      </c>
      <c r="H458" s="138" t="s">
        <v>7645</v>
      </c>
      <c r="I458" s="223" t="s">
        <v>7</v>
      </c>
      <c r="J458" s="224" t="s">
        <v>31</v>
      </c>
      <c r="K458" s="139" t="s">
        <v>32</v>
      </c>
      <c r="L458" s="150"/>
    </row>
    <row r="459" spans="1:13" ht="75" customHeight="1">
      <c r="A459" s="138" t="s">
        <v>1266</v>
      </c>
      <c r="B459" s="294"/>
      <c r="C459" s="138" t="s">
        <v>1270</v>
      </c>
      <c r="F459" s="138" t="s">
        <v>1271</v>
      </c>
      <c r="G459" s="215" t="s">
        <v>7646</v>
      </c>
      <c r="H459" s="138" t="s">
        <v>7647</v>
      </c>
      <c r="I459" s="223" t="s">
        <v>7</v>
      </c>
      <c r="J459" s="224" t="s">
        <v>31</v>
      </c>
      <c r="K459" s="139" t="s">
        <v>32</v>
      </c>
      <c r="L459" s="150"/>
    </row>
    <row r="460" spans="1:13" ht="75" customHeight="1">
      <c r="A460" s="138" t="s">
        <v>1266</v>
      </c>
      <c r="B460" s="294"/>
      <c r="C460" s="138" t="s">
        <v>1272</v>
      </c>
      <c r="F460" s="139" t="s">
        <v>1273</v>
      </c>
      <c r="G460" s="215" t="s">
        <v>7648</v>
      </c>
      <c r="H460" s="139" t="s">
        <v>7649</v>
      </c>
      <c r="I460" s="223" t="s">
        <v>7</v>
      </c>
      <c r="J460" s="224" t="s">
        <v>31</v>
      </c>
      <c r="K460" s="139" t="s">
        <v>32</v>
      </c>
      <c r="L460" s="150"/>
    </row>
    <row r="461" spans="1:13" ht="75" customHeight="1">
      <c r="A461" s="138" t="s">
        <v>1266</v>
      </c>
      <c r="B461" s="294"/>
      <c r="C461" s="138" t="s">
        <v>1274</v>
      </c>
      <c r="F461" s="139" t="s">
        <v>1275</v>
      </c>
      <c r="G461" s="215" t="s">
        <v>7650</v>
      </c>
      <c r="H461" s="139" t="s">
        <v>7649</v>
      </c>
      <c r="I461" s="223" t="s">
        <v>7</v>
      </c>
      <c r="J461" s="224" t="s">
        <v>31</v>
      </c>
      <c r="K461" s="139" t="s">
        <v>32</v>
      </c>
      <c r="L461" s="150"/>
    </row>
    <row r="462" spans="1:13" ht="75" customHeight="1">
      <c r="A462" s="138" t="s">
        <v>1266</v>
      </c>
      <c r="B462" s="294"/>
      <c r="C462" s="138" t="s">
        <v>1276</v>
      </c>
      <c r="F462" s="138" t="s">
        <v>1277</v>
      </c>
      <c r="G462" s="215" t="s">
        <v>7651</v>
      </c>
      <c r="H462" s="138" t="s">
        <v>572</v>
      </c>
      <c r="I462" s="223" t="s">
        <v>7</v>
      </c>
      <c r="J462" s="224" t="s">
        <v>31</v>
      </c>
      <c r="K462" s="139" t="s">
        <v>32</v>
      </c>
      <c r="L462" s="150"/>
    </row>
    <row r="463" spans="1:13" ht="75" customHeight="1">
      <c r="A463" s="138" t="s">
        <v>1278</v>
      </c>
      <c r="B463" s="296" t="s">
        <v>1279</v>
      </c>
      <c r="C463" s="138" t="s">
        <v>1280</v>
      </c>
      <c r="E463" s="138" t="s">
        <v>1281</v>
      </c>
      <c r="F463" s="138" t="s">
        <v>1282</v>
      </c>
      <c r="G463" s="215" t="s">
        <v>7652</v>
      </c>
      <c r="H463" s="138" t="s">
        <v>1283</v>
      </c>
      <c r="I463" s="223" t="s">
        <v>7</v>
      </c>
      <c r="J463" s="224" t="s">
        <v>31</v>
      </c>
      <c r="K463" s="139" t="s">
        <v>32</v>
      </c>
      <c r="L463" s="150"/>
      <c r="M463" s="138" t="s">
        <v>7653</v>
      </c>
    </row>
    <row r="464" spans="1:13" ht="75" customHeight="1">
      <c r="A464" s="138" t="s">
        <v>1278</v>
      </c>
      <c r="B464" s="297"/>
      <c r="C464" s="138" t="s">
        <v>1284</v>
      </c>
      <c r="F464" s="139" t="s">
        <v>1285</v>
      </c>
      <c r="G464" s="215" t="s">
        <v>7654</v>
      </c>
      <c r="H464" s="139" t="s">
        <v>7655</v>
      </c>
      <c r="I464" s="223" t="s">
        <v>7</v>
      </c>
      <c r="J464" s="224" t="s">
        <v>31</v>
      </c>
      <c r="K464" s="139" t="s">
        <v>32</v>
      </c>
      <c r="L464" s="150"/>
      <c r="M464" s="138" t="s">
        <v>7656</v>
      </c>
    </row>
    <row r="465" spans="1:13" s="151" customFormat="1" ht="75" customHeight="1">
      <c r="A465" s="148" t="s">
        <v>1278</v>
      </c>
      <c r="B465" s="297"/>
      <c r="C465" s="148" t="s">
        <v>1286</v>
      </c>
      <c r="E465" s="148" t="s">
        <v>1287</v>
      </c>
      <c r="F465" s="149" t="s">
        <v>1288</v>
      </c>
      <c r="G465" s="148" t="s">
        <v>1289</v>
      </c>
      <c r="H465" s="149" t="s">
        <v>1290</v>
      </c>
      <c r="I465" s="226" t="s">
        <v>8</v>
      </c>
      <c r="J465" s="227" t="s">
        <v>917</v>
      </c>
      <c r="K465" s="149"/>
      <c r="L465" s="150" t="s">
        <v>1291</v>
      </c>
      <c r="M465" s="148"/>
    </row>
    <row r="466" spans="1:13" s="151" customFormat="1" ht="75" customHeight="1">
      <c r="A466" s="148" t="s">
        <v>1278</v>
      </c>
      <c r="B466" s="297"/>
      <c r="C466" s="148" t="s">
        <v>1292</v>
      </c>
      <c r="E466" s="148" t="s">
        <v>1287</v>
      </c>
      <c r="F466" s="149" t="s">
        <v>1293</v>
      </c>
      <c r="G466" s="148" t="s">
        <v>1294</v>
      </c>
      <c r="H466" s="149" t="s">
        <v>1290</v>
      </c>
      <c r="I466" s="226" t="s">
        <v>8</v>
      </c>
      <c r="J466" s="227" t="s">
        <v>917</v>
      </c>
      <c r="K466" s="149"/>
      <c r="L466" s="150" t="s">
        <v>1291</v>
      </c>
      <c r="M466" s="148"/>
    </row>
    <row r="467" spans="1:13" ht="75" customHeight="1">
      <c r="A467" s="138" t="s">
        <v>1278</v>
      </c>
      <c r="B467" s="297"/>
      <c r="C467" s="138" t="s">
        <v>1295</v>
      </c>
      <c r="E467" s="138" t="s">
        <v>1287</v>
      </c>
      <c r="F467" s="138" t="s">
        <v>1296</v>
      </c>
      <c r="G467" s="215" t="s">
        <v>1297</v>
      </c>
      <c r="H467" s="139" t="s">
        <v>1290</v>
      </c>
      <c r="I467" s="223" t="s">
        <v>7</v>
      </c>
      <c r="J467" s="224" t="s">
        <v>917</v>
      </c>
      <c r="K467" s="139"/>
      <c r="L467" s="150"/>
    </row>
    <row r="468" spans="1:13" ht="75" customHeight="1">
      <c r="A468" s="138" t="s">
        <v>1278</v>
      </c>
      <c r="B468" s="297"/>
      <c r="C468" s="138" t="s">
        <v>1298</v>
      </c>
      <c r="E468" s="138" t="s">
        <v>1287</v>
      </c>
      <c r="F468" s="138" t="s">
        <v>1296</v>
      </c>
      <c r="G468" s="215" t="s">
        <v>1299</v>
      </c>
      <c r="H468" s="139" t="s">
        <v>1290</v>
      </c>
      <c r="I468" s="223" t="s">
        <v>7</v>
      </c>
      <c r="J468" s="224" t="s">
        <v>917</v>
      </c>
      <c r="K468" s="139"/>
      <c r="L468" s="150"/>
    </row>
    <row r="469" spans="1:13" ht="75" customHeight="1">
      <c r="A469" s="138" t="s">
        <v>1278</v>
      </c>
      <c r="B469" s="297"/>
      <c r="C469" s="138" t="s">
        <v>1300</v>
      </c>
      <c r="E469" s="138" t="s">
        <v>1301</v>
      </c>
      <c r="F469" s="138" t="s">
        <v>1302</v>
      </c>
      <c r="G469" s="215" t="s">
        <v>7657</v>
      </c>
      <c r="H469" s="138" t="s">
        <v>1303</v>
      </c>
      <c r="I469" s="223" t="s">
        <v>7</v>
      </c>
      <c r="J469" s="224" t="s">
        <v>917</v>
      </c>
      <c r="K469" s="139"/>
      <c r="L469" s="150"/>
    </row>
    <row r="470" spans="1:13" ht="75" customHeight="1">
      <c r="A470" s="138" t="s">
        <v>1278</v>
      </c>
      <c r="B470" s="297"/>
      <c r="C470" s="138" t="s">
        <v>1304</v>
      </c>
      <c r="E470" s="138" t="s">
        <v>1305</v>
      </c>
      <c r="F470" s="138" t="s">
        <v>1306</v>
      </c>
      <c r="G470" s="215" t="s">
        <v>7658</v>
      </c>
      <c r="H470" s="138" t="s">
        <v>1283</v>
      </c>
      <c r="I470" s="223" t="s">
        <v>7</v>
      </c>
      <c r="J470" s="224" t="s">
        <v>31</v>
      </c>
      <c r="K470" s="139" t="s">
        <v>32</v>
      </c>
      <c r="L470" s="150"/>
    </row>
    <row r="471" spans="1:13" ht="75" customHeight="1">
      <c r="A471" s="138" t="s">
        <v>1278</v>
      </c>
      <c r="B471" s="297"/>
      <c r="C471" s="138" t="s">
        <v>1307</v>
      </c>
      <c r="E471" s="138" t="s">
        <v>1308</v>
      </c>
      <c r="G471" s="215" t="s">
        <v>7659</v>
      </c>
      <c r="H471" s="138" t="s">
        <v>572</v>
      </c>
      <c r="I471" s="223" t="s">
        <v>7</v>
      </c>
      <c r="J471" s="224" t="s">
        <v>31</v>
      </c>
      <c r="K471" s="139" t="s">
        <v>32</v>
      </c>
      <c r="L471" s="150"/>
    </row>
    <row r="472" spans="1:13" ht="75" customHeight="1">
      <c r="A472" s="138" t="s">
        <v>1278</v>
      </c>
      <c r="B472" s="297"/>
      <c r="C472" s="138" t="s">
        <v>1309</v>
      </c>
      <c r="E472" s="138" t="s">
        <v>1310</v>
      </c>
      <c r="F472" s="138" t="s">
        <v>1311</v>
      </c>
      <c r="G472" s="215" t="s">
        <v>1312</v>
      </c>
      <c r="H472" s="138" t="s">
        <v>1313</v>
      </c>
      <c r="I472" s="223" t="s">
        <v>7</v>
      </c>
      <c r="J472" s="224" t="s">
        <v>234</v>
      </c>
      <c r="L472" s="150"/>
      <c r="M472" s="137"/>
    </row>
    <row r="473" spans="1:13" ht="75" customHeight="1">
      <c r="A473" s="138" t="s">
        <v>1314</v>
      </c>
      <c r="B473" s="293" t="s">
        <v>1315</v>
      </c>
      <c r="C473" s="138" t="s">
        <v>1316</v>
      </c>
      <c r="E473" s="138" t="s">
        <v>1317</v>
      </c>
      <c r="F473" s="138" t="s">
        <v>1318</v>
      </c>
      <c r="G473" s="215" t="s">
        <v>7660</v>
      </c>
      <c r="H473" s="138" t="s">
        <v>1319</v>
      </c>
      <c r="I473" s="223" t="s">
        <v>7</v>
      </c>
      <c r="J473" s="224" t="s">
        <v>31</v>
      </c>
      <c r="K473" s="139" t="s">
        <v>32</v>
      </c>
      <c r="L473" s="150"/>
      <c r="M473" s="138" t="s">
        <v>7661</v>
      </c>
    </row>
    <row r="474" spans="1:13" ht="75" customHeight="1">
      <c r="A474" s="138" t="s">
        <v>1314</v>
      </c>
      <c r="B474" s="294"/>
      <c r="C474" s="138" t="s">
        <v>1320</v>
      </c>
      <c r="F474" s="139" t="s">
        <v>1321</v>
      </c>
      <c r="G474" s="215" t="s">
        <v>7662</v>
      </c>
      <c r="H474" s="139" t="s">
        <v>1322</v>
      </c>
      <c r="I474" s="223" t="s">
        <v>7</v>
      </c>
      <c r="J474" s="224" t="s">
        <v>31</v>
      </c>
      <c r="K474" s="139" t="s">
        <v>32</v>
      </c>
      <c r="L474" s="150"/>
      <c r="M474" s="138" t="s">
        <v>7663</v>
      </c>
    </row>
    <row r="475" spans="1:13" ht="75" customHeight="1">
      <c r="A475" s="138" t="s">
        <v>1314</v>
      </c>
      <c r="B475" s="294"/>
      <c r="C475" s="138" t="s">
        <v>1323</v>
      </c>
      <c r="F475" s="139" t="s">
        <v>1324</v>
      </c>
      <c r="G475" s="215" t="s">
        <v>7664</v>
      </c>
      <c r="H475" s="139" t="s">
        <v>1325</v>
      </c>
      <c r="I475" s="223" t="s">
        <v>7</v>
      </c>
      <c r="J475" s="224" t="s">
        <v>31</v>
      </c>
      <c r="K475" s="139" t="s">
        <v>32</v>
      </c>
      <c r="L475" s="150"/>
      <c r="M475" s="138" t="s">
        <v>7665</v>
      </c>
    </row>
    <row r="476" spans="1:13" ht="75" customHeight="1">
      <c r="A476" s="138" t="s">
        <v>1314</v>
      </c>
      <c r="B476" s="294"/>
      <c r="C476" s="138" t="s">
        <v>1326</v>
      </c>
      <c r="F476" s="139" t="s">
        <v>1327</v>
      </c>
      <c r="G476" s="215" t="s">
        <v>7666</v>
      </c>
      <c r="H476" s="139" t="s">
        <v>1328</v>
      </c>
      <c r="I476" s="223" t="s">
        <v>7</v>
      </c>
      <c r="J476" s="224" t="s">
        <v>31</v>
      </c>
      <c r="K476" s="139" t="s">
        <v>32</v>
      </c>
      <c r="L476" s="150"/>
      <c r="M476" s="138" t="s">
        <v>7667</v>
      </c>
    </row>
    <row r="477" spans="1:13" ht="75" customHeight="1">
      <c r="A477" s="138" t="s">
        <v>1314</v>
      </c>
      <c r="B477" s="294"/>
      <c r="C477" s="138" t="s">
        <v>1329</v>
      </c>
      <c r="F477" s="138" t="s">
        <v>1330</v>
      </c>
      <c r="G477" s="215" t="s">
        <v>7660</v>
      </c>
      <c r="H477" s="139" t="s">
        <v>7668</v>
      </c>
      <c r="I477" s="223" t="s">
        <v>7</v>
      </c>
      <c r="J477" s="224" t="s">
        <v>31</v>
      </c>
      <c r="K477" s="139" t="s">
        <v>32</v>
      </c>
      <c r="L477" s="150"/>
      <c r="M477" s="138" t="s">
        <v>7661</v>
      </c>
    </row>
    <row r="478" spans="1:13" ht="75" customHeight="1">
      <c r="A478" s="138" t="s">
        <v>1314</v>
      </c>
      <c r="B478" s="294"/>
      <c r="C478" s="138" t="s">
        <v>1331</v>
      </c>
      <c r="F478" s="138" t="s">
        <v>1332</v>
      </c>
      <c r="G478" s="215" t="s">
        <v>7669</v>
      </c>
      <c r="H478" s="139" t="s">
        <v>7670</v>
      </c>
      <c r="I478" s="223" t="s">
        <v>7</v>
      </c>
      <c r="J478" s="225" t="s">
        <v>917</v>
      </c>
      <c r="L478" s="150"/>
      <c r="M478" s="137"/>
    </row>
    <row r="479" spans="1:13" ht="75" customHeight="1">
      <c r="A479" s="138" t="s">
        <v>1314</v>
      </c>
      <c r="B479" s="294"/>
      <c r="C479" s="138" t="s">
        <v>1333</v>
      </c>
      <c r="F479" s="138" t="s">
        <v>1334</v>
      </c>
      <c r="G479" s="215" t="s">
        <v>7671</v>
      </c>
      <c r="H479" s="138" t="s">
        <v>1335</v>
      </c>
      <c r="I479" s="223" t="s">
        <v>7</v>
      </c>
      <c r="J479" s="224" t="s">
        <v>31</v>
      </c>
      <c r="K479" s="143" t="s">
        <v>32</v>
      </c>
      <c r="L479" s="150"/>
      <c r="M479" s="138" t="s">
        <v>7672</v>
      </c>
    </row>
    <row r="480" spans="1:13" ht="75" customHeight="1">
      <c r="A480" s="138" t="s">
        <v>1314</v>
      </c>
      <c r="B480" s="294"/>
      <c r="C480" s="138" t="s">
        <v>1336</v>
      </c>
      <c r="E480" s="138" t="s">
        <v>1337</v>
      </c>
      <c r="F480" s="138" t="s">
        <v>1338</v>
      </c>
      <c r="G480" s="215" t="s">
        <v>1339</v>
      </c>
      <c r="H480" s="138" t="s">
        <v>1340</v>
      </c>
      <c r="I480" s="223" t="s">
        <v>7</v>
      </c>
      <c r="J480" s="224" t="s">
        <v>917</v>
      </c>
      <c r="K480" s="139"/>
      <c r="L480" s="150"/>
    </row>
    <row r="481" spans="1:15" ht="75" customHeight="1">
      <c r="A481" s="138" t="s">
        <v>1314</v>
      </c>
      <c r="B481" s="294"/>
      <c r="C481" s="138" t="s">
        <v>1341</v>
      </c>
      <c r="E481" s="138" t="s">
        <v>1337</v>
      </c>
      <c r="F481" s="138" t="s">
        <v>1342</v>
      </c>
      <c r="G481" s="215" t="s">
        <v>1343</v>
      </c>
      <c r="H481" s="138" t="s">
        <v>1340</v>
      </c>
      <c r="I481" s="223" t="s">
        <v>7</v>
      </c>
      <c r="J481" s="224" t="s">
        <v>917</v>
      </c>
      <c r="K481" s="139"/>
      <c r="L481" s="150"/>
    </row>
    <row r="482" spans="1:15" ht="75" customHeight="1">
      <c r="A482" s="138" t="s">
        <v>1314</v>
      </c>
      <c r="B482" s="294"/>
      <c r="C482" s="138" t="s">
        <v>1344</v>
      </c>
      <c r="E482" s="138" t="s">
        <v>1337</v>
      </c>
      <c r="F482" s="138" t="s">
        <v>1345</v>
      </c>
      <c r="G482" s="215" t="s">
        <v>1346</v>
      </c>
      <c r="H482" s="138" t="s">
        <v>1340</v>
      </c>
      <c r="I482" s="223" t="s">
        <v>7</v>
      </c>
      <c r="J482" s="224" t="s">
        <v>917</v>
      </c>
      <c r="K482" s="139"/>
      <c r="L482" s="150"/>
    </row>
    <row r="483" spans="1:15" s="151" customFormat="1" ht="75" customHeight="1">
      <c r="A483" s="148" t="s">
        <v>1347</v>
      </c>
      <c r="B483" s="296" t="s">
        <v>1348</v>
      </c>
      <c r="C483" s="148" t="s">
        <v>1349</v>
      </c>
      <c r="E483" s="148" t="s">
        <v>1350</v>
      </c>
      <c r="F483" s="148" t="s">
        <v>1351</v>
      </c>
      <c r="G483" s="148" t="s">
        <v>7673</v>
      </c>
      <c r="H483" s="148" t="s">
        <v>1352</v>
      </c>
      <c r="I483" s="228" t="s">
        <v>850</v>
      </c>
      <c r="J483" s="227" t="s">
        <v>234</v>
      </c>
      <c r="K483" s="149"/>
      <c r="L483" s="150"/>
      <c r="M483" s="148"/>
      <c r="O483" s="148" t="s">
        <v>851</v>
      </c>
    </row>
    <row r="484" spans="1:15" s="151" customFormat="1" ht="75" customHeight="1">
      <c r="A484" s="148" t="s">
        <v>1347</v>
      </c>
      <c r="B484" s="297"/>
      <c r="C484" s="148" t="s">
        <v>1353</v>
      </c>
      <c r="F484" s="148" t="s">
        <v>1354</v>
      </c>
      <c r="G484" s="148" t="s">
        <v>7674</v>
      </c>
      <c r="H484" s="148" t="s">
        <v>7675</v>
      </c>
      <c r="I484" s="228" t="s">
        <v>850</v>
      </c>
      <c r="J484" s="227" t="s">
        <v>234</v>
      </c>
      <c r="K484" s="149"/>
      <c r="L484" s="150"/>
      <c r="M484" s="148"/>
      <c r="O484" s="148" t="s">
        <v>851</v>
      </c>
    </row>
    <row r="485" spans="1:15" s="151" customFormat="1" ht="75" customHeight="1">
      <c r="A485" s="148" t="s">
        <v>1347</v>
      </c>
      <c r="B485" s="297"/>
      <c r="C485" s="148" t="s">
        <v>1355</v>
      </c>
      <c r="F485" s="148" t="s">
        <v>1356</v>
      </c>
      <c r="G485" s="148" t="s">
        <v>7676</v>
      </c>
      <c r="H485" s="148" t="s">
        <v>7675</v>
      </c>
      <c r="I485" s="228" t="s">
        <v>850</v>
      </c>
      <c r="J485" s="227" t="s">
        <v>234</v>
      </c>
      <c r="K485" s="149"/>
      <c r="L485" s="150"/>
      <c r="M485" s="148"/>
      <c r="O485" s="148" t="s">
        <v>851</v>
      </c>
    </row>
    <row r="486" spans="1:15" ht="75" customHeight="1">
      <c r="A486" s="138" t="s">
        <v>1347</v>
      </c>
      <c r="B486" s="297"/>
      <c r="C486" s="138" t="s">
        <v>1357</v>
      </c>
      <c r="E486" s="138" t="s">
        <v>1358</v>
      </c>
      <c r="F486" s="139" t="s">
        <v>1359</v>
      </c>
      <c r="G486" s="215" t="s">
        <v>7677</v>
      </c>
      <c r="H486" s="138" t="s">
        <v>1352</v>
      </c>
      <c r="I486" s="223" t="s">
        <v>7</v>
      </c>
      <c r="J486" s="224" t="s">
        <v>31</v>
      </c>
      <c r="K486" s="139" t="s">
        <v>32</v>
      </c>
      <c r="L486" s="150"/>
      <c r="M486" s="138" t="s">
        <v>7529</v>
      </c>
    </row>
    <row r="487" spans="1:15" ht="75" customHeight="1">
      <c r="A487" s="138" t="s">
        <v>1347</v>
      </c>
      <c r="B487" s="297"/>
      <c r="C487" s="138" t="s">
        <v>1360</v>
      </c>
      <c r="F487" s="138" t="s">
        <v>1354</v>
      </c>
      <c r="G487" s="215" t="s">
        <v>7678</v>
      </c>
      <c r="H487" s="138" t="s">
        <v>7675</v>
      </c>
      <c r="I487" s="223" t="s">
        <v>7</v>
      </c>
      <c r="J487" s="224" t="s">
        <v>31</v>
      </c>
      <c r="K487" s="139" t="s">
        <v>32</v>
      </c>
      <c r="L487" s="150"/>
      <c r="M487" s="138" t="s">
        <v>7679</v>
      </c>
    </row>
    <row r="488" spans="1:15" ht="75" customHeight="1">
      <c r="A488" s="138" t="s">
        <v>1347</v>
      </c>
      <c r="B488" s="297"/>
      <c r="C488" s="138" t="s">
        <v>1361</v>
      </c>
      <c r="F488" s="138" t="s">
        <v>1356</v>
      </c>
      <c r="G488" s="215" t="s">
        <v>7680</v>
      </c>
      <c r="H488" s="138" t="s">
        <v>7675</v>
      </c>
      <c r="I488" s="223" t="s">
        <v>7</v>
      </c>
      <c r="J488" s="224" t="s">
        <v>31</v>
      </c>
      <c r="K488" s="139" t="s">
        <v>32</v>
      </c>
      <c r="L488" s="150"/>
      <c r="M488" s="138" t="s">
        <v>7681</v>
      </c>
    </row>
    <row r="489" spans="1:15" ht="75" customHeight="1">
      <c r="A489" s="138" t="s">
        <v>1347</v>
      </c>
      <c r="B489" s="297"/>
      <c r="C489" s="138" t="s">
        <v>1362</v>
      </c>
      <c r="E489" s="138" t="s">
        <v>1363</v>
      </c>
      <c r="F489" s="138" t="s">
        <v>1364</v>
      </c>
      <c r="G489" s="215" t="s">
        <v>7682</v>
      </c>
      <c r="H489" s="138" t="s">
        <v>1352</v>
      </c>
      <c r="I489" s="223" t="s">
        <v>7</v>
      </c>
      <c r="J489" s="224" t="s">
        <v>31</v>
      </c>
      <c r="K489" s="139" t="s">
        <v>32</v>
      </c>
      <c r="L489" s="150"/>
      <c r="M489" s="138" t="s">
        <v>7661</v>
      </c>
    </row>
    <row r="490" spans="1:15" ht="75" customHeight="1">
      <c r="A490" s="138" t="s">
        <v>1347</v>
      </c>
      <c r="B490" s="297"/>
      <c r="C490" s="138" t="s">
        <v>1365</v>
      </c>
      <c r="F490" s="138" t="s">
        <v>1354</v>
      </c>
      <c r="G490" s="215" t="s">
        <v>7683</v>
      </c>
      <c r="H490" s="138" t="s">
        <v>7675</v>
      </c>
      <c r="I490" s="223" t="s">
        <v>7</v>
      </c>
      <c r="J490" s="224" t="s">
        <v>31</v>
      </c>
      <c r="K490" s="139" t="s">
        <v>32</v>
      </c>
      <c r="L490" s="150"/>
      <c r="M490" s="138" t="s">
        <v>7667</v>
      </c>
    </row>
    <row r="491" spans="1:15" ht="75" customHeight="1">
      <c r="A491" s="138" t="s">
        <v>1347</v>
      </c>
      <c r="B491" s="297"/>
      <c r="C491" s="138" t="s">
        <v>1366</v>
      </c>
      <c r="F491" s="138" t="s">
        <v>1356</v>
      </c>
      <c r="G491" s="215" t="s">
        <v>7684</v>
      </c>
      <c r="H491" s="138" t="s">
        <v>7675</v>
      </c>
      <c r="I491" s="223" t="s">
        <v>7</v>
      </c>
      <c r="J491" s="224" t="s">
        <v>31</v>
      </c>
      <c r="K491" s="139" t="s">
        <v>32</v>
      </c>
      <c r="L491" s="150"/>
      <c r="M491" s="138" t="s">
        <v>7685</v>
      </c>
    </row>
    <row r="492" spans="1:15" ht="75" customHeight="1">
      <c r="A492" s="138" t="s">
        <v>1367</v>
      </c>
      <c r="B492" s="296" t="s">
        <v>1368</v>
      </c>
      <c r="C492" s="138" t="s">
        <v>1369</v>
      </c>
      <c r="F492" s="138" t="s">
        <v>7686</v>
      </c>
      <c r="G492" s="215" t="s">
        <v>7687</v>
      </c>
      <c r="H492" s="138" t="s">
        <v>1370</v>
      </c>
      <c r="I492" s="223" t="s">
        <v>7</v>
      </c>
      <c r="J492" s="224" t="s">
        <v>31</v>
      </c>
      <c r="K492" s="139" t="s">
        <v>32</v>
      </c>
      <c r="L492" s="150"/>
    </row>
    <row r="493" spans="1:15" ht="75" customHeight="1">
      <c r="A493" s="138" t="s">
        <v>1367</v>
      </c>
      <c r="B493" s="297"/>
      <c r="C493" s="138" t="s">
        <v>1371</v>
      </c>
      <c r="F493" s="138" t="s">
        <v>1372</v>
      </c>
      <c r="G493" s="215" t="s">
        <v>7688</v>
      </c>
      <c r="H493" s="138" t="s">
        <v>1373</v>
      </c>
      <c r="I493" s="223" t="s">
        <v>7</v>
      </c>
      <c r="J493" s="224" t="s">
        <v>31</v>
      </c>
      <c r="K493" s="139" t="s">
        <v>32</v>
      </c>
      <c r="L493" s="150"/>
    </row>
    <row r="494" spans="1:15" ht="75" customHeight="1">
      <c r="A494" s="138" t="s">
        <v>1367</v>
      </c>
      <c r="B494" s="297"/>
      <c r="C494" s="138" t="s">
        <v>1374</v>
      </c>
      <c r="F494" s="138" t="s">
        <v>1375</v>
      </c>
      <c r="G494" s="215" t="s">
        <v>7689</v>
      </c>
      <c r="H494" s="138" t="s">
        <v>1373</v>
      </c>
      <c r="I494" s="223" t="s">
        <v>7</v>
      </c>
      <c r="J494" s="224" t="s">
        <v>31</v>
      </c>
      <c r="K494" s="139" t="s">
        <v>32</v>
      </c>
      <c r="L494" s="150"/>
    </row>
    <row r="495" spans="1:15" ht="75" customHeight="1">
      <c r="A495" s="138" t="s">
        <v>1367</v>
      </c>
      <c r="B495" s="297"/>
      <c r="C495" s="138" t="s">
        <v>1376</v>
      </c>
      <c r="F495" s="138" t="s">
        <v>1377</v>
      </c>
      <c r="G495" s="215" t="s">
        <v>7687</v>
      </c>
      <c r="H495" s="138" t="s">
        <v>1373</v>
      </c>
      <c r="I495" s="223" t="s">
        <v>7</v>
      </c>
      <c r="J495" s="224" t="s">
        <v>31</v>
      </c>
      <c r="K495" s="139" t="s">
        <v>32</v>
      </c>
      <c r="L495" s="150"/>
    </row>
    <row r="496" spans="1:15" s="151" customFormat="1" ht="75" customHeight="1">
      <c r="A496" s="148" t="s">
        <v>1367</v>
      </c>
      <c r="B496" s="297"/>
      <c r="C496" s="148" t="s">
        <v>1378</v>
      </c>
      <c r="F496" s="148" t="s">
        <v>7690</v>
      </c>
      <c r="G496" s="148" t="s">
        <v>7691</v>
      </c>
      <c r="H496" s="148" t="s">
        <v>1379</v>
      </c>
      <c r="I496" s="226" t="s">
        <v>8</v>
      </c>
      <c r="J496" s="227" t="s">
        <v>31</v>
      </c>
      <c r="K496" s="149" t="s">
        <v>32</v>
      </c>
      <c r="L496" s="150" t="s">
        <v>1380</v>
      </c>
      <c r="M496" s="160"/>
      <c r="N496" s="160"/>
    </row>
    <row r="497" spans="1:13" ht="75" customHeight="1">
      <c r="A497" s="138" t="s">
        <v>1367</v>
      </c>
      <c r="B497" s="297"/>
      <c r="C497" s="138" t="s">
        <v>1381</v>
      </c>
      <c r="F497" s="138" t="s">
        <v>1382</v>
      </c>
      <c r="G497" s="215" t="s">
        <v>7692</v>
      </c>
      <c r="H497" s="138" t="s">
        <v>1373</v>
      </c>
      <c r="I497" s="223" t="s">
        <v>7</v>
      </c>
      <c r="J497" s="224" t="s">
        <v>31</v>
      </c>
      <c r="K497" s="139" t="s">
        <v>32</v>
      </c>
      <c r="L497" s="150"/>
    </row>
    <row r="498" spans="1:13" ht="75" customHeight="1">
      <c r="A498" s="138" t="s">
        <v>1367</v>
      </c>
      <c r="B498" s="297"/>
      <c r="C498" s="138" t="s">
        <v>1383</v>
      </c>
      <c r="F498" s="138" t="s">
        <v>1384</v>
      </c>
      <c r="G498" s="215" t="s">
        <v>7693</v>
      </c>
      <c r="H498" s="138" t="s">
        <v>1373</v>
      </c>
      <c r="I498" s="223" t="s">
        <v>7</v>
      </c>
      <c r="J498" s="224" t="s">
        <v>31</v>
      </c>
      <c r="K498" s="139" t="s">
        <v>32</v>
      </c>
      <c r="L498" s="150"/>
    </row>
    <row r="499" spans="1:13" ht="75" customHeight="1">
      <c r="A499" s="138" t="s">
        <v>1385</v>
      </c>
      <c r="B499" s="304" t="s">
        <v>1386</v>
      </c>
      <c r="C499" s="138" t="s">
        <v>1387</v>
      </c>
      <c r="D499" s="138"/>
      <c r="E499" s="138"/>
      <c r="F499" s="138" t="s">
        <v>1388</v>
      </c>
      <c r="G499" s="215" t="s">
        <v>7694</v>
      </c>
      <c r="H499" s="138" t="s">
        <v>1389</v>
      </c>
      <c r="I499" s="223" t="s">
        <v>7</v>
      </c>
      <c r="J499" s="224" t="s">
        <v>31</v>
      </c>
      <c r="K499" s="139" t="s">
        <v>32</v>
      </c>
      <c r="L499" s="150"/>
      <c r="M499" s="138" t="s">
        <v>7695</v>
      </c>
    </row>
    <row r="500" spans="1:13" ht="75" customHeight="1">
      <c r="A500" s="138" t="s">
        <v>1385</v>
      </c>
      <c r="B500" s="294"/>
      <c r="C500" s="138" t="s">
        <v>1390</v>
      </c>
      <c r="D500" s="138"/>
      <c r="E500" s="138"/>
      <c r="F500" s="138" t="s">
        <v>1391</v>
      </c>
      <c r="G500" s="215" t="s">
        <v>1392</v>
      </c>
      <c r="H500" s="138" t="s">
        <v>1389</v>
      </c>
      <c r="I500" s="223" t="s">
        <v>7</v>
      </c>
      <c r="J500" s="224" t="s">
        <v>31</v>
      </c>
      <c r="K500" s="139" t="s">
        <v>32</v>
      </c>
      <c r="L500" s="150"/>
      <c r="M500" s="138" t="s">
        <v>7696</v>
      </c>
    </row>
    <row r="501" spans="1:13" ht="75" customHeight="1">
      <c r="A501" s="138" t="s">
        <v>1385</v>
      </c>
      <c r="B501" s="294"/>
      <c r="C501" s="138" t="s">
        <v>1393</v>
      </c>
      <c r="D501" s="138"/>
      <c r="E501" s="138"/>
      <c r="F501" s="138" t="s">
        <v>1394</v>
      </c>
      <c r="G501" s="215" t="s">
        <v>7697</v>
      </c>
      <c r="H501" s="138" t="s">
        <v>1395</v>
      </c>
      <c r="I501" s="223" t="s">
        <v>7</v>
      </c>
      <c r="J501" s="224" t="s">
        <v>31</v>
      </c>
      <c r="K501" s="139" t="s">
        <v>32</v>
      </c>
      <c r="L501" s="150"/>
    </row>
    <row r="502" spans="1:13" ht="75" customHeight="1">
      <c r="A502" s="138" t="s">
        <v>1385</v>
      </c>
      <c r="B502" s="294"/>
      <c r="C502" s="138" t="s">
        <v>1396</v>
      </c>
      <c r="D502" s="138"/>
      <c r="E502" s="138"/>
      <c r="F502" s="138" t="s">
        <v>1397</v>
      </c>
      <c r="G502" s="215" t="s">
        <v>7698</v>
      </c>
      <c r="H502" s="138" t="s">
        <v>1398</v>
      </c>
      <c r="I502" s="223" t="s">
        <v>7</v>
      </c>
      <c r="J502" s="224" t="s">
        <v>31</v>
      </c>
      <c r="K502" s="139" t="s">
        <v>32</v>
      </c>
      <c r="L502" s="150"/>
    </row>
    <row r="503" spans="1:13" ht="75" customHeight="1">
      <c r="A503" s="138" t="s">
        <v>1385</v>
      </c>
      <c r="B503" s="294"/>
      <c r="C503" s="138" t="s">
        <v>1399</v>
      </c>
      <c r="D503" s="138"/>
      <c r="E503" s="138"/>
      <c r="F503" s="138" t="s">
        <v>1400</v>
      </c>
      <c r="G503" s="215" t="s">
        <v>7699</v>
      </c>
      <c r="H503" s="138" t="s">
        <v>1401</v>
      </c>
      <c r="I503" s="223" t="s">
        <v>7</v>
      </c>
      <c r="J503" s="224" t="s">
        <v>31</v>
      </c>
      <c r="K503" s="139" t="s">
        <v>32</v>
      </c>
      <c r="L503" s="150"/>
    </row>
    <row r="504" spans="1:13" ht="75" customHeight="1">
      <c r="A504" s="138" t="s">
        <v>1385</v>
      </c>
      <c r="B504" s="294"/>
      <c r="C504" s="138" t="s">
        <v>1402</v>
      </c>
      <c r="D504" s="138"/>
      <c r="E504" s="138"/>
      <c r="F504" s="138" t="s">
        <v>1403</v>
      </c>
      <c r="G504" s="145" t="s">
        <v>7700</v>
      </c>
      <c r="H504" s="138" t="s">
        <v>1404</v>
      </c>
      <c r="I504" s="223" t="s">
        <v>7</v>
      </c>
      <c r="J504" s="224" t="s">
        <v>31</v>
      </c>
      <c r="K504" s="139" t="s">
        <v>32</v>
      </c>
      <c r="L504" s="150"/>
      <c r="M504" s="138" t="s">
        <v>7701</v>
      </c>
    </row>
    <row r="505" spans="1:13" ht="75" customHeight="1">
      <c r="A505" s="138" t="s">
        <v>1385</v>
      </c>
      <c r="B505" s="294"/>
      <c r="C505" s="138" t="s">
        <v>1405</v>
      </c>
      <c r="D505" s="138"/>
      <c r="E505" s="138"/>
      <c r="F505" s="138" t="s">
        <v>1406</v>
      </c>
      <c r="G505" s="215" t="s">
        <v>7702</v>
      </c>
      <c r="H505" s="138" t="s">
        <v>7703</v>
      </c>
      <c r="I505" s="223" t="s">
        <v>7</v>
      </c>
      <c r="J505" s="224" t="s">
        <v>31</v>
      </c>
      <c r="K505" s="139" t="s">
        <v>32</v>
      </c>
      <c r="L505" s="150"/>
      <c r="M505" s="138" t="s">
        <v>7701</v>
      </c>
    </row>
    <row r="506" spans="1:13" ht="75" customHeight="1">
      <c r="A506" s="138" t="s">
        <v>1385</v>
      </c>
      <c r="B506" s="294"/>
      <c r="C506" s="138" t="s">
        <v>1407</v>
      </c>
      <c r="D506" s="138"/>
      <c r="E506" s="138"/>
      <c r="F506" s="138" t="s">
        <v>1408</v>
      </c>
      <c r="G506" s="215" t="s">
        <v>7704</v>
      </c>
      <c r="H506" s="138" t="s">
        <v>7705</v>
      </c>
      <c r="I506" s="223" t="s">
        <v>7</v>
      </c>
      <c r="J506" s="224" t="s">
        <v>31</v>
      </c>
      <c r="K506" s="139" t="s">
        <v>32</v>
      </c>
      <c r="L506" s="150"/>
    </row>
    <row r="507" spans="1:13" ht="75" customHeight="1">
      <c r="A507" s="138" t="s">
        <v>1385</v>
      </c>
      <c r="B507" s="294"/>
      <c r="C507" s="138" t="s">
        <v>1409</v>
      </c>
      <c r="D507" s="138"/>
      <c r="E507" s="138"/>
      <c r="F507" s="138" t="s">
        <v>1410</v>
      </c>
      <c r="G507" s="215" t="s">
        <v>7706</v>
      </c>
      <c r="H507" s="138" t="s">
        <v>7707</v>
      </c>
      <c r="I507" s="223" t="s">
        <v>7</v>
      </c>
      <c r="J507" s="224" t="s">
        <v>31</v>
      </c>
      <c r="K507" s="139" t="s">
        <v>32</v>
      </c>
      <c r="L507" s="150"/>
      <c r="M507" s="138" t="s">
        <v>7708</v>
      </c>
    </row>
    <row r="508" spans="1:13" ht="75" customHeight="1">
      <c r="A508" s="138" t="s">
        <v>1385</v>
      </c>
      <c r="B508" s="294"/>
      <c r="C508" s="138" t="s">
        <v>1411</v>
      </c>
      <c r="D508" s="138"/>
      <c r="E508" s="138"/>
      <c r="F508" s="138" t="s">
        <v>1412</v>
      </c>
      <c r="G508" s="215" t="s">
        <v>7709</v>
      </c>
      <c r="H508" s="138" t="s">
        <v>1413</v>
      </c>
      <c r="I508" s="223" t="s">
        <v>7</v>
      </c>
      <c r="J508" s="224" t="s">
        <v>917</v>
      </c>
      <c r="K508" s="139"/>
      <c r="L508" s="150"/>
    </row>
    <row r="509" spans="1:13" ht="75" customHeight="1">
      <c r="A509" s="138" t="s">
        <v>1414</v>
      </c>
      <c r="B509" s="293" t="s">
        <v>1415</v>
      </c>
      <c r="C509" s="138" t="s">
        <v>1416</v>
      </c>
      <c r="E509" s="138" t="s">
        <v>1417</v>
      </c>
      <c r="F509" s="138" t="s">
        <v>1418</v>
      </c>
      <c r="G509" s="215" t="s">
        <v>7710</v>
      </c>
      <c r="H509" s="138" t="s">
        <v>1419</v>
      </c>
      <c r="I509" s="223" t="s">
        <v>7</v>
      </c>
      <c r="J509" s="224" t="s">
        <v>31</v>
      </c>
      <c r="K509" s="139" t="s">
        <v>32</v>
      </c>
      <c r="L509" s="150"/>
      <c r="M509" s="138" t="s">
        <v>7711</v>
      </c>
    </row>
    <row r="510" spans="1:13" ht="75" customHeight="1">
      <c r="A510" s="138" t="s">
        <v>1414</v>
      </c>
      <c r="B510" s="294"/>
      <c r="C510" s="138" t="s">
        <v>1420</v>
      </c>
      <c r="F510" s="138" t="s">
        <v>1421</v>
      </c>
      <c r="G510" s="215" t="s">
        <v>7712</v>
      </c>
      <c r="H510" s="138" t="s">
        <v>1422</v>
      </c>
      <c r="I510" s="223" t="s">
        <v>7</v>
      </c>
      <c r="J510" s="224" t="s">
        <v>31</v>
      </c>
      <c r="K510" s="139" t="s">
        <v>32</v>
      </c>
      <c r="L510" s="150"/>
      <c r="M510" s="138" t="s">
        <v>7713</v>
      </c>
    </row>
    <row r="511" spans="1:13" ht="75" customHeight="1">
      <c r="A511" s="138" t="s">
        <v>1414</v>
      </c>
      <c r="B511" s="294"/>
      <c r="C511" s="138" t="s">
        <v>1423</v>
      </c>
      <c r="F511" s="138" t="s">
        <v>1424</v>
      </c>
      <c r="G511" s="215" t="s">
        <v>7714</v>
      </c>
      <c r="H511" s="138" t="s">
        <v>1425</v>
      </c>
      <c r="I511" s="223" t="s">
        <v>7</v>
      </c>
      <c r="J511" s="224" t="s">
        <v>31</v>
      </c>
      <c r="K511" s="139" t="s">
        <v>32</v>
      </c>
      <c r="L511" s="150"/>
      <c r="M511" s="138" t="s">
        <v>7715</v>
      </c>
    </row>
    <row r="512" spans="1:13" ht="75" customHeight="1">
      <c r="A512" s="138" t="s">
        <v>1414</v>
      </c>
      <c r="B512" s="294"/>
      <c r="C512" s="138" t="s">
        <v>1426</v>
      </c>
      <c r="F512" s="138" t="s">
        <v>1427</v>
      </c>
      <c r="G512" s="215" t="s">
        <v>7716</v>
      </c>
      <c r="H512" s="138" t="s">
        <v>1428</v>
      </c>
      <c r="I512" s="223" t="s">
        <v>7</v>
      </c>
      <c r="J512" s="224" t="s">
        <v>31</v>
      </c>
      <c r="K512" s="139" t="s">
        <v>32</v>
      </c>
      <c r="L512" s="150"/>
      <c r="M512" s="138" t="s">
        <v>7717</v>
      </c>
    </row>
    <row r="513" spans="1:13" ht="75" customHeight="1">
      <c r="A513" s="138" t="s">
        <v>1414</v>
      </c>
      <c r="B513" s="294"/>
      <c r="C513" s="138" t="s">
        <v>1429</v>
      </c>
      <c r="F513" s="138" t="s">
        <v>1430</v>
      </c>
      <c r="G513" s="215" t="s">
        <v>7718</v>
      </c>
      <c r="H513" s="138" t="s">
        <v>1425</v>
      </c>
      <c r="I513" s="223" t="s">
        <v>7</v>
      </c>
      <c r="J513" s="224" t="s">
        <v>31</v>
      </c>
      <c r="K513" s="139" t="s">
        <v>32</v>
      </c>
      <c r="L513" s="150"/>
      <c r="M513" s="138" t="s">
        <v>7711</v>
      </c>
    </row>
    <row r="514" spans="1:13" ht="75" customHeight="1">
      <c r="A514" s="138" t="s">
        <v>1414</v>
      </c>
      <c r="B514" s="294"/>
      <c r="C514" s="138" t="s">
        <v>1431</v>
      </c>
      <c r="F514" s="138" t="s">
        <v>1432</v>
      </c>
      <c r="G514" s="215" t="s">
        <v>7719</v>
      </c>
      <c r="H514" s="138" t="s">
        <v>1433</v>
      </c>
      <c r="I514" s="223" t="s">
        <v>7</v>
      </c>
      <c r="J514" s="224" t="s">
        <v>31</v>
      </c>
      <c r="K514" s="139" t="s">
        <v>32</v>
      </c>
      <c r="L514" s="150"/>
    </row>
    <row r="515" spans="1:13" ht="75" customHeight="1">
      <c r="A515" s="138" t="s">
        <v>1414</v>
      </c>
      <c r="B515" s="294"/>
      <c r="C515" s="138" t="s">
        <v>1434</v>
      </c>
      <c r="F515" s="138" t="s">
        <v>1435</v>
      </c>
      <c r="G515" s="215" t="s">
        <v>7720</v>
      </c>
      <c r="H515" s="138" t="s">
        <v>1436</v>
      </c>
      <c r="I515" s="223" t="s">
        <v>7</v>
      </c>
      <c r="J515" s="224" t="s">
        <v>31</v>
      </c>
      <c r="K515" s="139" t="s">
        <v>32</v>
      </c>
      <c r="L515" s="150"/>
      <c r="M515" s="138" t="s">
        <v>7721</v>
      </c>
    </row>
    <row r="516" spans="1:13" ht="75" customHeight="1">
      <c r="A516" s="138" t="s">
        <v>1414</v>
      </c>
      <c r="B516" s="294"/>
      <c r="C516" s="138" t="s">
        <v>1437</v>
      </c>
      <c r="F516" s="138" t="s">
        <v>1438</v>
      </c>
      <c r="G516" s="215" t="s">
        <v>7722</v>
      </c>
      <c r="H516" s="138" t="s">
        <v>1439</v>
      </c>
      <c r="I516" s="223" t="s">
        <v>7</v>
      </c>
      <c r="J516" s="224" t="s">
        <v>31</v>
      </c>
      <c r="K516" s="139" t="s">
        <v>32</v>
      </c>
      <c r="L516" s="150"/>
    </row>
    <row r="517" spans="1:13" ht="75" customHeight="1">
      <c r="A517" s="138" t="s">
        <v>1414</v>
      </c>
      <c r="B517" s="294"/>
      <c r="C517" s="138" t="s">
        <v>1440</v>
      </c>
      <c r="F517" s="138" t="s">
        <v>1441</v>
      </c>
      <c r="G517" s="215" t="s">
        <v>7723</v>
      </c>
      <c r="H517" s="138" t="s">
        <v>1428</v>
      </c>
      <c r="I517" s="223" t="s">
        <v>7</v>
      </c>
      <c r="J517" s="224" t="s">
        <v>31</v>
      </c>
      <c r="K517" s="139" t="s">
        <v>32</v>
      </c>
      <c r="L517" s="150"/>
    </row>
    <row r="518" spans="1:13" ht="75" customHeight="1">
      <c r="A518" s="138" t="s">
        <v>1414</v>
      </c>
      <c r="B518" s="294"/>
      <c r="C518" s="138" t="s">
        <v>1442</v>
      </c>
      <c r="F518" s="138" t="s">
        <v>1443</v>
      </c>
      <c r="G518" s="215" t="s">
        <v>7724</v>
      </c>
      <c r="H518" s="138" t="s">
        <v>1433</v>
      </c>
      <c r="I518" s="223" t="s">
        <v>7</v>
      </c>
      <c r="J518" s="224" t="s">
        <v>31</v>
      </c>
      <c r="K518" s="139" t="s">
        <v>32</v>
      </c>
      <c r="L518" s="150"/>
    </row>
    <row r="519" spans="1:13" ht="75" customHeight="1">
      <c r="A519" s="138" t="s">
        <v>1414</v>
      </c>
      <c r="B519" s="294"/>
      <c r="C519" s="138" t="s">
        <v>1444</v>
      </c>
      <c r="F519" s="138" t="s">
        <v>1445</v>
      </c>
      <c r="G519" s="215" t="s">
        <v>7725</v>
      </c>
      <c r="H519" s="138" t="s">
        <v>1436</v>
      </c>
      <c r="I519" s="223" t="s">
        <v>7</v>
      </c>
      <c r="J519" s="224" t="s">
        <v>31</v>
      </c>
      <c r="K519" s="139" t="s">
        <v>32</v>
      </c>
      <c r="L519" s="150"/>
      <c r="M519" s="138" t="s">
        <v>7721</v>
      </c>
    </row>
    <row r="520" spans="1:13" ht="75" customHeight="1">
      <c r="A520" s="138" t="s">
        <v>1414</v>
      </c>
      <c r="B520" s="294"/>
      <c r="C520" s="138" t="s">
        <v>1446</v>
      </c>
      <c r="F520" s="138" t="s">
        <v>1447</v>
      </c>
      <c r="G520" s="215" t="s">
        <v>7726</v>
      </c>
      <c r="H520" s="138" t="s">
        <v>1433</v>
      </c>
      <c r="I520" s="223" t="s">
        <v>7</v>
      </c>
      <c r="J520" s="224" t="s">
        <v>31</v>
      </c>
      <c r="K520" s="139" t="s">
        <v>32</v>
      </c>
      <c r="L520" s="150"/>
    </row>
    <row r="521" spans="1:13" ht="75" customHeight="1">
      <c r="A521" s="138" t="s">
        <v>1414</v>
      </c>
      <c r="B521" s="294"/>
      <c r="C521" s="138" t="s">
        <v>1448</v>
      </c>
      <c r="F521" s="138" t="s">
        <v>1449</v>
      </c>
      <c r="G521" s="215" t="s">
        <v>7727</v>
      </c>
      <c r="H521" s="138" t="s">
        <v>1436</v>
      </c>
      <c r="I521" s="223" t="s">
        <v>7</v>
      </c>
      <c r="J521" s="224" t="s">
        <v>31</v>
      </c>
      <c r="K521" s="139" t="s">
        <v>32</v>
      </c>
      <c r="L521" s="150"/>
    </row>
    <row r="522" spans="1:13" ht="75" customHeight="1">
      <c r="A522" s="138" t="s">
        <v>1414</v>
      </c>
      <c r="B522" s="294"/>
      <c r="C522" s="138" t="s">
        <v>1450</v>
      </c>
      <c r="F522" s="138" t="s">
        <v>1451</v>
      </c>
      <c r="G522" s="215" t="s">
        <v>7728</v>
      </c>
      <c r="H522" s="138" t="s">
        <v>1433</v>
      </c>
      <c r="I522" s="223" t="s">
        <v>7</v>
      </c>
      <c r="J522" s="224" t="s">
        <v>31</v>
      </c>
      <c r="K522" s="139" t="s">
        <v>32</v>
      </c>
      <c r="L522" s="150"/>
    </row>
    <row r="523" spans="1:13" ht="75" customHeight="1">
      <c r="A523" s="138" t="s">
        <v>1414</v>
      </c>
      <c r="B523" s="294"/>
      <c r="C523" s="138" t="s">
        <v>1452</v>
      </c>
      <c r="F523" s="138" t="s">
        <v>1453</v>
      </c>
      <c r="G523" s="215" t="s">
        <v>7729</v>
      </c>
      <c r="H523" s="138" t="s">
        <v>1436</v>
      </c>
      <c r="I523" s="223" t="s">
        <v>7</v>
      </c>
      <c r="J523" s="224" t="s">
        <v>31</v>
      </c>
      <c r="K523" s="139" t="s">
        <v>32</v>
      </c>
      <c r="L523" s="150"/>
    </row>
    <row r="524" spans="1:13" ht="75" customHeight="1">
      <c r="A524" s="138" t="s">
        <v>1414</v>
      </c>
      <c r="B524" s="294"/>
      <c r="C524" s="138" t="s">
        <v>1454</v>
      </c>
      <c r="F524" s="138" t="s">
        <v>1455</v>
      </c>
      <c r="G524" s="215" t="s">
        <v>7730</v>
      </c>
      <c r="H524" s="138" t="s">
        <v>1456</v>
      </c>
      <c r="I524" s="223" t="s">
        <v>7</v>
      </c>
      <c r="J524" s="224" t="s">
        <v>31</v>
      </c>
      <c r="K524" s="139" t="s">
        <v>32</v>
      </c>
      <c r="L524" s="150"/>
    </row>
    <row r="525" spans="1:13" ht="75" customHeight="1">
      <c r="A525" s="138" t="s">
        <v>1414</v>
      </c>
      <c r="B525" s="294"/>
      <c r="C525" s="138" t="s">
        <v>1457</v>
      </c>
      <c r="F525" s="138" t="s">
        <v>1458</v>
      </c>
      <c r="G525" s="215" t="s">
        <v>7731</v>
      </c>
      <c r="H525" s="138" t="s">
        <v>1456</v>
      </c>
      <c r="I525" s="223" t="s">
        <v>7</v>
      </c>
      <c r="J525" s="224" t="s">
        <v>31</v>
      </c>
      <c r="K525" s="139" t="s">
        <v>32</v>
      </c>
      <c r="L525" s="150"/>
    </row>
    <row r="526" spans="1:13" ht="75" customHeight="1">
      <c r="A526" s="138" t="s">
        <v>1414</v>
      </c>
      <c r="B526" s="294"/>
      <c r="C526" s="138" t="s">
        <v>1459</v>
      </c>
      <c r="F526" s="138" t="s">
        <v>1460</v>
      </c>
      <c r="G526" s="215" t="s">
        <v>7732</v>
      </c>
      <c r="H526" s="138" t="s">
        <v>1456</v>
      </c>
      <c r="I526" s="223" t="s">
        <v>7</v>
      </c>
      <c r="J526" s="224" t="s">
        <v>31</v>
      </c>
      <c r="K526" s="139" t="s">
        <v>32</v>
      </c>
      <c r="L526" s="150"/>
    </row>
    <row r="527" spans="1:13" ht="75" customHeight="1">
      <c r="A527" s="138" t="s">
        <v>1414</v>
      </c>
      <c r="B527" s="294"/>
      <c r="C527" s="138" t="s">
        <v>1461</v>
      </c>
      <c r="F527" s="138" t="s">
        <v>1462</v>
      </c>
      <c r="G527" s="215" t="s">
        <v>7733</v>
      </c>
      <c r="H527" s="138" t="s">
        <v>1428</v>
      </c>
      <c r="I527" s="223" t="s">
        <v>7</v>
      </c>
      <c r="J527" s="224" t="s">
        <v>31</v>
      </c>
      <c r="K527" s="139" t="s">
        <v>32</v>
      </c>
      <c r="L527" s="150"/>
    </row>
    <row r="528" spans="1:13" ht="75" customHeight="1">
      <c r="A528" s="138" t="s">
        <v>1414</v>
      </c>
      <c r="B528" s="294"/>
      <c r="C528" s="138" t="s">
        <v>1463</v>
      </c>
      <c r="F528" s="138" t="s">
        <v>1464</v>
      </c>
      <c r="G528" s="215" t="s">
        <v>7734</v>
      </c>
      <c r="H528" s="138" t="s">
        <v>1465</v>
      </c>
      <c r="I528" s="223" t="s">
        <v>7</v>
      </c>
      <c r="J528" s="224" t="s">
        <v>31</v>
      </c>
      <c r="K528" s="139" t="s">
        <v>32</v>
      </c>
      <c r="L528" s="150"/>
    </row>
    <row r="529" spans="1:13" ht="75" customHeight="1">
      <c r="A529" s="138" t="s">
        <v>1414</v>
      </c>
      <c r="B529" s="294"/>
      <c r="C529" s="138" t="s">
        <v>1466</v>
      </c>
      <c r="F529" s="138" t="s">
        <v>1467</v>
      </c>
      <c r="G529" s="215" t="s">
        <v>7735</v>
      </c>
      <c r="H529" s="138" t="s">
        <v>1436</v>
      </c>
      <c r="I529" s="223" t="s">
        <v>7</v>
      </c>
      <c r="J529" s="224" t="s">
        <v>31</v>
      </c>
      <c r="K529" s="139" t="s">
        <v>32</v>
      </c>
      <c r="L529" s="150"/>
    </row>
    <row r="530" spans="1:13" ht="75" customHeight="1">
      <c r="A530" s="138" t="s">
        <v>1414</v>
      </c>
      <c r="B530" s="294"/>
      <c r="C530" s="138" t="s">
        <v>1468</v>
      </c>
      <c r="F530" s="138" t="s">
        <v>1469</v>
      </c>
      <c r="G530" s="215" t="s">
        <v>7736</v>
      </c>
      <c r="H530" s="138" t="s">
        <v>1470</v>
      </c>
      <c r="I530" s="223" t="s">
        <v>7</v>
      </c>
      <c r="J530" s="224" t="s">
        <v>31</v>
      </c>
      <c r="K530" s="139" t="s">
        <v>32</v>
      </c>
      <c r="L530" s="150"/>
    </row>
    <row r="531" spans="1:13" ht="75" customHeight="1">
      <c r="A531" s="138" t="s">
        <v>1414</v>
      </c>
      <c r="B531" s="294"/>
      <c r="C531" s="138" t="s">
        <v>1471</v>
      </c>
      <c r="F531" s="138" t="s">
        <v>1472</v>
      </c>
      <c r="G531" s="215" t="s">
        <v>7737</v>
      </c>
      <c r="H531" s="138" t="s">
        <v>1470</v>
      </c>
      <c r="I531" s="223" t="s">
        <v>7</v>
      </c>
      <c r="J531" s="224" t="s">
        <v>31</v>
      </c>
      <c r="K531" s="139" t="s">
        <v>32</v>
      </c>
      <c r="L531" s="150"/>
    </row>
    <row r="532" spans="1:13" ht="75" customHeight="1">
      <c r="A532" s="139" t="s">
        <v>1473</v>
      </c>
      <c r="B532" s="139"/>
      <c r="C532" s="139" t="s">
        <v>1474</v>
      </c>
      <c r="D532" s="161"/>
      <c r="E532" s="161"/>
      <c r="F532" s="139" t="s">
        <v>1475</v>
      </c>
      <c r="G532" s="216" t="s">
        <v>7738</v>
      </c>
      <c r="H532" s="139" t="s">
        <v>1002</v>
      </c>
      <c r="I532" s="223" t="s">
        <v>7</v>
      </c>
      <c r="J532" s="224" t="s">
        <v>31</v>
      </c>
      <c r="K532" s="139" t="s">
        <v>32</v>
      </c>
      <c r="L532" s="150"/>
      <c r="M532" s="141" t="s">
        <v>7739</v>
      </c>
    </row>
    <row r="533" spans="1:13" ht="75" customHeight="1">
      <c r="A533" s="139" t="s">
        <v>1473</v>
      </c>
      <c r="B533" s="139"/>
      <c r="C533" s="139" t="s">
        <v>1476</v>
      </c>
      <c r="D533" s="161"/>
      <c r="E533" s="161"/>
      <c r="F533" s="139" t="s">
        <v>1477</v>
      </c>
      <c r="G533" s="216" t="s">
        <v>7740</v>
      </c>
      <c r="H533" s="139" t="s">
        <v>1002</v>
      </c>
      <c r="I533" s="223" t="s">
        <v>7</v>
      </c>
      <c r="J533" s="224" t="s">
        <v>31</v>
      </c>
      <c r="K533" s="139" t="s">
        <v>32</v>
      </c>
      <c r="L533" s="150"/>
      <c r="M533" s="141" t="s">
        <v>7741</v>
      </c>
    </row>
    <row r="534" spans="1:13" ht="75" customHeight="1">
      <c r="A534" s="139" t="s">
        <v>1473</v>
      </c>
      <c r="B534" s="139"/>
      <c r="C534" s="139" t="s">
        <v>1478</v>
      </c>
      <c r="D534" s="161"/>
      <c r="E534" s="161"/>
      <c r="F534" s="139" t="s">
        <v>1479</v>
      </c>
      <c r="G534" s="216" t="s">
        <v>7742</v>
      </c>
      <c r="H534" s="139" t="s">
        <v>1002</v>
      </c>
      <c r="I534" s="223" t="s">
        <v>7</v>
      </c>
      <c r="J534" s="224" t="s">
        <v>31</v>
      </c>
      <c r="K534" s="139" t="s">
        <v>32</v>
      </c>
      <c r="L534" s="150"/>
      <c r="M534" s="141" t="s">
        <v>7743</v>
      </c>
    </row>
    <row r="535" spans="1:13" ht="75" customHeight="1">
      <c r="A535" s="139" t="s">
        <v>1473</v>
      </c>
      <c r="B535" s="139"/>
      <c r="C535" s="139" t="s">
        <v>1480</v>
      </c>
      <c r="D535" s="161"/>
      <c r="E535" s="161"/>
      <c r="F535" s="139" t="s">
        <v>1481</v>
      </c>
      <c r="G535" s="216" t="s">
        <v>7744</v>
      </c>
      <c r="H535" s="139" t="s">
        <v>1002</v>
      </c>
      <c r="I535" s="223" t="s">
        <v>7</v>
      </c>
      <c r="J535" s="224" t="s">
        <v>31</v>
      </c>
      <c r="K535" s="139" t="s">
        <v>32</v>
      </c>
      <c r="L535" s="150"/>
      <c r="M535" s="141" t="s">
        <v>7745</v>
      </c>
    </row>
    <row r="536" spans="1:13" ht="75" customHeight="1">
      <c r="A536" s="139" t="s">
        <v>1473</v>
      </c>
      <c r="B536" s="139"/>
      <c r="C536" s="139" t="s">
        <v>1482</v>
      </c>
      <c r="D536" s="161"/>
      <c r="E536" s="161"/>
      <c r="F536" s="139" t="s">
        <v>1483</v>
      </c>
      <c r="G536" s="216" t="s">
        <v>7746</v>
      </c>
      <c r="H536" s="139" t="s">
        <v>1002</v>
      </c>
      <c r="I536" s="223" t="s">
        <v>7</v>
      </c>
      <c r="J536" s="224" t="s">
        <v>31</v>
      </c>
      <c r="K536" s="139" t="s">
        <v>32</v>
      </c>
      <c r="L536" s="150"/>
      <c r="M536" s="141" t="s">
        <v>7747</v>
      </c>
    </row>
    <row r="537" spans="1:13" ht="75" customHeight="1">
      <c r="A537" s="139" t="s">
        <v>1473</v>
      </c>
      <c r="B537" s="139"/>
      <c r="C537" s="139" t="s">
        <v>1484</v>
      </c>
      <c r="D537" s="161"/>
      <c r="E537" s="161"/>
      <c r="F537" s="139" t="s">
        <v>1485</v>
      </c>
      <c r="G537" s="216" t="s">
        <v>7748</v>
      </c>
      <c r="H537" s="139" t="s">
        <v>1002</v>
      </c>
      <c r="I537" s="223" t="s">
        <v>7</v>
      </c>
      <c r="J537" s="224" t="s">
        <v>31</v>
      </c>
      <c r="K537" s="139" t="s">
        <v>32</v>
      </c>
      <c r="L537" s="150"/>
      <c r="M537" s="141" t="s">
        <v>7749</v>
      </c>
    </row>
    <row r="538" spans="1:13" ht="75" customHeight="1">
      <c r="A538" s="139" t="s">
        <v>1473</v>
      </c>
      <c r="B538" s="293"/>
      <c r="C538" s="139" t="s">
        <v>1486</v>
      </c>
      <c r="F538" s="138" t="s">
        <v>1487</v>
      </c>
      <c r="G538" s="216" t="s">
        <v>7750</v>
      </c>
      <c r="H538" s="139" t="s">
        <v>1002</v>
      </c>
      <c r="I538" s="223" t="s">
        <v>7</v>
      </c>
      <c r="J538" s="224" t="s">
        <v>31</v>
      </c>
      <c r="K538" s="139" t="s">
        <v>32</v>
      </c>
      <c r="L538" s="150"/>
      <c r="M538" s="141" t="s">
        <v>7751</v>
      </c>
    </row>
    <row r="539" spans="1:13" ht="75" customHeight="1">
      <c r="A539" s="139" t="s">
        <v>1473</v>
      </c>
      <c r="B539" s="294"/>
      <c r="C539" s="139" t="s">
        <v>1488</v>
      </c>
      <c r="F539" s="138" t="s">
        <v>1489</v>
      </c>
      <c r="G539" s="216" t="s">
        <v>7750</v>
      </c>
      <c r="H539" s="139" t="s">
        <v>1002</v>
      </c>
      <c r="I539" s="223" t="s">
        <v>7</v>
      </c>
      <c r="J539" s="224" t="s">
        <v>31</v>
      </c>
      <c r="K539" s="139" t="s">
        <v>32</v>
      </c>
      <c r="L539" s="150"/>
      <c r="M539" s="141" t="s">
        <v>7752</v>
      </c>
    </row>
    <row r="540" spans="1:13" ht="75" customHeight="1">
      <c r="A540" s="139" t="s">
        <v>1473</v>
      </c>
      <c r="B540" s="294"/>
      <c r="C540" s="139" t="s">
        <v>1490</v>
      </c>
      <c r="F540" s="138" t="s">
        <v>1491</v>
      </c>
      <c r="G540" s="216" t="s">
        <v>7750</v>
      </c>
      <c r="H540" s="139" t="s">
        <v>1002</v>
      </c>
      <c r="I540" s="223" t="s">
        <v>7</v>
      </c>
      <c r="J540" s="224" t="s">
        <v>31</v>
      </c>
      <c r="K540" s="139" t="s">
        <v>32</v>
      </c>
      <c r="L540" s="150"/>
      <c r="M540" s="141" t="s">
        <v>7753</v>
      </c>
    </row>
    <row r="541" spans="1:13" ht="75" customHeight="1">
      <c r="A541" s="139" t="s">
        <v>1473</v>
      </c>
      <c r="B541" s="294"/>
      <c r="C541" s="139" t="s">
        <v>1492</v>
      </c>
      <c r="F541" s="138" t="s">
        <v>1493</v>
      </c>
      <c r="G541" s="216" t="s">
        <v>7750</v>
      </c>
      <c r="H541" s="139" t="s">
        <v>1002</v>
      </c>
      <c r="I541" s="223" t="s">
        <v>7</v>
      </c>
      <c r="J541" s="224" t="s">
        <v>31</v>
      </c>
      <c r="K541" s="139" t="s">
        <v>32</v>
      </c>
      <c r="L541" s="150"/>
      <c r="M541" s="141" t="s">
        <v>7754</v>
      </c>
    </row>
    <row r="542" spans="1:13" ht="75" customHeight="1">
      <c r="A542" s="139" t="s">
        <v>1473</v>
      </c>
      <c r="B542" s="294"/>
      <c r="C542" s="139" t="s">
        <v>1494</v>
      </c>
      <c r="F542" s="138" t="s">
        <v>1495</v>
      </c>
      <c r="G542" s="216" t="s">
        <v>7750</v>
      </c>
      <c r="H542" s="139" t="s">
        <v>1002</v>
      </c>
      <c r="I542" s="223" t="s">
        <v>7</v>
      </c>
      <c r="J542" s="224" t="s">
        <v>31</v>
      </c>
      <c r="K542" s="139" t="s">
        <v>32</v>
      </c>
      <c r="L542" s="150"/>
      <c r="M542" s="141" t="s">
        <v>7755</v>
      </c>
    </row>
    <row r="543" spans="1:13" ht="75" customHeight="1">
      <c r="A543" s="139" t="s">
        <v>1473</v>
      </c>
      <c r="B543" s="294"/>
      <c r="C543" s="139" t="s">
        <v>1496</v>
      </c>
      <c r="F543" s="138" t="s">
        <v>1497</v>
      </c>
      <c r="G543" s="216" t="s">
        <v>7750</v>
      </c>
      <c r="H543" s="139" t="s">
        <v>1002</v>
      </c>
      <c r="I543" s="223" t="s">
        <v>7</v>
      </c>
      <c r="J543" s="224" t="s">
        <v>31</v>
      </c>
      <c r="K543" s="139" t="s">
        <v>32</v>
      </c>
      <c r="L543" s="150"/>
      <c r="M543" s="141" t="s">
        <v>7756</v>
      </c>
    </row>
    <row r="544" spans="1:13" ht="75" customHeight="1">
      <c r="A544" s="139" t="s">
        <v>1473</v>
      </c>
      <c r="B544" s="294"/>
      <c r="C544" s="139" t="s">
        <v>1498</v>
      </c>
      <c r="F544" s="138" t="s">
        <v>1499</v>
      </c>
      <c r="G544" s="216" t="s">
        <v>7750</v>
      </c>
      <c r="H544" s="139" t="s">
        <v>1002</v>
      </c>
      <c r="I544" s="223" t="s">
        <v>7</v>
      </c>
      <c r="J544" s="224" t="s">
        <v>31</v>
      </c>
      <c r="K544" s="139" t="s">
        <v>32</v>
      </c>
      <c r="L544" s="150"/>
      <c r="M544" s="141" t="s">
        <v>7757</v>
      </c>
    </row>
    <row r="545" spans="1:13" ht="75" customHeight="1">
      <c r="A545" s="139" t="s">
        <v>1473</v>
      </c>
      <c r="B545" s="294"/>
      <c r="C545" s="139" t="s">
        <v>1500</v>
      </c>
      <c r="F545" s="138" t="s">
        <v>1501</v>
      </c>
      <c r="G545" s="216" t="s">
        <v>7750</v>
      </c>
      <c r="H545" s="139" t="s">
        <v>1002</v>
      </c>
      <c r="I545" s="223" t="s">
        <v>7</v>
      </c>
      <c r="J545" s="224" t="s">
        <v>31</v>
      </c>
      <c r="K545" s="139" t="s">
        <v>32</v>
      </c>
      <c r="L545" s="150"/>
      <c r="M545" s="141" t="s">
        <v>7758</v>
      </c>
    </row>
    <row r="546" spans="1:13" ht="75" customHeight="1">
      <c r="A546" s="139" t="s">
        <v>1473</v>
      </c>
      <c r="B546" s="294"/>
      <c r="C546" s="139" t="s">
        <v>1502</v>
      </c>
      <c r="F546" s="138" t="s">
        <v>1503</v>
      </c>
      <c r="G546" s="216" t="s">
        <v>7750</v>
      </c>
      <c r="H546" s="139" t="s">
        <v>1002</v>
      </c>
      <c r="I546" s="223" t="s">
        <v>7</v>
      </c>
      <c r="J546" s="224" t="s">
        <v>31</v>
      </c>
      <c r="K546" s="139" t="s">
        <v>32</v>
      </c>
      <c r="L546" s="150"/>
      <c r="M546" s="141" t="s">
        <v>7759</v>
      </c>
    </row>
    <row r="547" spans="1:13" ht="75" customHeight="1">
      <c r="A547" s="139" t="s">
        <v>1473</v>
      </c>
      <c r="B547" s="294"/>
      <c r="C547" s="139" t="s">
        <v>1504</v>
      </c>
      <c r="F547" s="138" t="s">
        <v>1505</v>
      </c>
      <c r="G547" s="216" t="s">
        <v>7750</v>
      </c>
      <c r="H547" s="139" t="s">
        <v>1002</v>
      </c>
      <c r="I547" s="223" t="s">
        <v>7</v>
      </c>
      <c r="J547" s="224" t="s">
        <v>31</v>
      </c>
      <c r="K547" s="139" t="s">
        <v>32</v>
      </c>
      <c r="L547" s="150"/>
      <c r="M547" s="141" t="s">
        <v>7760</v>
      </c>
    </row>
    <row r="548" spans="1:13" ht="75" customHeight="1">
      <c r="A548" s="139" t="s">
        <v>1473</v>
      </c>
      <c r="B548" s="294"/>
      <c r="C548" s="139" t="s">
        <v>1506</v>
      </c>
      <c r="F548" s="138" t="s">
        <v>1507</v>
      </c>
      <c r="G548" s="216" t="s">
        <v>7750</v>
      </c>
      <c r="H548" s="139" t="s">
        <v>1002</v>
      </c>
      <c r="I548" s="223" t="s">
        <v>7</v>
      </c>
      <c r="J548" s="224" t="s">
        <v>31</v>
      </c>
      <c r="K548" s="139" t="s">
        <v>32</v>
      </c>
      <c r="L548" s="150"/>
      <c r="M548" s="141" t="s">
        <v>7761</v>
      </c>
    </row>
    <row r="549" spans="1:13" ht="75" customHeight="1">
      <c r="A549" s="139" t="s">
        <v>1473</v>
      </c>
      <c r="B549" s="294"/>
      <c r="C549" s="139" t="s">
        <v>1508</v>
      </c>
      <c r="F549" s="138" t="s">
        <v>1509</v>
      </c>
      <c r="G549" s="216" t="s">
        <v>7750</v>
      </c>
      <c r="H549" s="139" t="s">
        <v>1002</v>
      </c>
      <c r="I549" s="223" t="s">
        <v>7</v>
      </c>
      <c r="J549" s="224" t="s">
        <v>31</v>
      </c>
      <c r="K549" s="139" t="s">
        <v>32</v>
      </c>
      <c r="L549" s="150"/>
      <c r="M549" s="141" t="s">
        <v>7762</v>
      </c>
    </row>
    <row r="550" spans="1:13" ht="75" customHeight="1">
      <c r="A550" s="139" t="s">
        <v>1473</v>
      </c>
      <c r="B550" s="294"/>
      <c r="C550" s="139" t="s">
        <v>1510</v>
      </c>
      <c r="F550" s="138" t="s">
        <v>1511</v>
      </c>
      <c r="G550" s="216" t="s">
        <v>7750</v>
      </c>
      <c r="H550" s="139" t="s">
        <v>1002</v>
      </c>
      <c r="I550" s="223" t="s">
        <v>7</v>
      </c>
      <c r="J550" s="224" t="s">
        <v>31</v>
      </c>
      <c r="K550" s="139" t="s">
        <v>32</v>
      </c>
      <c r="L550" s="150"/>
      <c r="M550" s="141" t="s">
        <v>7763</v>
      </c>
    </row>
    <row r="551" spans="1:13" ht="75" customHeight="1">
      <c r="A551" s="139" t="s">
        <v>1473</v>
      </c>
      <c r="B551" s="294"/>
      <c r="C551" s="139" t="s">
        <v>1512</v>
      </c>
      <c r="F551" s="138" t="s">
        <v>1513</v>
      </c>
      <c r="G551" s="216" t="s">
        <v>7748</v>
      </c>
      <c r="H551" s="139" t="s">
        <v>939</v>
      </c>
      <c r="I551" s="223" t="s">
        <v>7</v>
      </c>
      <c r="J551" s="224" t="s">
        <v>31</v>
      </c>
      <c r="K551" s="139" t="s">
        <v>32</v>
      </c>
      <c r="L551" s="150"/>
      <c r="M551" s="141" t="s">
        <v>7764</v>
      </c>
    </row>
    <row r="552" spans="1:13" ht="75" customHeight="1">
      <c r="A552" s="139" t="s">
        <v>1473</v>
      </c>
      <c r="B552" s="294"/>
      <c r="C552" s="139" t="s">
        <v>1514</v>
      </c>
      <c r="F552" s="138" t="s">
        <v>1515</v>
      </c>
      <c r="G552" s="216" t="s">
        <v>7765</v>
      </c>
      <c r="H552" s="139" t="s">
        <v>939</v>
      </c>
      <c r="I552" s="223" t="s">
        <v>7</v>
      </c>
      <c r="J552" s="224" t="s">
        <v>31</v>
      </c>
      <c r="K552" s="139" t="s">
        <v>32</v>
      </c>
      <c r="L552" s="150"/>
      <c r="M552" s="141" t="s">
        <v>7766</v>
      </c>
    </row>
    <row r="553" spans="1:13" ht="75" customHeight="1">
      <c r="A553" s="139" t="s">
        <v>1473</v>
      </c>
      <c r="B553" s="294"/>
      <c r="C553" s="139" t="s">
        <v>1516</v>
      </c>
      <c r="F553" s="138" t="s">
        <v>1517</v>
      </c>
      <c r="G553" s="216" t="s">
        <v>7742</v>
      </c>
      <c r="H553" s="139" t="s">
        <v>939</v>
      </c>
      <c r="I553" s="223" t="s">
        <v>7</v>
      </c>
      <c r="J553" s="224" t="s">
        <v>31</v>
      </c>
      <c r="K553" s="139" t="s">
        <v>32</v>
      </c>
      <c r="L553" s="150"/>
      <c r="M553" s="141" t="s">
        <v>7767</v>
      </c>
    </row>
    <row r="554" spans="1:13" ht="75" customHeight="1">
      <c r="A554" s="139" t="s">
        <v>1473</v>
      </c>
      <c r="B554" s="294"/>
      <c r="C554" s="139" t="s">
        <v>1518</v>
      </c>
      <c r="F554" s="138" t="s">
        <v>1519</v>
      </c>
      <c r="G554" s="216" t="s">
        <v>7768</v>
      </c>
      <c r="H554" s="139" t="s">
        <v>939</v>
      </c>
      <c r="I554" s="223" t="s">
        <v>7</v>
      </c>
      <c r="J554" s="224" t="s">
        <v>31</v>
      </c>
      <c r="K554" s="139" t="s">
        <v>32</v>
      </c>
      <c r="L554" s="150"/>
      <c r="M554" s="138" t="s">
        <v>7769</v>
      </c>
    </row>
    <row r="555" spans="1:13" ht="75" customHeight="1">
      <c r="A555" s="139" t="s">
        <v>1473</v>
      </c>
      <c r="B555" s="294"/>
      <c r="C555" s="139" t="s">
        <v>1520</v>
      </c>
      <c r="F555" s="138" t="s">
        <v>1521</v>
      </c>
      <c r="G555" s="216" t="s">
        <v>7770</v>
      </c>
      <c r="H555" s="139" t="s">
        <v>939</v>
      </c>
      <c r="I555" s="223" t="s">
        <v>7</v>
      </c>
      <c r="J555" s="224" t="s">
        <v>31</v>
      </c>
      <c r="K555" s="139" t="s">
        <v>32</v>
      </c>
      <c r="L555" s="150"/>
      <c r="M555" s="141" t="s">
        <v>7771</v>
      </c>
    </row>
    <row r="556" spans="1:13" ht="75" customHeight="1">
      <c r="A556" s="139" t="s">
        <v>1473</v>
      </c>
      <c r="B556" s="294"/>
      <c r="C556" s="139" t="s">
        <v>1522</v>
      </c>
      <c r="F556" s="138" t="s">
        <v>1523</v>
      </c>
      <c r="G556" s="216" t="s">
        <v>7772</v>
      </c>
      <c r="H556" s="139" t="s">
        <v>939</v>
      </c>
      <c r="I556" s="223" t="s">
        <v>7</v>
      </c>
      <c r="J556" s="224" t="s">
        <v>31</v>
      </c>
      <c r="K556" s="139" t="s">
        <v>32</v>
      </c>
      <c r="L556" s="150"/>
      <c r="M556" s="138" t="s">
        <v>7773</v>
      </c>
    </row>
    <row r="557" spans="1:13" ht="75" customHeight="1">
      <c r="A557" s="139" t="s">
        <v>1473</v>
      </c>
      <c r="B557" s="294"/>
      <c r="C557" s="139" t="s">
        <v>1524</v>
      </c>
      <c r="F557" s="138" t="s">
        <v>1525</v>
      </c>
      <c r="G557" s="216" t="s">
        <v>7746</v>
      </c>
      <c r="H557" s="139" t="s">
        <v>939</v>
      </c>
      <c r="I557" s="223" t="s">
        <v>7</v>
      </c>
      <c r="J557" s="224" t="s">
        <v>31</v>
      </c>
      <c r="K557" s="139" t="s">
        <v>32</v>
      </c>
      <c r="L557" s="150"/>
      <c r="M557" s="138" t="s">
        <v>7774</v>
      </c>
    </row>
    <row r="558" spans="1:13" ht="75" customHeight="1">
      <c r="A558" s="139" t="s">
        <v>1473</v>
      </c>
      <c r="B558" s="294"/>
      <c r="C558" s="139" t="s">
        <v>1526</v>
      </c>
      <c r="F558" s="138" t="s">
        <v>1527</v>
      </c>
      <c r="G558" s="216" t="s">
        <v>7748</v>
      </c>
      <c r="H558" s="139" t="s">
        <v>939</v>
      </c>
      <c r="I558" s="223" t="s">
        <v>7</v>
      </c>
      <c r="J558" s="224" t="s">
        <v>31</v>
      </c>
      <c r="K558" s="139" t="s">
        <v>32</v>
      </c>
      <c r="L558" s="150"/>
      <c r="M558" s="138" t="s">
        <v>7775</v>
      </c>
    </row>
    <row r="559" spans="1:13" ht="75" customHeight="1">
      <c r="A559" s="139" t="s">
        <v>1473</v>
      </c>
      <c r="B559" s="294"/>
      <c r="C559" s="139" t="s">
        <v>1528</v>
      </c>
      <c r="F559" s="138" t="s">
        <v>1529</v>
      </c>
      <c r="G559" s="216" t="s">
        <v>7776</v>
      </c>
      <c r="H559" s="139" t="s">
        <v>939</v>
      </c>
      <c r="I559" s="223" t="s">
        <v>7</v>
      </c>
      <c r="J559" s="224" t="s">
        <v>31</v>
      </c>
      <c r="K559" s="139" t="s">
        <v>32</v>
      </c>
      <c r="L559" s="150"/>
      <c r="M559" s="138" t="s">
        <v>7777</v>
      </c>
    </row>
    <row r="560" spans="1:13" ht="75" customHeight="1">
      <c r="A560" s="139" t="s">
        <v>1473</v>
      </c>
      <c r="B560" s="294"/>
      <c r="C560" s="139" t="s">
        <v>1530</v>
      </c>
      <c r="F560" s="138" t="s">
        <v>1531</v>
      </c>
      <c r="G560" s="216" t="s">
        <v>7778</v>
      </c>
      <c r="H560" s="139" t="s">
        <v>939</v>
      </c>
      <c r="I560" s="223" t="s">
        <v>7</v>
      </c>
      <c r="J560" s="224" t="s">
        <v>31</v>
      </c>
      <c r="K560" s="139" t="s">
        <v>32</v>
      </c>
      <c r="L560" s="150"/>
      <c r="M560" s="138" t="s">
        <v>7779</v>
      </c>
    </row>
    <row r="561" spans="1:13" ht="75" customHeight="1">
      <c r="A561" s="139" t="s">
        <v>1473</v>
      </c>
      <c r="B561" s="294"/>
      <c r="C561" s="139" t="s">
        <v>1532</v>
      </c>
      <c r="F561" s="138" t="s">
        <v>1533</v>
      </c>
      <c r="G561" s="216" t="s">
        <v>7780</v>
      </c>
      <c r="H561" s="139" t="s">
        <v>939</v>
      </c>
      <c r="I561" s="223" t="s">
        <v>7</v>
      </c>
      <c r="J561" s="224" t="s">
        <v>31</v>
      </c>
      <c r="K561" s="139" t="s">
        <v>32</v>
      </c>
      <c r="L561" s="150"/>
      <c r="M561" s="138" t="s">
        <v>7781</v>
      </c>
    </row>
    <row r="562" spans="1:13" ht="75" customHeight="1">
      <c r="A562" s="139" t="s">
        <v>1473</v>
      </c>
      <c r="B562" s="294"/>
      <c r="C562" s="139" t="s">
        <v>1534</v>
      </c>
      <c r="F562" s="138" t="s">
        <v>1535</v>
      </c>
      <c r="G562" s="216" t="s">
        <v>7782</v>
      </c>
      <c r="H562" s="139" t="s">
        <v>939</v>
      </c>
      <c r="I562" s="223" t="s">
        <v>7</v>
      </c>
      <c r="J562" s="224" t="s">
        <v>31</v>
      </c>
      <c r="K562" s="139" t="s">
        <v>32</v>
      </c>
      <c r="L562" s="150"/>
      <c r="M562" s="138" t="s">
        <v>7783</v>
      </c>
    </row>
    <row r="563" spans="1:13" ht="75" customHeight="1">
      <c r="A563" s="139" t="s">
        <v>1473</v>
      </c>
      <c r="B563" s="294"/>
      <c r="C563" s="139" t="s">
        <v>1536</v>
      </c>
      <c r="F563" s="138" t="s">
        <v>1537</v>
      </c>
      <c r="G563" s="216" t="s">
        <v>7784</v>
      </c>
      <c r="H563" s="139" t="s">
        <v>939</v>
      </c>
      <c r="I563" s="223" t="s">
        <v>7</v>
      </c>
      <c r="J563" s="224" t="s">
        <v>31</v>
      </c>
      <c r="K563" s="139" t="s">
        <v>32</v>
      </c>
      <c r="L563" s="150"/>
      <c r="M563" s="138" t="s">
        <v>7785</v>
      </c>
    </row>
    <row r="564" spans="1:13" ht="75" customHeight="1">
      <c r="A564" s="139" t="s">
        <v>1473</v>
      </c>
      <c r="B564" s="294"/>
      <c r="C564" s="139" t="s">
        <v>1538</v>
      </c>
      <c r="F564" s="138" t="s">
        <v>1539</v>
      </c>
      <c r="G564" s="216" t="s">
        <v>7786</v>
      </c>
      <c r="H564" s="139" t="s">
        <v>939</v>
      </c>
      <c r="I564" s="223" t="s">
        <v>7</v>
      </c>
      <c r="J564" s="224" t="s">
        <v>31</v>
      </c>
      <c r="K564" s="139" t="s">
        <v>32</v>
      </c>
      <c r="L564" s="150"/>
      <c r="M564" s="138" t="s">
        <v>7787</v>
      </c>
    </row>
    <row r="565" spans="1:13" ht="75" customHeight="1">
      <c r="A565" s="139" t="s">
        <v>1473</v>
      </c>
      <c r="B565" s="294"/>
      <c r="C565" s="139" t="s">
        <v>1540</v>
      </c>
      <c r="F565" s="138" t="s">
        <v>1541</v>
      </c>
      <c r="G565" s="216" t="s">
        <v>7788</v>
      </c>
      <c r="H565" s="139" t="s">
        <v>939</v>
      </c>
      <c r="I565" s="223" t="s">
        <v>7</v>
      </c>
      <c r="J565" s="224" t="s">
        <v>31</v>
      </c>
      <c r="K565" s="139" t="s">
        <v>32</v>
      </c>
      <c r="L565" s="150"/>
      <c r="M565" s="138" t="s">
        <v>7789</v>
      </c>
    </row>
    <row r="566" spans="1:13" ht="75" customHeight="1">
      <c r="A566" s="139" t="s">
        <v>1473</v>
      </c>
      <c r="B566" s="294"/>
      <c r="C566" s="139" t="s">
        <v>1542</v>
      </c>
      <c r="F566" s="138" t="s">
        <v>1543</v>
      </c>
      <c r="G566" s="216" t="s">
        <v>7790</v>
      </c>
      <c r="H566" s="139" t="s">
        <v>939</v>
      </c>
      <c r="I566" s="223" t="s">
        <v>7</v>
      </c>
      <c r="J566" s="224" t="s">
        <v>31</v>
      </c>
      <c r="K566" s="139" t="s">
        <v>32</v>
      </c>
      <c r="L566" s="150"/>
      <c r="M566" s="138" t="s">
        <v>7791</v>
      </c>
    </row>
    <row r="567" spans="1:13" ht="75" customHeight="1">
      <c r="A567" s="139" t="s">
        <v>1473</v>
      </c>
      <c r="B567" s="294"/>
      <c r="C567" s="139" t="s">
        <v>1544</v>
      </c>
      <c r="F567" s="138" t="s">
        <v>1545</v>
      </c>
      <c r="G567" s="216" t="s">
        <v>7792</v>
      </c>
      <c r="H567" s="139" t="s">
        <v>939</v>
      </c>
      <c r="I567" s="223" t="s">
        <v>7</v>
      </c>
      <c r="J567" s="224" t="s">
        <v>31</v>
      </c>
      <c r="K567" s="139" t="s">
        <v>32</v>
      </c>
      <c r="L567" s="150"/>
      <c r="M567" s="138" t="s">
        <v>7793</v>
      </c>
    </row>
    <row r="568" spans="1:13" ht="75" customHeight="1">
      <c r="A568" s="139" t="s">
        <v>1473</v>
      </c>
      <c r="B568" s="294"/>
      <c r="C568" s="139" t="s">
        <v>1546</v>
      </c>
      <c r="F568" s="138" t="s">
        <v>1547</v>
      </c>
      <c r="G568" s="216" t="s">
        <v>7794</v>
      </c>
      <c r="H568" s="139" t="s">
        <v>939</v>
      </c>
      <c r="I568" s="223" t="s">
        <v>7</v>
      </c>
      <c r="J568" s="224" t="s">
        <v>31</v>
      </c>
      <c r="K568" s="139" t="s">
        <v>32</v>
      </c>
      <c r="L568" s="150"/>
      <c r="M568" s="138" t="s">
        <v>7795</v>
      </c>
    </row>
    <row r="569" spans="1:13" ht="75" customHeight="1">
      <c r="A569" s="139" t="s">
        <v>1473</v>
      </c>
      <c r="B569" s="294"/>
      <c r="C569" s="139" t="s">
        <v>1548</v>
      </c>
      <c r="F569" s="138" t="s">
        <v>1549</v>
      </c>
      <c r="G569" s="216" t="s">
        <v>7796</v>
      </c>
      <c r="H569" s="139" t="s">
        <v>1550</v>
      </c>
      <c r="I569" s="223" t="s">
        <v>7</v>
      </c>
      <c r="J569" s="224" t="s">
        <v>31</v>
      </c>
      <c r="K569" s="139" t="s">
        <v>32</v>
      </c>
      <c r="L569" s="150"/>
      <c r="M569" s="138" t="s">
        <v>7797</v>
      </c>
    </row>
    <row r="570" spans="1:13" ht="75" customHeight="1">
      <c r="A570" s="138" t="s">
        <v>815</v>
      </c>
      <c r="B570" s="138"/>
      <c r="C570" s="138" t="s">
        <v>1551</v>
      </c>
      <c r="D570" s="138"/>
      <c r="E570" s="138"/>
      <c r="F570" s="138" t="s">
        <v>1552</v>
      </c>
      <c r="G570" s="215" t="s">
        <v>828</v>
      </c>
      <c r="H570" s="138" t="s">
        <v>829</v>
      </c>
      <c r="I570" s="223" t="s">
        <v>7</v>
      </c>
      <c r="J570" s="224" t="s">
        <v>31</v>
      </c>
      <c r="K570" s="139" t="s">
        <v>32</v>
      </c>
      <c r="L570" s="150"/>
      <c r="M570" s="138" t="s">
        <v>7798</v>
      </c>
    </row>
    <row r="571" spans="1:13" ht="75" customHeight="1">
      <c r="A571" s="138" t="s">
        <v>564</v>
      </c>
      <c r="B571" s="138" t="s">
        <v>565</v>
      </c>
      <c r="C571" s="138" t="s">
        <v>1553</v>
      </c>
      <c r="D571" s="138"/>
      <c r="E571" s="138" t="s">
        <v>567</v>
      </c>
      <c r="F571" s="138" t="s">
        <v>1554</v>
      </c>
      <c r="G571" s="215" t="s">
        <v>7342</v>
      </c>
      <c r="H571" s="138" t="s">
        <v>569</v>
      </c>
      <c r="I571" s="223" t="s">
        <v>7</v>
      </c>
      <c r="J571" s="224" t="s">
        <v>31</v>
      </c>
      <c r="K571" s="139" t="s">
        <v>32</v>
      </c>
      <c r="L571" s="150"/>
      <c r="M571" s="138" t="s">
        <v>7799</v>
      </c>
    </row>
    <row r="572" spans="1:13" ht="75" customHeight="1">
      <c r="A572" s="138" t="s">
        <v>564</v>
      </c>
      <c r="B572" s="138" t="s">
        <v>565</v>
      </c>
      <c r="C572" s="138" t="s">
        <v>1553</v>
      </c>
      <c r="D572" s="138"/>
      <c r="E572" s="138" t="s">
        <v>567</v>
      </c>
      <c r="F572" s="138" t="s">
        <v>1555</v>
      </c>
      <c r="G572" s="215" t="s">
        <v>7342</v>
      </c>
      <c r="H572" s="138" t="s">
        <v>569</v>
      </c>
      <c r="I572" s="223" t="s">
        <v>7</v>
      </c>
      <c r="J572" s="224" t="s">
        <v>31</v>
      </c>
      <c r="K572" s="139" t="s">
        <v>32</v>
      </c>
      <c r="L572" s="150"/>
      <c r="M572" s="138" t="s">
        <v>7799</v>
      </c>
    </row>
    <row r="573" spans="1:13" ht="75" customHeight="1">
      <c r="A573" s="138" t="s">
        <v>426</v>
      </c>
      <c r="B573" s="293" t="s">
        <v>427</v>
      </c>
      <c r="C573" s="138" t="s">
        <v>1556</v>
      </c>
      <c r="D573" s="138"/>
      <c r="E573" s="138" t="s">
        <v>429</v>
      </c>
      <c r="F573" s="138" t="s">
        <v>1557</v>
      </c>
      <c r="G573" s="215" t="s">
        <v>10660</v>
      </c>
      <c r="H573" s="138" t="s">
        <v>431</v>
      </c>
      <c r="I573" s="223" t="s">
        <v>7</v>
      </c>
      <c r="J573" s="224" t="s">
        <v>31</v>
      </c>
      <c r="K573" s="139" t="s">
        <v>32</v>
      </c>
      <c r="L573" s="150"/>
      <c r="M573" s="138" t="s">
        <v>7800</v>
      </c>
    </row>
    <row r="574" spans="1:13" ht="75" customHeight="1">
      <c r="A574" s="138" t="s">
        <v>426</v>
      </c>
      <c r="B574" s="294"/>
      <c r="C574" s="138" t="s">
        <v>1558</v>
      </c>
      <c r="D574" s="138"/>
      <c r="E574" s="138"/>
      <c r="F574" s="138" t="s">
        <v>1559</v>
      </c>
      <c r="G574" s="215" t="s">
        <v>10636</v>
      </c>
      <c r="H574" s="138" t="s">
        <v>431</v>
      </c>
      <c r="I574" s="223" t="s">
        <v>7</v>
      </c>
      <c r="J574" s="224" t="s">
        <v>31</v>
      </c>
      <c r="K574" s="139" t="s">
        <v>32</v>
      </c>
      <c r="L574" s="150"/>
      <c r="M574" s="138" t="s">
        <v>7801</v>
      </c>
    </row>
    <row r="575" spans="1:13" ht="75" customHeight="1">
      <c r="A575" s="138" t="s">
        <v>426</v>
      </c>
      <c r="B575" s="294"/>
      <c r="C575" s="138" t="s">
        <v>1560</v>
      </c>
      <c r="D575" s="138"/>
      <c r="E575" s="138"/>
      <c r="F575" s="138" t="s">
        <v>1561</v>
      </c>
      <c r="G575" s="215" t="s">
        <v>10636</v>
      </c>
      <c r="H575" s="138" t="s">
        <v>431</v>
      </c>
      <c r="I575" s="223" t="s">
        <v>7</v>
      </c>
      <c r="J575" s="224" t="s">
        <v>31</v>
      </c>
      <c r="K575" s="139" t="s">
        <v>32</v>
      </c>
      <c r="L575" s="150"/>
      <c r="M575" s="138" t="s">
        <v>7802</v>
      </c>
    </row>
    <row r="576" spans="1:13" ht="75" customHeight="1">
      <c r="A576" s="138" t="s">
        <v>426</v>
      </c>
      <c r="B576" s="294"/>
      <c r="C576" s="138" t="s">
        <v>1562</v>
      </c>
      <c r="D576" s="138"/>
      <c r="E576" s="138"/>
      <c r="F576" s="138" t="s">
        <v>1563</v>
      </c>
      <c r="G576" s="215" t="s">
        <v>10637</v>
      </c>
      <c r="H576" s="138" t="s">
        <v>438</v>
      </c>
      <c r="I576" s="223" t="s">
        <v>7</v>
      </c>
      <c r="J576" s="224" t="s">
        <v>31</v>
      </c>
      <c r="K576" s="139" t="s">
        <v>32</v>
      </c>
      <c r="L576" s="150"/>
      <c r="M576" s="138" t="s">
        <v>7803</v>
      </c>
    </row>
    <row r="577" spans="1:15" ht="75" customHeight="1">
      <c r="A577" s="138" t="s">
        <v>426</v>
      </c>
      <c r="B577" s="294"/>
      <c r="C577" s="138" t="s">
        <v>1564</v>
      </c>
      <c r="D577" s="138"/>
      <c r="E577" s="138"/>
      <c r="F577" s="138" t="s">
        <v>1565</v>
      </c>
      <c r="G577" s="215" t="s">
        <v>10638</v>
      </c>
      <c r="H577" s="138" t="s">
        <v>441</v>
      </c>
      <c r="I577" s="223" t="s">
        <v>7</v>
      </c>
      <c r="J577" s="224" t="s">
        <v>31</v>
      </c>
      <c r="K577" s="139" t="s">
        <v>32</v>
      </c>
      <c r="L577" s="150"/>
      <c r="M577" s="138" t="s">
        <v>7804</v>
      </c>
    </row>
    <row r="578" spans="1:15" ht="75" customHeight="1">
      <c r="A578" s="138" t="s">
        <v>363</v>
      </c>
      <c r="B578" s="138" t="s">
        <v>364</v>
      </c>
      <c r="C578" s="138" t="s">
        <v>1566</v>
      </c>
      <c r="D578" s="138"/>
      <c r="E578" s="138" t="s">
        <v>366</v>
      </c>
      <c r="F578" s="138" t="s">
        <v>1567</v>
      </c>
      <c r="G578" s="215" t="s">
        <v>7271</v>
      </c>
      <c r="H578" s="138" t="s">
        <v>368</v>
      </c>
      <c r="I578" s="223" t="s">
        <v>7</v>
      </c>
      <c r="J578" s="224" t="s">
        <v>31</v>
      </c>
      <c r="K578" s="139" t="s">
        <v>32</v>
      </c>
      <c r="L578" s="150"/>
      <c r="M578" s="138" t="s">
        <v>7272</v>
      </c>
    </row>
    <row r="579" spans="1:15" ht="75" customHeight="1">
      <c r="A579" s="139" t="s">
        <v>891</v>
      </c>
      <c r="B579" s="293" t="s">
        <v>892</v>
      </c>
      <c r="C579" s="139" t="s">
        <v>1568</v>
      </c>
      <c r="E579" s="156" t="s">
        <v>4825</v>
      </c>
      <c r="F579" s="156" t="s">
        <v>4826</v>
      </c>
      <c r="G579" s="217" t="s">
        <v>10644</v>
      </c>
      <c r="H579" s="156" t="s">
        <v>4314</v>
      </c>
      <c r="I579" s="223" t="s">
        <v>7</v>
      </c>
      <c r="J579" s="224" t="s">
        <v>31</v>
      </c>
      <c r="K579" s="139" t="s">
        <v>32</v>
      </c>
      <c r="L579" s="150"/>
      <c r="M579" s="138" t="s">
        <v>7805</v>
      </c>
    </row>
    <row r="580" spans="1:15" ht="75" customHeight="1">
      <c r="A580" s="139" t="s">
        <v>891</v>
      </c>
      <c r="B580" s="294"/>
      <c r="C580" s="139" t="s">
        <v>1570</v>
      </c>
      <c r="E580" s="156" t="s">
        <v>4828</v>
      </c>
      <c r="F580" s="156" t="s">
        <v>4829</v>
      </c>
      <c r="G580" s="217" t="s">
        <v>10661</v>
      </c>
      <c r="H580" s="156" t="s">
        <v>4830</v>
      </c>
      <c r="I580" s="223" t="s">
        <v>7</v>
      </c>
      <c r="J580" s="224" t="s">
        <v>31</v>
      </c>
      <c r="K580" s="139" t="s">
        <v>32</v>
      </c>
      <c r="L580" s="150"/>
      <c r="M580" s="138" t="s">
        <v>7806</v>
      </c>
    </row>
    <row r="581" spans="1:15" ht="75" customHeight="1">
      <c r="A581" s="139" t="s">
        <v>891</v>
      </c>
      <c r="B581" s="294"/>
      <c r="C581" s="139" t="s">
        <v>1571</v>
      </c>
      <c r="E581" s="156" t="s">
        <v>4832</v>
      </c>
      <c r="F581" s="138" t="s">
        <v>1572</v>
      </c>
      <c r="G581" s="217" t="s">
        <v>10662</v>
      </c>
      <c r="H581" s="156" t="s">
        <v>4814</v>
      </c>
      <c r="I581" s="223" t="s">
        <v>7</v>
      </c>
      <c r="J581" s="224" t="s">
        <v>31</v>
      </c>
      <c r="K581" s="139" t="s">
        <v>32</v>
      </c>
      <c r="L581" s="150"/>
      <c r="M581" s="162" t="s">
        <v>7807</v>
      </c>
    </row>
    <row r="582" spans="1:15" ht="75" customHeight="1">
      <c r="A582" s="139" t="s">
        <v>891</v>
      </c>
      <c r="B582" s="294"/>
      <c r="C582" s="139" t="s">
        <v>1573</v>
      </c>
      <c r="E582" s="156" t="s">
        <v>4834</v>
      </c>
      <c r="F582" s="156" t="s">
        <v>4835</v>
      </c>
      <c r="G582" s="217" t="s">
        <v>10663</v>
      </c>
      <c r="H582" s="156" t="s">
        <v>4255</v>
      </c>
      <c r="I582" s="223" t="s">
        <v>7</v>
      </c>
      <c r="J582" s="224" t="s">
        <v>31</v>
      </c>
      <c r="K582" s="139" t="s">
        <v>32</v>
      </c>
      <c r="L582" s="150"/>
      <c r="M582" s="163" t="s">
        <v>7808</v>
      </c>
      <c r="N582" s="164"/>
    </row>
    <row r="583" spans="1:15" ht="75" customHeight="1">
      <c r="A583" s="139" t="s">
        <v>891</v>
      </c>
      <c r="B583" s="294"/>
      <c r="C583" s="139" t="s">
        <v>1574</v>
      </c>
      <c r="E583" s="165" t="s">
        <v>4837</v>
      </c>
      <c r="F583" s="138" t="s">
        <v>1575</v>
      </c>
      <c r="G583" s="217" t="s">
        <v>10664</v>
      </c>
      <c r="H583" s="156" t="s">
        <v>4814</v>
      </c>
      <c r="I583" s="223" t="s">
        <v>7</v>
      </c>
      <c r="J583" s="224" t="s">
        <v>31</v>
      </c>
      <c r="K583" s="139" t="s">
        <v>32</v>
      </c>
      <c r="L583" s="150"/>
      <c r="M583" s="157" t="s">
        <v>7809</v>
      </c>
      <c r="N583" s="166"/>
    </row>
    <row r="584" spans="1:15" ht="75" customHeight="1">
      <c r="A584" s="139" t="s">
        <v>891</v>
      </c>
      <c r="B584" s="294"/>
      <c r="C584" s="139" t="s">
        <v>1576</v>
      </c>
      <c r="E584" s="156" t="s">
        <v>4839</v>
      </c>
      <c r="F584" s="156" t="s">
        <v>4840</v>
      </c>
      <c r="G584" s="217" t="s">
        <v>10665</v>
      </c>
      <c r="H584" s="156" t="s">
        <v>4247</v>
      </c>
      <c r="I584" s="223" t="s">
        <v>7</v>
      </c>
      <c r="J584" s="224" t="s">
        <v>31</v>
      </c>
      <c r="K584" s="139" t="s">
        <v>32</v>
      </c>
      <c r="L584" s="150"/>
      <c r="M584" s="167" t="s">
        <v>7810</v>
      </c>
    </row>
    <row r="585" spans="1:15" ht="75" customHeight="1">
      <c r="A585" s="139" t="s">
        <v>891</v>
      </c>
      <c r="B585" s="294"/>
      <c r="C585" s="139" t="s">
        <v>1577</v>
      </c>
      <c r="E585" s="156" t="s">
        <v>4842</v>
      </c>
      <c r="F585" s="156" t="s">
        <v>4843</v>
      </c>
      <c r="G585" s="217" t="s">
        <v>10666</v>
      </c>
      <c r="H585" s="156" t="s">
        <v>4314</v>
      </c>
      <c r="I585" s="223" t="s">
        <v>7</v>
      </c>
      <c r="J585" s="224" t="s">
        <v>31</v>
      </c>
      <c r="K585" s="139" t="s">
        <v>32</v>
      </c>
      <c r="L585" s="150"/>
      <c r="M585" s="138" t="s">
        <v>7811</v>
      </c>
    </row>
    <row r="586" spans="1:15" ht="75" customHeight="1">
      <c r="A586" s="139" t="s">
        <v>891</v>
      </c>
      <c r="B586" s="294"/>
      <c r="C586" s="139" t="s">
        <v>1578</v>
      </c>
      <c r="E586" s="156" t="s">
        <v>4845</v>
      </c>
      <c r="F586" s="156" t="s">
        <v>4846</v>
      </c>
      <c r="G586" s="217" t="s">
        <v>10667</v>
      </c>
      <c r="H586" s="156" t="s">
        <v>4251</v>
      </c>
      <c r="I586" s="223" t="s">
        <v>7</v>
      </c>
      <c r="J586" s="224" t="s">
        <v>31</v>
      </c>
      <c r="K586" s="139" t="s">
        <v>32</v>
      </c>
      <c r="L586" s="150"/>
      <c r="M586" s="163" t="s">
        <v>7812</v>
      </c>
      <c r="N586" s="143"/>
    </row>
    <row r="587" spans="1:15" ht="75" customHeight="1">
      <c r="A587" s="139" t="s">
        <v>891</v>
      </c>
      <c r="B587" s="294"/>
      <c r="C587" s="139" t="s">
        <v>1579</v>
      </c>
      <c r="E587" s="156" t="s">
        <v>4848</v>
      </c>
      <c r="F587" s="156" t="s">
        <v>4849</v>
      </c>
      <c r="G587" s="217" t="s">
        <v>10668</v>
      </c>
      <c r="H587" s="156" t="s">
        <v>4794</v>
      </c>
      <c r="I587" s="223" t="s">
        <v>7</v>
      </c>
      <c r="J587" s="224" t="s">
        <v>31</v>
      </c>
      <c r="K587" s="139" t="s">
        <v>32</v>
      </c>
      <c r="L587" s="150"/>
      <c r="M587" s="163" t="s">
        <v>7813</v>
      </c>
      <c r="N587" s="143"/>
    </row>
    <row r="588" spans="1:15" ht="75" customHeight="1">
      <c r="A588" s="139" t="s">
        <v>891</v>
      </c>
      <c r="B588" s="294"/>
      <c r="C588" s="139" t="s">
        <v>1580</v>
      </c>
      <c r="E588" s="156" t="s">
        <v>4851</v>
      </c>
      <c r="F588" s="156" t="s">
        <v>4852</v>
      </c>
      <c r="G588" s="217" t="s">
        <v>10669</v>
      </c>
      <c r="H588" s="156" t="s">
        <v>4255</v>
      </c>
      <c r="I588" s="223" t="s">
        <v>7</v>
      </c>
      <c r="J588" s="224" t="s">
        <v>31</v>
      </c>
      <c r="K588" s="139" t="s">
        <v>32</v>
      </c>
      <c r="L588" s="150"/>
      <c r="M588" s="138" t="s">
        <v>7814</v>
      </c>
    </row>
    <row r="589" spans="1:15" ht="75" customHeight="1">
      <c r="A589" s="139" t="s">
        <v>891</v>
      </c>
      <c r="B589" s="294"/>
      <c r="C589" s="139" t="s">
        <v>1581</v>
      </c>
      <c r="E589" s="156" t="s">
        <v>4854</v>
      </c>
      <c r="F589" s="156" t="s">
        <v>4855</v>
      </c>
      <c r="G589" s="217" t="s">
        <v>10670</v>
      </c>
      <c r="H589" s="156" t="s">
        <v>4801</v>
      </c>
      <c r="I589" s="223" t="s">
        <v>7</v>
      </c>
      <c r="J589" s="224" t="s">
        <v>31</v>
      </c>
      <c r="K589" s="139" t="s">
        <v>32</v>
      </c>
      <c r="L589" s="150"/>
      <c r="M589" s="138" t="s">
        <v>7815</v>
      </c>
    </row>
    <row r="590" spans="1:15" ht="75" customHeight="1">
      <c r="A590" s="139" t="s">
        <v>891</v>
      </c>
      <c r="B590" s="294"/>
      <c r="C590" s="139" t="s">
        <v>1582</v>
      </c>
      <c r="E590" s="156" t="s">
        <v>4857</v>
      </c>
      <c r="F590" s="156" t="s">
        <v>4858</v>
      </c>
      <c r="G590" s="217" t="s">
        <v>10671</v>
      </c>
      <c r="H590" s="156" t="s">
        <v>4247</v>
      </c>
      <c r="I590" s="223" t="s">
        <v>7</v>
      </c>
      <c r="J590" s="224" t="s">
        <v>31</v>
      </c>
      <c r="K590" s="139" t="s">
        <v>32</v>
      </c>
      <c r="L590" s="150"/>
      <c r="M590" s="163" t="s">
        <v>7816</v>
      </c>
      <c r="N590" s="143"/>
    </row>
    <row r="591" spans="1:15" ht="75" customHeight="1">
      <c r="A591" s="139" t="s">
        <v>891</v>
      </c>
      <c r="B591" s="294"/>
      <c r="C591" s="139" t="s">
        <v>1583</v>
      </c>
      <c r="E591" s="165" t="s">
        <v>4860</v>
      </c>
      <c r="F591" s="138" t="s">
        <v>1584</v>
      </c>
      <c r="G591" s="219" t="s">
        <v>10672</v>
      </c>
      <c r="H591" s="138" t="s">
        <v>1569</v>
      </c>
      <c r="I591" s="223" t="s">
        <v>7</v>
      </c>
      <c r="J591" s="224" t="s">
        <v>31</v>
      </c>
      <c r="K591" s="139" t="s">
        <v>32</v>
      </c>
      <c r="L591" s="150"/>
      <c r="M591" s="163" t="s">
        <v>7817</v>
      </c>
      <c r="N591" s="168"/>
      <c r="O591" s="155"/>
    </row>
    <row r="592" spans="1:15" ht="75" customHeight="1">
      <c r="A592" s="139" t="s">
        <v>891</v>
      </c>
      <c r="B592" s="294"/>
      <c r="C592" s="139" t="s">
        <v>1585</v>
      </c>
      <c r="E592" s="165" t="s">
        <v>4862</v>
      </c>
      <c r="F592" s="138" t="s">
        <v>1586</v>
      </c>
      <c r="G592" s="219" t="s">
        <v>10673</v>
      </c>
      <c r="H592" s="138" t="s">
        <v>1569</v>
      </c>
      <c r="I592" s="223" t="s">
        <v>7</v>
      </c>
      <c r="J592" s="224" t="s">
        <v>31</v>
      </c>
      <c r="K592" s="139" t="s">
        <v>32</v>
      </c>
      <c r="L592" s="150"/>
      <c r="M592" s="163" t="s">
        <v>7818</v>
      </c>
      <c r="N592" s="168"/>
      <c r="O592" s="155"/>
    </row>
    <row r="593" spans="1:15" ht="75" customHeight="1">
      <c r="A593" s="139" t="s">
        <v>891</v>
      </c>
      <c r="B593" s="294"/>
      <c r="C593" s="139" t="s">
        <v>1587</v>
      </c>
      <c r="E593" s="165" t="s">
        <v>4864</v>
      </c>
      <c r="F593" s="138" t="s">
        <v>1588</v>
      </c>
      <c r="G593" s="220" t="s">
        <v>10674</v>
      </c>
      <c r="H593" s="138" t="s">
        <v>1569</v>
      </c>
      <c r="I593" s="223" t="s">
        <v>7</v>
      </c>
      <c r="J593" s="224" t="s">
        <v>31</v>
      </c>
      <c r="K593" s="139" t="s">
        <v>32</v>
      </c>
      <c r="L593" s="150"/>
      <c r="M593" s="163" t="s">
        <v>7819</v>
      </c>
      <c r="N593" s="168"/>
      <c r="O593" s="155"/>
    </row>
    <row r="594" spans="1:15" ht="75" customHeight="1">
      <c r="A594" s="139" t="s">
        <v>891</v>
      </c>
      <c r="B594" s="294"/>
      <c r="C594" s="139" t="s">
        <v>1589</v>
      </c>
      <c r="E594" s="165" t="s">
        <v>4866</v>
      </c>
      <c r="F594" s="138" t="s">
        <v>1590</v>
      </c>
      <c r="G594" s="219" t="s">
        <v>10675</v>
      </c>
      <c r="H594" s="138" t="s">
        <v>1569</v>
      </c>
      <c r="I594" s="223" t="s">
        <v>7</v>
      </c>
      <c r="J594" s="224" t="s">
        <v>31</v>
      </c>
      <c r="K594" s="139" t="s">
        <v>32</v>
      </c>
      <c r="L594" s="150"/>
      <c r="M594" s="169" t="s">
        <v>7820</v>
      </c>
      <c r="N594" s="170"/>
      <c r="O594" s="155"/>
    </row>
    <row r="595" spans="1:15" ht="75" customHeight="1">
      <c r="A595" s="139" t="s">
        <v>891</v>
      </c>
      <c r="B595" s="294"/>
      <c r="C595" s="139" t="s">
        <v>1591</v>
      </c>
      <c r="E595" s="165" t="s">
        <v>4868</v>
      </c>
      <c r="F595" s="138" t="s">
        <v>1592</v>
      </c>
      <c r="G595" s="219" t="s">
        <v>10676</v>
      </c>
      <c r="H595" s="138" t="s">
        <v>1569</v>
      </c>
      <c r="I595" s="223" t="s">
        <v>7</v>
      </c>
      <c r="J595" s="224" t="s">
        <v>31</v>
      </c>
      <c r="K595" s="139" t="s">
        <v>32</v>
      </c>
      <c r="L595" s="150"/>
      <c r="M595" s="163" t="s">
        <v>7821</v>
      </c>
      <c r="N595" s="168"/>
      <c r="O595" s="155"/>
    </row>
    <row r="596" spans="1:15" ht="75" customHeight="1">
      <c r="A596" s="139" t="s">
        <v>891</v>
      </c>
      <c r="B596" s="294"/>
      <c r="C596" s="139" t="s">
        <v>1593</v>
      </c>
      <c r="E596" s="165" t="s">
        <v>4870</v>
      </c>
      <c r="F596" s="138" t="s">
        <v>1594</v>
      </c>
      <c r="G596" s="219" t="s">
        <v>10677</v>
      </c>
      <c r="H596" s="138" t="s">
        <v>1569</v>
      </c>
      <c r="I596" s="223" t="s">
        <v>7</v>
      </c>
      <c r="J596" s="224" t="s">
        <v>31</v>
      </c>
      <c r="K596" s="139" t="s">
        <v>32</v>
      </c>
      <c r="L596" s="150"/>
      <c r="M596" s="163" t="s">
        <v>7822</v>
      </c>
      <c r="N596" s="168"/>
      <c r="O596" s="155"/>
    </row>
    <row r="597" spans="1:15" ht="75" customHeight="1">
      <c r="A597" s="138" t="s">
        <v>243</v>
      </c>
      <c r="B597" s="293" t="s">
        <v>244</v>
      </c>
      <c r="C597" s="138" t="s">
        <v>1595</v>
      </c>
      <c r="F597" s="138" t="s">
        <v>1596</v>
      </c>
      <c r="G597" s="215" t="s">
        <v>7823</v>
      </c>
      <c r="H597" s="138" t="s">
        <v>248</v>
      </c>
      <c r="I597" s="223" t="s">
        <v>7</v>
      </c>
      <c r="J597" s="224" t="s">
        <v>31</v>
      </c>
      <c r="K597" s="139" t="s">
        <v>32</v>
      </c>
      <c r="L597" s="150"/>
      <c r="M597" s="167" t="s">
        <v>7824</v>
      </c>
      <c r="N597" s="171"/>
    </row>
    <row r="598" spans="1:15" ht="75" customHeight="1">
      <c r="A598" s="138" t="s">
        <v>243</v>
      </c>
      <c r="B598" s="294"/>
      <c r="C598" s="138" t="s">
        <v>1597</v>
      </c>
      <c r="F598" s="138" t="s">
        <v>1598</v>
      </c>
      <c r="G598" s="215" t="s">
        <v>7825</v>
      </c>
      <c r="H598" s="138" t="s">
        <v>248</v>
      </c>
      <c r="I598" s="223" t="s">
        <v>7</v>
      </c>
      <c r="J598" s="224" t="s">
        <v>31</v>
      </c>
      <c r="K598" s="139" t="s">
        <v>32</v>
      </c>
      <c r="L598" s="150"/>
    </row>
    <row r="599" spans="1:15" ht="75" customHeight="1">
      <c r="A599" s="138" t="s">
        <v>243</v>
      </c>
      <c r="B599" s="294"/>
      <c r="C599" s="138" t="s">
        <v>1599</v>
      </c>
      <c r="F599" s="138" t="s">
        <v>1600</v>
      </c>
      <c r="G599" s="215" t="s">
        <v>7826</v>
      </c>
      <c r="H599" s="138" t="s">
        <v>248</v>
      </c>
      <c r="I599" s="223" t="s">
        <v>7</v>
      </c>
      <c r="J599" s="224" t="s">
        <v>31</v>
      </c>
      <c r="K599" s="139" t="s">
        <v>32</v>
      </c>
      <c r="L599" s="150"/>
    </row>
    <row r="600" spans="1:15" ht="75" customHeight="1">
      <c r="A600" s="138" t="s">
        <v>243</v>
      </c>
      <c r="B600" s="294"/>
      <c r="C600" s="138" t="s">
        <v>1601</v>
      </c>
      <c r="F600" s="138" t="s">
        <v>1602</v>
      </c>
      <c r="G600" s="215" t="s">
        <v>7827</v>
      </c>
      <c r="H600" s="138" t="s">
        <v>248</v>
      </c>
      <c r="I600" s="223" t="s">
        <v>7</v>
      </c>
      <c r="J600" s="224" t="s">
        <v>31</v>
      </c>
      <c r="K600" s="139" t="s">
        <v>32</v>
      </c>
      <c r="L600" s="150"/>
    </row>
    <row r="601" spans="1:15" ht="75" customHeight="1">
      <c r="A601" s="138" t="s">
        <v>243</v>
      </c>
      <c r="B601" s="294"/>
      <c r="C601" s="138" t="s">
        <v>1603</v>
      </c>
      <c r="F601" s="138" t="s">
        <v>1604</v>
      </c>
      <c r="G601" s="215" t="s">
        <v>7828</v>
      </c>
      <c r="H601" s="138" t="s">
        <v>1569</v>
      </c>
      <c r="I601" s="223" t="s">
        <v>7</v>
      </c>
      <c r="J601" s="224" t="s">
        <v>31</v>
      </c>
      <c r="K601" s="139" t="s">
        <v>32</v>
      </c>
      <c r="L601" s="150"/>
    </row>
    <row r="602" spans="1:15" ht="75" customHeight="1">
      <c r="A602" s="138" t="s">
        <v>243</v>
      </c>
      <c r="B602" s="294"/>
      <c r="C602" s="138" t="s">
        <v>1605</v>
      </c>
      <c r="F602" s="138" t="s">
        <v>1606</v>
      </c>
      <c r="G602" s="215" t="s">
        <v>7829</v>
      </c>
      <c r="H602" s="138" t="s">
        <v>248</v>
      </c>
      <c r="I602" s="223" t="s">
        <v>7</v>
      </c>
      <c r="J602" s="224" t="s">
        <v>31</v>
      </c>
      <c r="K602" s="139" t="s">
        <v>32</v>
      </c>
      <c r="L602" s="150"/>
    </row>
    <row r="603" spans="1:15" ht="75" customHeight="1">
      <c r="A603" s="138" t="s">
        <v>243</v>
      </c>
      <c r="B603" s="294"/>
      <c r="C603" s="138" t="s">
        <v>1607</v>
      </c>
      <c r="F603" s="138" t="s">
        <v>1608</v>
      </c>
      <c r="G603" s="215" t="s">
        <v>7830</v>
      </c>
      <c r="H603" s="138" t="s">
        <v>1569</v>
      </c>
      <c r="I603" s="223" t="s">
        <v>7</v>
      </c>
      <c r="J603" s="224" t="s">
        <v>31</v>
      </c>
      <c r="K603" s="139" t="s">
        <v>32</v>
      </c>
      <c r="L603" s="150"/>
      <c r="M603" s="138">
        <v>7</v>
      </c>
    </row>
    <row r="604" spans="1:15" ht="75" customHeight="1">
      <c r="A604" s="138" t="s">
        <v>243</v>
      </c>
      <c r="B604" s="294"/>
      <c r="C604" s="138" t="s">
        <v>1609</v>
      </c>
      <c r="F604" s="138" t="s">
        <v>1610</v>
      </c>
      <c r="G604" s="215" t="s">
        <v>7831</v>
      </c>
      <c r="H604" s="138" t="s">
        <v>1569</v>
      </c>
      <c r="I604" s="223" t="s">
        <v>7</v>
      </c>
      <c r="J604" s="224" t="s">
        <v>31</v>
      </c>
      <c r="K604" s="139" t="s">
        <v>32</v>
      </c>
      <c r="L604" s="150"/>
    </row>
    <row r="605" spans="1:15" ht="75" customHeight="1">
      <c r="A605" s="138" t="s">
        <v>243</v>
      </c>
      <c r="B605" s="294"/>
      <c r="C605" s="138" t="s">
        <v>1611</v>
      </c>
      <c r="F605" s="138" t="s">
        <v>1612</v>
      </c>
      <c r="G605" s="215" t="s">
        <v>7832</v>
      </c>
      <c r="H605" s="138" t="s">
        <v>1569</v>
      </c>
      <c r="I605" s="223" t="s">
        <v>7</v>
      </c>
      <c r="J605" s="224" t="s">
        <v>31</v>
      </c>
      <c r="K605" s="139" t="s">
        <v>32</v>
      </c>
      <c r="L605" s="150"/>
    </row>
    <row r="606" spans="1:15" ht="75" customHeight="1">
      <c r="A606" s="138" t="s">
        <v>243</v>
      </c>
      <c r="B606" s="294"/>
      <c r="C606" s="138" t="s">
        <v>1613</v>
      </c>
      <c r="F606" s="138" t="s">
        <v>1614</v>
      </c>
      <c r="G606" s="215" t="s">
        <v>7833</v>
      </c>
      <c r="H606" s="138" t="s">
        <v>1569</v>
      </c>
      <c r="I606" s="223" t="s">
        <v>7</v>
      </c>
      <c r="J606" s="224" t="s">
        <v>31</v>
      </c>
      <c r="K606" s="139" t="s">
        <v>32</v>
      </c>
      <c r="L606" s="150"/>
    </row>
    <row r="607" spans="1:15" ht="75" customHeight="1">
      <c r="A607" s="138" t="s">
        <v>243</v>
      </c>
      <c r="B607" s="294"/>
      <c r="C607" s="138" t="s">
        <v>1615</v>
      </c>
      <c r="F607" s="138" t="s">
        <v>1616</v>
      </c>
      <c r="G607" s="215" t="s">
        <v>7834</v>
      </c>
      <c r="H607" s="138" t="s">
        <v>1569</v>
      </c>
      <c r="I607" s="223" t="s">
        <v>7</v>
      </c>
      <c r="J607" s="224" t="s">
        <v>31</v>
      </c>
      <c r="K607" s="139" t="s">
        <v>32</v>
      </c>
      <c r="L607" s="150"/>
    </row>
    <row r="608" spans="1:15" ht="75" customHeight="1">
      <c r="A608" s="138" t="s">
        <v>243</v>
      </c>
      <c r="B608" s="294"/>
      <c r="C608" s="138" t="s">
        <v>1617</v>
      </c>
      <c r="F608" s="138" t="s">
        <v>1618</v>
      </c>
      <c r="G608" s="215" t="s">
        <v>7835</v>
      </c>
      <c r="H608" s="138" t="s">
        <v>1569</v>
      </c>
      <c r="I608" s="223" t="s">
        <v>7</v>
      </c>
      <c r="J608" s="224" t="s">
        <v>31</v>
      </c>
      <c r="K608" s="139" t="s">
        <v>32</v>
      </c>
      <c r="L608" s="150"/>
    </row>
    <row r="609" spans="1:13" ht="75" customHeight="1">
      <c r="A609" s="138" t="s">
        <v>243</v>
      </c>
      <c r="B609" s="294"/>
      <c r="C609" s="138" t="s">
        <v>1619</v>
      </c>
      <c r="F609" s="138" t="s">
        <v>1620</v>
      </c>
      <c r="G609" s="215" t="s">
        <v>7836</v>
      </c>
      <c r="H609" s="138" t="s">
        <v>1569</v>
      </c>
      <c r="I609" s="223" t="s">
        <v>7</v>
      </c>
      <c r="J609" s="224" t="s">
        <v>31</v>
      </c>
      <c r="K609" s="139" t="s">
        <v>32</v>
      </c>
      <c r="L609" s="150"/>
    </row>
    <row r="610" spans="1:13" ht="75" customHeight="1">
      <c r="A610" s="138" t="s">
        <v>243</v>
      </c>
      <c r="B610" s="294"/>
      <c r="C610" s="138" t="s">
        <v>1621</v>
      </c>
      <c r="E610" s="138"/>
      <c r="F610" s="138" t="s">
        <v>1622</v>
      </c>
      <c r="G610" s="215" t="s">
        <v>7837</v>
      </c>
      <c r="H610" s="138" t="s">
        <v>248</v>
      </c>
      <c r="I610" s="223" t="s">
        <v>7</v>
      </c>
      <c r="J610" s="224" t="s">
        <v>31</v>
      </c>
      <c r="K610" s="139" t="s">
        <v>32</v>
      </c>
      <c r="L610" s="150"/>
    </row>
    <row r="611" spans="1:13" ht="75" customHeight="1">
      <c r="A611" s="138" t="s">
        <v>243</v>
      </c>
      <c r="B611" s="294"/>
      <c r="C611" s="138" t="s">
        <v>1623</v>
      </c>
      <c r="F611" s="138" t="s">
        <v>1624</v>
      </c>
      <c r="G611" s="215" t="s">
        <v>7838</v>
      </c>
      <c r="H611" s="138" t="s">
        <v>1569</v>
      </c>
      <c r="I611" s="223" t="s">
        <v>7</v>
      </c>
      <c r="J611" s="224" t="s">
        <v>31</v>
      </c>
      <c r="K611" s="139" t="s">
        <v>32</v>
      </c>
      <c r="L611" s="150"/>
    </row>
    <row r="612" spans="1:13" ht="75" customHeight="1">
      <c r="A612" s="138" t="s">
        <v>243</v>
      </c>
      <c r="B612" s="294"/>
      <c r="C612" s="138" t="s">
        <v>1625</v>
      </c>
      <c r="F612" s="138" t="s">
        <v>1626</v>
      </c>
      <c r="G612" s="215" t="s">
        <v>7839</v>
      </c>
      <c r="H612" s="138" t="s">
        <v>1569</v>
      </c>
      <c r="I612" s="223" t="s">
        <v>7</v>
      </c>
      <c r="J612" s="224" t="s">
        <v>31</v>
      </c>
      <c r="K612" s="139" t="s">
        <v>32</v>
      </c>
      <c r="L612" s="150"/>
    </row>
    <row r="613" spans="1:13" ht="75" customHeight="1">
      <c r="A613" s="138" t="s">
        <v>243</v>
      </c>
      <c r="B613" s="294"/>
      <c r="C613" s="138" t="s">
        <v>1627</v>
      </c>
      <c r="F613" s="138" t="s">
        <v>1628</v>
      </c>
      <c r="G613" s="215" t="s">
        <v>7840</v>
      </c>
      <c r="H613" s="138" t="s">
        <v>1569</v>
      </c>
      <c r="I613" s="223" t="s">
        <v>7</v>
      </c>
      <c r="J613" s="224" t="s">
        <v>31</v>
      </c>
      <c r="K613" s="139" t="s">
        <v>32</v>
      </c>
      <c r="L613" s="150"/>
    </row>
    <row r="614" spans="1:13" ht="75" customHeight="1">
      <c r="A614" s="138"/>
      <c r="B614" s="138"/>
      <c r="C614" s="138" t="s">
        <v>1629</v>
      </c>
      <c r="F614" s="138" t="s">
        <v>1630</v>
      </c>
      <c r="G614" s="215" t="s">
        <v>7841</v>
      </c>
      <c r="H614" s="138" t="s">
        <v>1631</v>
      </c>
      <c r="I614" s="223" t="s">
        <v>7</v>
      </c>
      <c r="J614" s="224" t="s">
        <v>31</v>
      </c>
      <c r="K614" s="139" t="s">
        <v>32</v>
      </c>
      <c r="L614" s="150"/>
      <c r="M614" s="138" t="s">
        <v>7566</v>
      </c>
    </row>
    <row r="615" spans="1:13" ht="75" customHeight="1">
      <c r="A615" s="138"/>
      <c r="B615" s="138"/>
      <c r="C615" s="138" t="s">
        <v>1632</v>
      </c>
      <c r="F615" s="138" t="s">
        <v>1633</v>
      </c>
      <c r="G615" s="215" t="s">
        <v>7842</v>
      </c>
      <c r="H615" s="138" t="s">
        <v>1631</v>
      </c>
      <c r="I615" s="223" t="s">
        <v>7</v>
      </c>
      <c r="J615" s="224" t="s">
        <v>31</v>
      </c>
      <c r="K615" s="139" t="s">
        <v>32</v>
      </c>
      <c r="L615" s="150"/>
      <c r="M615" s="138" t="s">
        <v>7566</v>
      </c>
    </row>
    <row r="616" spans="1:13" ht="75" customHeight="1">
      <c r="A616" s="138"/>
      <c r="B616" s="138"/>
      <c r="C616" s="138" t="s">
        <v>1634</v>
      </c>
      <c r="F616" s="138" t="s">
        <v>1635</v>
      </c>
      <c r="G616" s="215" t="s">
        <v>7843</v>
      </c>
      <c r="H616" s="138" t="s">
        <v>1631</v>
      </c>
      <c r="I616" s="223" t="s">
        <v>7</v>
      </c>
      <c r="J616" s="224" t="s">
        <v>31</v>
      </c>
      <c r="K616" s="139" t="s">
        <v>32</v>
      </c>
      <c r="L616" s="150"/>
      <c r="M616" s="141" t="s">
        <v>7844</v>
      </c>
    </row>
    <row r="617" spans="1:13" ht="75" customHeight="1">
      <c r="A617" s="138"/>
      <c r="B617" s="138"/>
      <c r="C617" s="138" t="s">
        <v>1636</v>
      </c>
      <c r="F617" s="138" t="s">
        <v>1637</v>
      </c>
      <c r="G617" s="215" t="s">
        <v>7845</v>
      </c>
      <c r="H617" s="138" t="s">
        <v>1638</v>
      </c>
      <c r="I617" s="223" t="s">
        <v>7</v>
      </c>
      <c r="J617" s="224" t="s">
        <v>31</v>
      </c>
      <c r="K617" s="139" t="s">
        <v>32</v>
      </c>
      <c r="L617" s="150"/>
      <c r="M617" s="141" t="s">
        <v>7846</v>
      </c>
    </row>
    <row r="618" spans="1:13" ht="75" customHeight="1">
      <c r="A618" s="138"/>
      <c r="B618" s="138"/>
      <c r="C618" s="138" t="s">
        <v>1639</v>
      </c>
      <c r="F618" s="138" t="s">
        <v>1640</v>
      </c>
      <c r="G618" s="215" t="s">
        <v>7847</v>
      </c>
      <c r="H618" s="138" t="s">
        <v>1641</v>
      </c>
      <c r="I618" s="223" t="s">
        <v>7</v>
      </c>
      <c r="J618" s="224" t="s">
        <v>31</v>
      </c>
      <c r="K618" s="139" t="s">
        <v>32</v>
      </c>
      <c r="L618" s="150"/>
      <c r="M618" s="141" t="s">
        <v>7848</v>
      </c>
    </row>
    <row r="619" spans="1:13" ht="75" customHeight="1">
      <c r="A619" s="138"/>
      <c r="B619" s="138"/>
      <c r="C619" s="138" t="s">
        <v>1642</v>
      </c>
      <c r="F619" s="138" t="s">
        <v>1643</v>
      </c>
      <c r="G619" s="215" t="s">
        <v>7849</v>
      </c>
      <c r="H619" s="138" t="s">
        <v>1644</v>
      </c>
      <c r="I619" s="223" t="s">
        <v>7</v>
      </c>
      <c r="J619" s="224" t="s">
        <v>31</v>
      </c>
      <c r="K619" s="139" t="s">
        <v>32</v>
      </c>
      <c r="L619" s="150"/>
    </row>
    <row r="620" spans="1:13" ht="75" customHeight="1">
      <c r="A620" s="138"/>
      <c r="B620" s="138"/>
      <c r="C620" s="138" t="s">
        <v>1645</v>
      </c>
      <c r="F620" s="138" t="s">
        <v>1646</v>
      </c>
      <c r="G620" s="215" t="s">
        <v>7850</v>
      </c>
      <c r="H620" s="138" t="s">
        <v>1644</v>
      </c>
      <c r="I620" s="223" t="s">
        <v>7</v>
      </c>
      <c r="J620" s="224" t="s">
        <v>31</v>
      </c>
      <c r="K620" s="139" t="s">
        <v>32</v>
      </c>
      <c r="L620" s="150"/>
    </row>
    <row r="621" spans="1:13" ht="75" customHeight="1">
      <c r="A621" s="139" t="s">
        <v>668</v>
      </c>
      <c r="B621" s="295" t="s">
        <v>669</v>
      </c>
      <c r="C621" s="139" t="s">
        <v>1647</v>
      </c>
      <c r="F621" s="138" t="s">
        <v>1648</v>
      </c>
      <c r="G621" s="215" t="s">
        <v>7851</v>
      </c>
      <c r="H621" s="138" t="s">
        <v>675</v>
      </c>
      <c r="I621" s="223" t="s">
        <v>7</v>
      </c>
      <c r="J621" s="224" t="s">
        <v>31</v>
      </c>
      <c r="K621" s="139" t="s">
        <v>32</v>
      </c>
      <c r="L621" s="150"/>
      <c r="M621" s="138" t="s">
        <v>7852</v>
      </c>
    </row>
    <row r="622" spans="1:13" ht="75" customHeight="1">
      <c r="A622" s="139" t="s">
        <v>668</v>
      </c>
      <c r="B622" s="294"/>
      <c r="C622" s="139" t="s">
        <v>1649</v>
      </c>
      <c r="F622" s="138" t="s">
        <v>1650</v>
      </c>
      <c r="G622" s="215" t="s">
        <v>7851</v>
      </c>
      <c r="H622" s="138" t="s">
        <v>675</v>
      </c>
      <c r="I622" s="223" t="s">
        <v>7</v>
      </c>
      <c r="J622" s="224" t="s">
        <v>31</v>
      </c>
      <c r="K622" s="139" t="s">
        <v>32</v>
      </c>
      <c r="L622" s="150"/>
      <c r="M622" s="138" t="s">
        <v>7853</v>
      </c>
    </row>
    <row r="623" spans="1:13" ht="75" customHeight="1">
      <c r="A623" s="139" t="s">
        <v>668</v>
      </c>
      <c r="B623" s="294"/>
      <c r="C623" s="139" t="s">
        <v>1651</v>
      </c>
      <c r="F623" s="138" t="s">
        <v>1652</v>
      </c>
      <c r="G623" s="215" t="s">
        <v>7851</v>
      </c>
      <c r="H623" s="138" t="s">
        <v>675</v>
      </c>
      <c r="I623" s="223" t="s">
        <v>7</v>
      </c>
      <c r="J623" s="224" t="s">
        <v>31</v>
      </c>
      <c r="K623" s="139" t="s">
        <v>32</v>
      </c>
      <c r="L623" s="150"/>
      <c r="M623" s="138" t="s">
        <v>7854</v>
      </c>
    </row>
    <row r="624" spans="1:13" ht="75" customHeight="1">
      <c r="A624" s="139" t="s">
        <v>668</v>
      </c>
      <c r="B624" s="294"/>
      <c r="C624" s="139" t="s">
        <v>1653</v>
      </c>
      <c r="F624" s="138" t="s">
        <v>1654</v>
      </c>
      <c r="G624" s="215" t="s">
        <v>7851</v>
      </c>
      <c r="H624" s="138" t="s">
        <v>675</v>
      </c>
      <c r="I624" s="223" t="s">
        <v>7</v>
      </c>
      <c r="J624" s="224" t="s">
        <v>31</v>
      </c>
      <c r="K624" s="139" t="s">
        <v>32</v>
      </c>
      <c r="L624" s="150"/>
      <c r="M624" s="138" t="s">
        <v>7855</v>
      </c>
    </row>
    <row r="625" spans="1:13" ht="75" customHeight="1">
      <c r="A625" s="139" t="s">
        <v>668</v>
      </c>
      <c r="B625" s="294"/>
      <c r="C625" s="139" t="s">
        <v>1655</v>
      </c>
      <c r="F625" s="138" t="s">
        <v>1656</v>
      </c>
      <c r="G625" s="215" t="s">
        <v>7851</v>
      </c>
      <c r="H625" s="138" t="s">
        <v>675</v>
      </c>
      <c r="I625" s="223" t="s">
        <v>7</v>
      </c>
      <c r="J625" s="224" t="s">
        <v>31</v>
      </c>
      <c r="K625" s="139" t="s">
        <v>32</v>
      </c>
      <c r="L625" s="150"/>
      <c r="M625" s="138" t="s">
        <v>7856</v>
      </c>
    </row>
    <row r="626" spans="1:13" ht="75" customHeight="1">
      <c r="A626" s="139" t="s">
        <v>668</v>
      </c>
      <c r="B626" s="294"/>
      <c r="C626" s="139" t="s">
        <v>1657</v>
      </c>
      <c r="F626" s="138" t="s">
        <v>1658</v>
      </c>
      <c r="G626" s="215" t="s">
        <v>7851</v>
      </c>
      <c r="H626" s="138" t="s">
        <v>675</v>
      </c>
      <c r="I626" s="223" t="s">
        <v>7</v>
      </c>
      <c r="J626" s="224" t="s">
        <v>31</v>
      </c>
      <c r="K626" s="139" t="s">
        <v>32</v>
      </c>
      <c r="L626" s="150"/>
      <c r="M626" s="138" t="s">
        <v>7857</v>
      </c>
    </row>
    <row r="627" spans="1:13" ht="75" customHeight="1">
      <c r="A627" s="139" t="s">
        <v>668</v>
      </c>
      <c r="B627" s="294"/>
      <c r="C627" s="139" t="s">
        <v>1659</v>
      </c>
      <c r="F627" s="138" t="s">
        <v>1660</v>
      </c>
      <c r="G627" s="215" t="s">
        <v>7858</v>
      </c>
      <c r="H627" s="138" t="s">
        <v>675</v>
      </c>
      <c r="I627" s="223" t="s">
        <v>7</v>
      </c>
      <c r="J627" s="224" t="s">
        <v>31</v>
      </c>
      <c r="K627" s="139" t="s">
        <v>32</v>
      </c>
      <c r="L627" s="150"/>
      <c r="M627" s="138" t="s">
        <v>7859</v>
      </c>
    </row>
    <row r="628" spans="1:13" ht="75" customHeight="1">
      <c r="A628" s="139" t="s">
        <v>668</v>
      </c>
      <c r="B628" s="294"/>
      <c r="C628" s="139" t="s">
        <v>1661</v>
      </c>
      <c r="F628" s="138" t="s">
        <v>1662</v>
      </c>
      <c r="G628" s="215" t="s">
        <v>7860</v>
      </c>
      <c r="H628" s="138" t="s">
        <v>675</v>
      </c>
      <c r="I628" s="223" t="s">
        <v>7</v>
      </c>
      <c r="J628" s="224" t="s">
        <v>31</v>
      </c>
      <c r="K628" s="139" t="s">
        <v>32</v>
      </c>
      <c r="L628" s="150"/>
      <c r="M628" s="138" t="s">
        <v>7861</v>
      </c>
    </row>
    <row r="629" spans="1:13" ht="75" customHeight="1">
      <c r="A629" s="139" t="s">
        <v>668</v>
      </c>
      <c r="B629" s="294"/>
      <c r="C629" s="139" t="s">
        <v>1663</v>
      </c>
      <c r="F629" s="138" t="s">
        <v>1664</v>
      </c>
      <c r="G629" s="215" t="s">
        <v>7862</v>
      </c>
      <c r="H629" s="138" t="s">
        <v>675</v>
      </c>
      <c r="I629" s="223" t="s">
        <v>7</v>
      </c>
      <c r="J629" s="224" t="s">
        <v>31</v>
      </c>
      <c r="K629" s="139" t="s">
        <v>32</v>
      </c>
      <c r="L629" s="150"/>
      <c r="M629" s="138" t="s">
        <v>7863</v>
      </c>
    </row>
    <row r="630" spans="1:13" ht="75" customHeight="1">
      <c r="A630" s="139" t="s">
        <v>668</v>
      </c>
      <c r="B630" s="294"/>
      <c r="C630" s="139" t="s">
        <v>1665</v>
      </c>
      <c r="F630" s="138" t="s">
        <v>1666</v>
      </c>
      <c r="G630" s="215" t="s">
        <v>7864</v>
      </c>
      <c r="H630" s="138" t="s">
        <v>1667</v>
      </c>
      <c r="I630" s="223" t="s">
        <v>7</v>
      </c>
      <c r="J630" s="224" t="s">
        <v>31</v>
      </c>
      <c r="K630" s="139" t="s">
        <v>32</v>
      </c>
      <c r="L630" s="150"/>
      <c r="M630" s="138" t="s">
        <v>7865</v>
      </c>
    </row>
    <row r="631" spans="1:13" ht="75" customHeight="1">
      <c r="A631" s="139" t="s">
        <v>668</v>
      </c>
      <c r="B631" s="294"/>
      <c r="C631" s="139" t="s">
        <v>1668</v>
      </c>
      <c r="F631" s="138" t="s">
        <v>1669</v>
      </c>
      <c r="G631" s="215" t="s">
        <v>7866</v>
      </c>
      <c r="H631" s="138" t="s">
        <v>1670</v>
      </c>
      <c r="I631" s="223" t="s">
        <v>7</v>
      </c>
      <c r="J631" s="224" t="s">
        <v>31</v>
      </c>
      <c r="K631" s="139" t="s">
        <v>32</v>
      </c>
      <c r="L631" s="150"/>
      <c r="M631" s="138" t="s">
        <v>7867</v>
      </c>
    </row>
    <row r="632" spans="1:13" ht="75" customHeight="1">
      <c r="A632" s="139" t="s">
        <v>668</v>
      </c>
      <c r="B632" s="294"/>
      <c r="C632" s="139" t="s">
        <v>1671</v>
      </c>
      <c r="F632" s="138" t="s">
        <v>1672</v>
      </c>
      <c r="G632" s="215" t="s">
        <v>7868</v>
      </c>
      <c r="H632" s="138" t="s">
        <v>1673</v>
      </c>
      <c r="I632" s="223" t="s">
        <v>7</v>
      </c>
      <c r="J632" s="224" t="s">
        <v>31</v>
      </c>
      <c r="K632" s="139" t="s">
        <v>32</v>
      </c>
      <c r="L632" s="150"/>
      <c r="M632" s="138" t="s">
        <v>7869</v>
      </c>
    </row>
    <row r="633" spans="1:13" ht="75" customHeight="1">
      <c r="A633" s="139" t="s">
        <v>668</v>
      </c>
      <c r="B633" s="294"/>
      <c r="C633" s="139" t="s">
        <v>1674</v>
      </c>
      <c r="F633" s="138" t="s">
        <v>1675</v>
      </c>
      <c r="G633" s="215" t="s">
        <v>7870</v>
      </c>
      <c r="H633" s="138" t="s">
        <v>1002</v>
      </c>
      <c r="I633" s="223" t="s">
        <v>7</v>
      </c>
      <c r="J633" s="224" t="s">
        <v>31</v>
      </c>
      <c r="K633" s="139" t="s">
        <v>32</v>
      </c>
      <c r="L633" s="150"/>
      <c r="M633" s="138" t="s">
        <v>7871</v>
      </c>
    </row>
    <row r="634" spans="1:13" ht="75" customHeight="1">
      <c r="A634" s="139" t="s">
        <v>668</v>
      </c>
      <c r="B634" s="294"/>
      <c r="C634" s="139" t="s">
        <v>1676</v>
      </c>
      <c r="F634" s="138" t="s">
        <v>1677</v>
      </c>
      <c r="G634" s="215" t="s">
        <v>7872</v>
      </c>
      <c r="H634" s="138" t="s">
        <v>1002</v>
      </c>
      <c r="I634" s="223" t="s">
        <v>7</v>
      </c>
      <c r="J634" s="224" t="s">
        <v>31</v>
      </c>
      <c r="K634" s="139" t="s">
        <v>32</v>
      </c>
      <c r="L634" s="150"/>
      <c r="M634" s="138" t="s">
        <v>7873</v>
      </c>
    </row>
    <row r="635" spans="1:13" ht="75" customHeight="1">
      <c r="A635" s="139" t="s">
        <v>668</v>
      </c>
      <c r="B635" s="294"/>
      <c r="C635" s="139" t="s">
        <v>1678</v>
      </c>
      <c r="F635" s="138" t="s">
        <v>1679</v>
      </c>
      <c r="G635" s="215" t="s">
        <v>7874</v>
      </c>
      <c r="H635" s="138" t="s">
        <v>1002</v>
      </c>
      <c r="I635" s="223" t="s">
        <v>7</v>
      </c>
      <c r="J635" s="224" t="s">
        <v>31</v>
      </c>
      <c r="K635" s="139" t="s">
        <v>32</v>
      </c>
      <c r="L635" s="150"/>
      <c r="M635" s="138" t="s">
        <v>7875</v>
      </c>
    </row>
    <row r="636" spans="1:13" ht="75" customHeight="1">
      <c r="A636" s="139" t="s">
        <v>668</v>
      </c>
      <c r="B636" s="294"/>
      <c r="C636" s="139" t="s">
        <v>1680</v>
      </c>
      <c r="F636" s="138" t="s">
        <v>1681</v>
      </c>
      <c r="G636" s="215" t="s">
        <v>7876</v>
      </c>
      <c r="H636" s="138" t="s">
        <v>1002</v>
      </c>
      <c r="I636" s="223" t="s">
        <v>7</v>
      </c>
      <c r="J636" s="224" t="s">
        <v>31</v>
      </c>
      <c r="K636" s="139" t="s">
        <v>32</v>
      </c>
      <c r="L636" s="150"/>
      <c r="M636" s="138" t="s">
        <v>7877</v>
      </c>
    </row>
    <row r="637" spans="1:13" ht="75" customHeight="1">
      <c r="A637" s="139" t="s">
        <v>668</v>
      </c>
      <c r="B637" s="294"/>
      <c r="C637" s="139" t="s">
        <v>1682</v>
      </c>
      <c r="F637" s="138" t="s">
        <v>1683</v>
      </c>
      <c r="G637" s="215" t="s">
        <v>7878</v>
      </c>
      <c r="H637" s="138" t="s">
        <v>1002</v>
      </c>
      <c r="I637" s="223" t="s">
        <v>7</v>
      </c>
      <c r="J637" s="224" t="s">
        <v>31</v>
      </c>
      <c r="K637" s="139" t="s">
        <v>32</v>
      </c>
      <c r="L637" s="150"/>
      <c r="M637" s="138" t="s">
        <v>7879</v>
      </c>
    </row>
    <row r="638" spans="1:13" ht="75" customHeight="1">
      <c r="A638" s="139" t="s">
        <v>668</v>
      </c>
      <c r="B638" s="294"/>
      <c r="C638" s="139" t="s">
        <v>1684</v>
      </c>
      <c r="F638" s="138" t="s">
        <v>1685</v>
      </c>
      <c r="G638" s="215" t="s">
        <v>7880</v>
      </c>
      <c r="H638" s="138" t="s">
        <v>1002</v>
      </c>
      <c r="I638" s="223" t="s">
        <v>7</v>
      </c>
      <c r="J638" s="224" t="s">
        <v>31</v>
      </c>
      <c r="K638" s="139" t="s">
        <v>32</v>
      </c>
      <c r="L638" s="150"/>
      <c r="M638" s="138" t="s">
        <v>7881</v>
      </c>
    </row>
    <row r="639" spans="1:13" ht="75" customHeight="1">
      <c r="A639" s="139" t="s">
        <v>668</v>
      </c>
      <c r="B639" s="294"/>
      <c r="C639" s="139" t="s">
        <v>1686</v>
      </c>
      <c r="F639" s="138" t="s">
        <v>1687</v>
      </c>
      <c r="G639" s="215" t="s">
        <v>7882</v>
      </c>
      <c r="H639" s="138" t="s">
        <v>1002</v>
      </c>
      <c r="I639" s="223" t="s">
        <v>7</v>
      </c>
      <c r="J639" s="224" t="s">
        <v>31</v>
      </c>
      <c r="K639" s="139" t="s">
        <v>32</v>
      </c>
      <c r="L639" s="150"/>
      <c r="M639" s="138" t="s">
        <v>7883</v>
      </c>
    </row>
    <row r="640" spans="1:13" ht="75" customHeight="1">
      <c r="A640" s="139" t="s">
        <v>668</v>
      </c>
      <c r="B640" s="294"/>
      <c r="C640" s="139" t="s">
        <v>1688</v>
      </c>
      <c r="F640" s="138" t="s">
        <v>1689</v>
      </c>
      <c r="G640" s="215" t="s">
        <v>7884</v>
      </c>
      <c r="H640" s="138" t="s">
        <v>1690</v>
      </c>
      <c r="I640" s="223" t="s">
        <v>7</v>
      </c>
      <c r="J640" s="224" t="s">
        <v>31</v>
      </c>
      <c r="K640" s="139" t="s">
        <v>32</v>
      </c>
      <c r="L640" s="150"/>
      <c r="M640" s="138" t="s">
        <v>7885</v>
      </c>
    </row>
    <row r="641" spans="1:13" ht="75" customHeight="1">
      <c r="A641" s="139" t="s">
        <v>668</v>
      </c>
      <c r="B641" s="294"/>
      <c r="C641" s="139" t="s">
        <v>1691</v>
      </c>
      <c r="F641" s="138" t="s">
        <v>1692</v>
      </c>
      <c r="G641" s="215" t="s">
        <v>7886</v>
      </c>
      <c r="H641" s="138" t="s">
        <v>1002</v>
      </c>
      <c r="I641" s="223" t="s">
        <v>7</v>
      </c>
      <c r="J641" s="224" t="s">
        <v>31</v>
      </c>
      <c r="K641" s="139" t="s">
        <v>32</v>
      </c>
      <c r="L641" s="150"/>
      <c r="M641" s="138" t="s">
        <v>7887</v>
      </c>
    </row>
    <row r="642" spans="1:13" ht="75" customHeight="1">
      <c r="A642" s="139" t="s">
        <v>668</v>
      </c>
      <c r="B642" s="294"/>
      <c r="C642" s="139" t="s">
        <v>1693</v>
      </c>
      <c r="F642" s="138" t="s">
        <v>1694</v>
      </c>
      <c r="G642" s="215" t="s">
        <v>7888</v>
      </c>
      <c r="H642" s="138" t="s">
        <v>1002</v>
      </c>
      <c r="I642" s="223" t="s">
        <v>7</v>
      </c>
      <c r="J642" s="224" t="s">
        <v>31</v>
      </c>
      <c r="K642" s="139" t="s">
        <v>32</v>
      </c>
      <c r="L642" s="150"/>
      <c r="M642" s="138" t="s">
        <v>7889</v>
      </c>
    </row>
    <row r="643" spans="1:13" ht="75" customHeight="1">
      <c r="A643" s="139" t="s">
        <v>668</v>
      </c>
      <c r="B643" s="294"/>
      <c r="C643" s="139" t="s">
        <v>1695</v>
      </c>
      <c r="F643" s="138" t="s">
        <v>1696</v>
      </c>
      <c r="G643" s="215" t="s">
        <v>7890</v>
      </c>
      <c r="H643" s="138" t="s">
        <v>1690</v>
      </c>
      <c r="I643" s="223" t="s">
        <v>7</v>
      </c>
      <c r="J643" s="224" t="s">
        <v>31</v>
      </c>
      <c r="K643" s="139" t="s">
        <v>32</v>
      </c>
      <c r="L643" s="150"/>
      <c r="M643" s="138" t="s">
        <v>7889</v>
      </c>
    </row>
    <row r="644" spans="1:13" ht="75" customHeight="1">
      <c r="A644" s="139" t="s">
        <v>668</v>
      </c>
      <c r="B644" s="294"/>
      <c r="C644" s="139" t="s">
        <v>1697</v>
      </c>
      <c r="F644" s="138" t="s">
        <v>1698</v>
      </c>
      <c r="G644" s="215" t="s">
        <v>7891</v>
      </c>
      <c r="H644" s="138" t="s">
        <v>1002</v>
      </c>
      <c r="I644" s="223" t="s">
        <v>7</v>
      </c>
      <c r="J644" s="224" t="s">
        <v>31</v>
      </c>
      <c r="K644" s="139" t="s">
        <v>32</v>
      </c>
      <c r="L644" s="150"/>
      <c r="M644" s="138" t="s">
        <v>7892</v>
      </c>
    </row>
    <row r="645" spans="1:13" ht="75" customHeight="1">
      <c r="A645" s="139" t="s">
        <v>668</v>
      </c>
      <c r="B645" s="294"/>
      <c r="C645" s="139" t="s">
        <v>1699</v>
      </c>
      <c r="F645" s="138" t="s">
        <v>1700</v>
      </c>
      <c r="G645" s="215" t="s">
        <v>7893</v>
      </c>
      <c r="H645" s="138" t="s">
        <v>1002</v>
      </c>
      <c r="I645" s="223" t="s">
        <v>7</v>
      </c>
      <c r="J645" s="224" t="s">
        <v>31</v>
      </c>
      <c r="K645" s="139" t="s">
        <v>32</v>
      </c>
      <c r="L645" s="150"/>
      <c r="M645" s="138" t="s">
        <v>7894</v>
      </c>
    </row>
    <row r="646" spans="1:13" ht="75" customHeight="1">
      <c r="A646" s="139" t="s">
        <v>668</v>
      </c>
      <c r="B646" s="294"/>
      <c r="C646" s="139" t="s">
        <v>1701</v>
      </c>
      <c r="F646" s="138" t="s">
        <v>1702</v>
      </c>
      <c r="G646" s="215" t="s">
        <v>7895</v>
      </c>
      <c r="H646" s="138" t="s">
        <v>1690</v>
      </c>
      <c r="I646" s="223" t="s">
        <v>7</v>
      </c>
      <c r="J646" s="224" t="s">
        <v>31</v>
      </c>
      <c r="K646" s="139" t="s">
        <v>32</v>
      </c>
      <c r="L646" s="150"/>
      <c r="M646" s="138" t="s">
        <v>7896</v>
      </c>
    </row>
    <row r="647" spans="1:13" ht="75" customHeight="1">
      <c r="A647" s="139" t="s">
        <v>668</v>
      </c>
      <c r="B647" s="294"/>
      <c r="C647" s="139" t="s">
        <v>1703</v>
      </c>
      <c r="F647" s="138" t="s">
        <v>1704</v>
      </c>
      <c r="G647" s="215" t="s">
        <v>7897</v>
      </c>
      <c r="H647" s="138" t="s">
        <v>1690</v>
      </c>
      <c r="I647" s="223" t="s">
        <v>7</v>
      </c>
      <c r="J647" s="224" t="s">
        <v>31</v>
      </c>
      <c r="K647" s="139" t="s">
        <v>32</v>
      </c>
      <c r="L647" s="150"/>
      <c r="M647" s="138" t="s">
        <v>7898</v>
      </c>
    </row>
    <row r="648" spans="1:13" ht="75" customHeight="1">
      <c r="A648" s="139" t="s">
        <v>668</v>
      </c>
      <c r="B648" s="294"/>
      <c r="C648" s="139" t="s">
        <v>1705</v>
      </c>
      <c r="F648" s="138" t="s">
        <v>1706</v>
      </c>
      <c r="G648" s="215" t="s">
        <v>7899</v>
      </c>
      <c r="H648" s="138" t="s">
        <v>1690</v>
      </c>
      <c r="I648" s="223" t="s">
        <v>7</v>
      </c>
      <c r="J648" s="224" t="s">
        <v>31</v>
      </c>
      <c r="K648" s="139" t="s">
        <v>32</v>
      </c>
      <c r="L648" s="150"/>
      <c r="M648" s="138" t="s">
        <v>7900</v>
      </c>
    </row>
    <row r="649" spans="1:13" ht="75" customHeight="1">
      <c r="A649" s="138" t="s">
        <v>1278</v>
      </c>
      <c r="B649" s="293" t="s">
        <v>1279</v>
      </c>
      <c r="C649" s="138" t="s">
        <v>1707</v>
      </c>
      <c r="F649" s="138" t="s">
        <v>1708</v>
      </c>
      <c r="G649" s="215" t="s">
        <v>7901</v>
      </c>
      <c r="H649" s="138" t="s">
        <v>1709</v>
      </c>
      <c r="I649" s="223" t="s">
        <v>7</v>
      </c>
      <c r="J649" s="224" t="s">
        <v>31</v>
      </c>
      <c r="K649" s="139" t="s">
        <v>32</v>
      </c>
      <c r="L649" s="150"/>
      <c r="M649" s="138" t="s">
        <v>7902</v>
      </c>
    </row>
    <row r="650" spans="1:13" ht="75" customHeight="1">
      <c r="A650" s="138" t="s">
        <v>1278</v>
      </c>
      <c r="B650" s="294"/>
      <c r="C650" s="138" t="s">
        <v>1710</v>
      </c>
      <c r="F650" s="138" t="s">
        <v>1711</v>
      </c>
      <c r="G650" s="215" t="s">
        <v>7903</v>
      </c>
      <c r="H650" s="138" t="s">
        <v>1709</v>
      </c>
      <c r="I650" s="223" t="s">
        <v>7</v>
      </c>
      <c r="J650" s="224" t="s">
        <v>31</v>
      </c>
      <c r="K650" s="139" t="s">
        <v>32</v>
      </c>
      <c r="L650" s="150"/>
      <c r="M650" s="138" t="s">
        <v>7904</v>
      </c>
    </row>
    <row r="651" spans="1:13" ht="75" customHeight="1">
      <c r="A651" s="138" t="s">
        <v>1278</v>
      </c>
      <c r="B651" s="294"/>
      <c r="C651" s="138" t="s">
        <v>1712</v>
      </c>
      <c r="F651" s="138" t="s">
        <v>1713</v>
      </c>
      <c r="G651" s="215" t="s">
        <v>7905</v>
      </c>
      <c r="H651" s="138" t="s">
        <v>1709</v>
      </c>
      <c r="I651" s="223" t="s">
        <v>7</v>
      </c>
      <c r="J651" s="224" t="s">
        <v>31</v>
      </c>
      <c r="K651" s="139" t="s">
        <v>32</v>
      </c>
      <c r="L651" s="150"/>
      <c r="M651" s="138" t="s">
        <v>7906</v>
      </c>
    </row>
    <row r="652" spans="1:13" ht="75" customHeight="1">
      <c r="A652" s="138" t="s">
        <v>1278</v>
      </c>
      <c r="B652" s="294"/>
      <c r="C652" s="138" t="s">
        <v>1714</v>
      </c>
      <c r="F652" s="138" t="s">
        <v>1715</v>
      </c>
      <c r="G652" s="215" t="s">
        <v>7907</v>
      </c>
      <c r="H652" s="138" t="s">
        <v>1709</v>
      </c>
      <c r="I652" s="223" t="s">
        <v>7</v>
      </c>
      <c r="J652" s="224" t="s">
        <v>31</v>
      </c>
      <c r="K652" s="139" t="s">
        <v>32</v>
      </c>
      <c r="L652" s="150"/>
      <c r="M652" s="138" t="s">
        <v>7656</v>
      </c>
    </row>
    <row r="653" spans="1:13" ht="75" customHeight="1">
      <c r="A653" s="138" t="s">
        <v>1278</v>
      </c>
      <c r="B653" s="294"/>
      <c r="C653" s="138" t="s">
        <v>1716</v>
      </c>
      <c r="F653" s="138" t="s">
        <v>1717</v>
      </c>
      <c r="G653" s="215" t="s">
        <v>7908</v>
      </c>
      <c r="H653" s="138" t="s">
        <v>1709</v>
      </c>
      <c r="I653" s="223" t="s">
        <v>7</v>
      </c>
      <c r="J653" s="224" t="s">
        <v>31</v>
      </c>
      <c r="K653" s="139" t="s">
        <v>32</v>
      </c>
      <c r="L653" s="150"/>
      <c r="M653" s="138" t="s">
        <v>7909</v>
      </c>
    </row>
    <row r="654" spans="1:13" ht="75" customHeight="1">
      <c r="A654" s="138" t="s">
        <v>1278</v>
      </c>
      <c r="B654" s="294"/>
      <c r="C654" s="138" t="s">
        <v>1718</v>
      </c>
      <c r="F654" s="138" t="s">
        <v>1719</v>
      </c>
      <c r="G654" s="215" t="s">
        <v>7910</v>
      </c>
      <c r="H654" s="138" t="s">
        <v>1709</v>
      </c>
      <c r="I654" s="223" t="s">
        <v>7</v>
      </c>
      <c r="J654" s="224" t="s">
        <v>31</v>
      </c>
      <c r="K654" s="139" t="s">
        <v>32</v>
      </c>
      <c r="L654" s="150"/>
      <c r="M654" s="138" t="s">
        <v>7911</v>
      </c>
    </row>
    <row r="655" spans="1:13" ht="75" customHeight="1">
      <c r="A655" s="138" t="s">
        <v>1278</v>
      </c>
      <c r="B655" s="294"/>
      <c r="C655" s="138" t="s">
        <v>1720</v>
      </c>
      <c r="F655" s="138" t="s">
        <v>1721</v>
      </c>
      <c r="G655" s="215" t="s">
        <v>7912</v>
      </c>
      <c r="H655" s="138" t="s">
        <v>1709</v>
      </c>
      <c r="I655" s="223" t="s">
        <v>7</v>
      </c>
      <c r="J655" s="224" t="s">
        <v>31</v>
      </c>
      <c r="K655" s="139" t="s">
        <v>32</v>
      </c>
      <c r="L655" s="150"/>
      <c r="M655" s="138" t="s">
        <v>7906</v>
      </c>
    </row>
    <row r="656" spans="1:13" ht="75" customHeight="1">
      <c r="A656" s="138" t="s">
        <v>1278</v>
      </c>
      <c r="B656" s="294"/>
      <c r="C656" s="138" t="s">
        <v>1722</v>
      </c>
      <c r="F656" s="138" t="s">
        <v>1723</v>
      </c>
      <c r="G656" s="215" t="s">
        <v>7913</v>
      </c>
      <c r="H656" s="138" t="s">
        <v>1709</v>
      </c>
      <c r="I656" s="223" t="s">
        <v>7</v>
      </c>
      <c r="J656" s="224" t="s">
        <v>31</v>
      </c>
      <c r="K656" s="139" t="s">
        <v>32</v>
      </c>
      <c r="L656" s="150"/>
      <c r="M656" s="138" t="s">
        <v>7914</v>
      </c>
    </row>
    <row r="657" spans="1:13" ht="75" customHeight="1">
      <c r="A657" s="138" t="s">
        <v>1278</v>
      </c>
      <c r="B657" s="294"/>
      <c r="C657" s="138" t="s">
        <v>1724</v>
      </c>
      <c r="F657" s="138" t="s">
        <v>1725</v>
      </c>
      <c r="G657" s="215" t="s">
        <v>7915</v>
      </c>
      <c r="H657" s="138" t="s">
        <v>1709</v>
      </c>
      <c r="I657" s="223" t="s">
        <v>7</v>
      </c>
      <c r="J657" s="224" t="s">
        <v>31</v>
      </c>
      <c r="K657" s="139" t="s">
        <v>32</v>
      </c>
      <c r="L657" s="150"/>
      <c r="M657" s="138" t="s">
        <v>7916</v>
      </c>
    </row>
    <row r="658" spans="1:13" ht="75" customHeight="1">
      <c r="A658" s="138" t="s">
        <v>1278</v>
      </c>
      <c r="B658" s="294"/>
      <c r="C658" s="138" t="s">
        <v>1726</v>
      </c>
      <c r="F658" s="138" t="s">
        <v>1727</v>
      </c>
      <c r="G658" s="215" t="s">
        <v>7917</v>
      </c>
      <c r="H658" s="138" t="s">
        <v>1283</v>
      </c>
      <c r="I658" s="223" t="s">
        <v>7</v>
      </c>
      <c r="J658" s="224" t="s">
        <v>31</v>
      </c>
      <c r="K658" s="139" t="s">
        <v>32</v>
      </c>
      <c r="L658" s="150"/>
      <c r="M658" s="138" t="s">
        <v>7918</v>
      </c>
    </row>
    <row r="659" spans="1:13" ht="75" customHeight="1">
      <c r="A659" s="138"/>
      <c r="B659" s="138"/>
      <c r="C659" s="138" t="s">
        <v>1728</v>
      </c>
      <c r="D659" s="138"/>
      <c r="E659" s="138"/>
      <c r="F659" s="138" t="s">
        <v>1729</v>
      </c>
      <c r="G659" s="216" t="s">
        <v>7919</v>
      </c>
      <c r="H659" s="138" t="s">
        <v>572</v>
      </c>
      <c r="I659" s="223" t="s">
        <v>7</v>
      </c>
      <c r="J659" s="224" t="s">
        <v>31</v>
      </c>
      <c r="K659" s="139" t="s">
        <v>32</v>
      </c>
      <c r="L659" s="150"/>
    </row>
    <row r="660" spans="1:13" ht="75" customHeight="1">
      <c r="A660" s="138"/>
      <c r="B660" s="138"/>
      <c r="C660" s="138" t="s">
        <v>1730</v>
      </c>
      <c r="D660" s="138"/>
      <c r="E660" s="138"/>
      <c r="F660" s="138" t="s">
        <v>1731</v>
      </c>
      <c r="G660" s="216" t="s">
        <v>7920</v>
      </c>
      <c r="H660" s="138" t="s">
        <v>572</v>
      </c>
      <c r="I660" s="223" t="s">
        <v>7</v>
      </c>
      <c r="J660" s="224" t="s">
        <v>31</v>
      </c>
      <c r="K660" s="139" t="s">
        <v>32</v>
      </c>
      <c r="L660" s="150"/>
    </row>
    <row r="661" spans="1:13" ht="75" customHeight="1">
      <c r="A661" s="138"/>
      <c r="B661" s="138"/>
      <c r="C661" s="138" t="s">
        <v>1732</v>
      </c>
      <c r="D661" s="138"/>
      <c r="E661" s="138"/>
      <c r="F661" s="138" t="s">
        <v>1733</v>
      </c>
      <c r="G661" s="216" t="s">
        <v>7921</v>
      </c>
      <c r="H661" s="138" t="s">
        <v>572</v>
      </c>
      <c r="I661" s="223" t="s">
        <v>7</v>
      </c>
      <c r="J661" s="224" t="s">
        <v>31</v>
      </c>
      <c r="K661" s="139" t="s">
        <v>32</v>
      </c>
      <c r="L661" s="150"/>
    </row>
    <row r="662" spans="1:13" ht="75" customHeight="1">
      <c r="A662" s="138"/>
      <c r="B662" s="138"/>
      <c r="C662" s="138" t="s">
        <v>1734</v>
      </c>
      <c r="D662" s="138"/>
      <c r="E662" s="138"/>
      <c r="F662" s="138" t="s">
        <v>1735</v>
      </c>
      <c r="G662" s="216" t="s">
        <v>7922</v>
      </c>
      <c r="H662" s="139" t="s">
        <v>1736</v>
      </c>
      <c r="I662" s="223" t="s">
        <v>7</v>
      </c>
      <c r="J662" s="224" t="s">
        <v>31</v>
      </c>
      <c r="K662" s="139" t="s">
        <v>32</v>
      </c>
      <c r="L662" s="150"/>
    </row>
    <row r="663" spans="1:13" ht="75" customHeight="1">
      <c r="A663" s="138"/>
      <c r="B663" s="138"/>
      <c r="C663" s="138" t="s">
        <v>1737</v>
      </c>
      <c r="D663" s="138"/>
      <c r="E663" s="138"/>
      <c r="F663" s="138" t="s">
        <v>1738</v>
      </c>
      <c r="G663" s="215" t="s">
        <v>7923</v>
      </c>
      <c r="H663" s="138" t="s">
        <v>572</v>
      </c>
      <c r="I663" s="223" t="s">
        <v>7</v>
      </c>
      <c r="J663" s="224" t="s">
        <v>31</v>
      </c>
      <c r="K663" s="139" t="s">
        <v>32</v>
      </c>
      <c r="L663" s="150"/>
      <c r="M663" s="138" t="s">
        <v>7924</v>
      </c>
    </row>
    <row r="664" spans="1:13" ht="75" customHeight="1">
      <c r="A664" s="138"/>
      <c r="B664" s="138"/>
      <c r="C664" s="138" t="s">
        <v>1739</v>
      </c>
      <c r="D664" s="138"/>
      <c r="E664" s="138"/>
      <c r="F664" s="138" t="s">
        <v>1740</v>
      </c>
      <c r="G664" s="215" t="s">
        <v>7925</v>
      </c>
      <c r="H664" s="138" t="s">
        <v>572</v>
      </c>
      <c r="I664" s="223" t="s">
        <v>7</v>
      </c>
      <c r="J664" s="224" t="s">
        <v>31</v>
      </c>
      <c r="K664" s="139" t="s">
        <v>32</v>
      </c>
      <c r="L664" s="150"/>
      <c r="M664" s="138" t="s">
        <v>7926</v>
      </c>
    </row>
    <row r="665" spans="1:13" ht="75" customHeight="1">
      <c r="A665" s="138"/>
      <c r="B665" s="138"/>
      <c r="C665" s="138" t="s">
        <v>1741</v>
      </c>
      <c r="D665" s="138"/>
      <c r="E665" s="138"/>
      <c r="F665" s="138" t="s">
        <v>1742</v>
      </c>
      <c r="G665" s="215" t="s">
        <v>7927</v>
      </c>
      <c r="H665" s="138" t="s">
        <v>1743</v>
      </c>
      <c r="I665" s="223" t="s">
        <v>7</v>
      </c>
      <c r="J665" s="224" t="s">
        <v>31</v>
      </c>
      <c r="K665" s="139" t="s">
        <v>32</v>
      </c>
      <c r="L665" s="150"/>
      <c r="M665" s="138" t="s">
        <v>7928</v>
      </c>
    </row>
    <row r="666" spans="1:13" ht="75" customHeight="1">
      <c r="A666" s="138"/>
      <c r="B666" s="138"/>
      <c r="C666" s="138" t="s">
        <v>1744</v>
      </c>
      <c r="D666" s="138"/>
      <c r="E666" s="138"/>
      <c r="F666" s="138" t="s">
        <v>1745</v>
      </c>
      <c r="G666" s="215" t="s">
        <v>7929</v>
      </c>
      <c r="H666" s="138" t="s">
        <v>572</v>
      </c>
      <c r="I666" s="223" t="s">
        <v>7</v>
      </c>
      <c r="J666" s="224" t="s">
        <v>31</v>
      </c>
      <c r="K666" s="139" t="s">
        <v>32</v>
      </c>
      <c r="L666" s="150"/>
      <c r="M666" s="141" t="s">
        <v>7930</v>
      </c>
    </row>
    <row r="667" spans="1:13" ht="75" customHeight="1">
      <c r="A667" s="138"/>
      <c r="B667" s="138"/>
      <c r="C667" s="138" t="s">
        <v>1746</v>
      </c>
      <c r="D667" s="138"/>
      <c r="E667" s="138"/>
      <c r="F667" s="138" t="s">
        <v>1747</v>
      </c>
      <c r="G667" s="215" t="s">
        <v>7931</v>
      </c>
      <c r="H667" s="138" t="s">
        <v>572</v>
      </c>
      <c r="I667" s="223" t="s">
        <v>7</v>
      </c>
      <c r="J667" s="224" t="s">
        <v>31</v>
      </c>
      <c r="K667" s="139" t="s">
        <v>32</v>
      </c>
      <c r="L667" s="150"/>
      <c r="M667" s="141" t="s">
        <v>7932</v>
      </c>
    </row>
    <row r="668" spans="1:13" ht="75" customHeight="1">
      <c r="A668" s="138"/>
      <c r="B668" s="138"/>
      <c r="C668" s="138" t="s">
        <v>1748</v>
      </c>
      <c r="D668" s="138"/>
      <c r="E668" s="138"/>
      <c r="F668" s="138" t="s">
        <v>1749</v>
      </c>
      <c r="G668" s="215" t="s">
        <v>7933</v>
      </c>
      <c r="H668" s="138" t="s">
        <v>1750</v>
      </c>
      <c r="I668" s="223" t="s">
        <v>7</v>
      </c>
      <c r="J668" s="224" t="s">
        <v>31</v>
      </c>
      <c r="K668" s="139" t="s">
        <v>32</v>
      </c>
      <c r="L668" s="150"/>
      <c r="M668" s="140" t="s">
        <v>7934</v>
      </c>
    </row>
    <row r="669" spans="1:13" ht="75" customHeight="1">
      <c r="A669" s="138"/>
      <c r="B669" s="138"/>
      <c r="C669" s="138" t="s">
        <v>1751</v>
      </c>
      <c r="D669" s="138"/>
      <c r="E669" s="138"/>
      <c r="F669" s="138" t="s">
        <v>1752</v>
      </c>
      <c r="G669" s="215" t="s">
        <v>7935</v>
      </c>
      <c r="H669" s="138" t="s">
        <v>1753</v>
      </c>
      <c r="I669" s="223" t="s">
        <v>7</v>
      </c>
      <c r="J669" s="224" t="s">
        <v>31</v>
      </c>
      <c r="K669" s="139" t="s">
        <v>32</v>
      </c>
      <c r="L669" s="150"/>
      <c r="M669" s="141" t="s">
        <v>7602</v>
      </c>
    </row>
    <row r="670" spans="1:13" ht="75" customHeight="1">
      <c r="A670" s="138"/>
      <c r="B670" s="138"/>
      <c r="C670" s="138" t="s">
        <v>1754</v>
      </c>
      <c r="D670" s="138"/>
      <c r="E670" s="138"/>
      <c r="F670" s="138" t="s">
        <v>1755</v>
      </c>
      <c r="G670" s="215" t="s">
        <v>7936</v>
      </c>
      <c r="H670" s="138" t="s">
        <v>1753</v>
      </c>
      <c r="I670" s="223" t="s">
        <v>7</v>
      </c>
      <c r="J670" s="224" t="s">
        <v>31</v>
      </c>
      <c r="K670" s="139" t="s">
        <v>32</v>
      </c>
      <c r="L670" s="150"/>
      <c r="M670" s="141" t="s">
        <v>7256</v>
      </c>
    </row>
    <row r="671" spans="1:13" ht="75" customHeight="1">
      <c r="A671" s="138"/>
      <c r="B671" s="138"/>
      <c r="C671" s="138" t="s">
        <v>1756</v>
      </c>
      <c r="D671" s="138"/>
      <c r="E671" s="138"/>
      <c r="F671" s="138" t="s">
        <v>1757</v>
      </c>
      <c r="G671" s="215" t="s">
        <v>7937</v>
      </c>
      <c r="H671" s="138" t="s">
        <v>1753</v>
      </c>
      <c r="I671" s="223" t="s">
        <v>7</v>
      </c>
      <c r="J671" s="224" t="s">
        <v>31</v>
      </c>
      <c r="K671" s="139" t="s">
        <v>32</v>
      </c>
      <c r="L671" s="150"/>
      <c r="M671" s="141" t="s">
        <v>7938</v>
      </c>
    </row>
    <row r="672" spans="1:13" ht="75" customHeight="1">
      <c r="A672" s="138"/>
      <c r="B672" s="138"/>
      <c r="C672" s="138" t="s">
        <v>1758</v>
      </c>
      <c r="D672" s="138"/>
      <c r="E672" s="138"/>
      <c r="F672" s="138" t="s">
        <v>1759</v>
      </c>
      <c r="G672" s="215" t="s">
        <v>7939</v>
      </c>
      <c r="H672" s="138" t="s">
        <v>572</v>
      </c>
      <c r="I672" s="223" t="s">
        <v>7</v>
      </c>
      <c r="J672" s="224" t="s">
        <v>31</v>
      </c>
      <c r="K672" s="139" t="s">
        <v>32</v>
      </c>
      <c r="L672" s="150"/>
      <c r="M672" s="141" t="s">
        <v>7256</v>
      </c>
    </row>
    <row r="673" spans="1:12" ht="75" customHeight="1">
      <c r="A673" s="138"/>
      <c r="B673" s="138"/>
      <c r="C673" s="138" t="s">
        <v>1760</v>
      </c>
      <c r="D673" s="138"/>
      <c r="E673" s="138"/>
      <c r="F673" s="138" t="s">
        <v>1761</v>
      </c>
      <c r="G673" s="215" t="s">
        <v>7940</v>
      </c>
      <c r="H673" s="138" t="s">
        <v>572</v>
      </c>
      <c r="I673" s="223" t="s">
        <v>7</v>
      </c>
      <c r="J673" s="224" t="s">
        <v>31</v>
      </c>
      <c r="K673" s="139" t="s">
        <v>32</v>
      </c>
      <c r="L673" s="150"/>
    </row>
    <row r="674" spans="1:12" ht="75" customHeight="1">
      <c r="A674" s="138"/>
      <c r="B674" s="138"/>
      <c r="C674" s="138" t="s">
        <v>1762</v>
      </c>
      <c r="D674" s="138"/>
      <c r="E674" s="138"/>
      <c r="F674" s="138" t="s">
        <v>1763</v>
      </c>
      <c r="G674" s="215" t="s">
        <v>7941</v>
      </c>
      <c r="H674" s="138" t="s">
        <v>572</v>
      </c>
      <c r="I674" s="223" t="s">
        <v>7</v>
      </c>
      <c r="J674" s="224" t="s">
        <v>31</v>
      </c>
      <c r="K674" s="139" t="s">
        <v>32</v>
      </c>
      <c r="L674" s="150"/>
    </row>
    <row r="675" spans="1:12" ht="75" customHeight="1">
      <c r="A675" s="138"/>
      <c r="B675" s="138"/>
      <c r="C675" s="138" t="s">
        <v>1764</v>
      </c>
      <c r="D675" s="138"/>
      <c r="E675" s="138"/>
      <c r="F675" s="138" t="s">
        <v>1765</v>
      </c>
      <c r="G675" s="215" t="s">
        <v>7941</v>
      </c>
      <c r="H675" s="138" t="s">
        <v>572</v>
      </c>
      <c r="I675" s="223" t="s">
        <v>7</v>
      </c>
      <c r="J675" s="224" t="s">
        <v>31</v>
      </c>
      <c r="K675" s="139" t="s">
        <v>32</v>
      </c>
      <c r="L675" s="150"/>
    </row>
    <row r="676" spans="1:12" ht="75" customHeight="1">
      <c r="A676" s="138"/>
      <c r="B676" s="138"/>
      <c r="C676" s="138" t="s">
        <v>1766</v>
      </c>
      <c r="D676" s="138"/>
      <c r="E676" s="138"/>
      <c r="F676" s="138" t="s">
        <v>1767</v>
      </c>
      <c r="G676" s="215" t="s">
        <v>7942</v>
      </c>
      <c r="H676" s="138" t="s">
        <v>572</v>
      </c>
      <c r="I676" s="223" t="s">
        <v>7</v>
      </c>
      <c r="J676" s="224" t="s">
        <v>31</v>
      </c>
      <c r="K676" s="139" t="s">
        <v>32</v>
      </c>
      <c r="L676" s="150"/>
    </row>
    <row r="677" spans="1:12" ht="75" customHeight="1">
      <c r="A677" s="138"/>
      <c r="B677" s="138"/>
      <c r="C677" s="138" t="s">
        <v>1768</v>
      </c>
      <c r="D677" s="138"/>
      <c r="E677" s="138"/>
      <c r="F677" s="138" t="s">
        <v>1769</v>
      </c>
      <c r="G677" s="215" t="s">
        <v>7943</v>
      </c>
      <c r="H677" s="138" t="s">
        <v>572</v>
      </c>
      <c r="I677" s="223" t="s">
        <v>7</v>
      </c>
      <c r="J677" s="224" t="s">
        <v>31</v>
      </c>
      <c r="K677" s="139" t="s">
        <v>32</v>
      </c>
      <c r="L677" s="150"/>
    </row>
    <row r="678" spans="1:12" ht="75" customHeight="1">
      <c r="A678" s="138"/>
      <c r="B678" s="138"/>
      <c r="C678" s="138" t="s">
        <v>1770</v>
      </c>
      <c r="D678" s="138"/>
      <c r="E678" s="138"/>
      <c r="F678" s="138" t="s">
        <v>1771</v>
      </c>
      <c r="G678" s="215" t="s">
        <v>7944</v>
      </c>
      <c r="H678" s="138" t="s">
        <v>572</v>
      </c>
      <c r="I678" s="223" t="s">
        <v>7</v>
      </c>
      <c r="J678" s="224" t="s">
        <v>31</v>
      </c>
      <c r="K678" s="139" t="s">
        <v>32</v>
      </c>
      <c r="L678" s="150"/>
    </row>
    <row r="679" spans="1:12" ht="75" customHeight="1">
      <c r="A679" s="138"/>
      <c r="B679" s="138"/>
      <c r="C679" s="138" t="s">
        <v>1772</v>
      </c>
      <c r="D679" s="138"/>
      <c r="E679" s="138"/>
      <c r="F679" s="138" t="s">
        <v>1773</v>
      </c>
      <c r="G679" s="215" t="s">
        <v>7945</v>
      </c>
      <c r="H679" s="138" t="s">
        <v>572</v>
      </c>
      <c r="I679" s="223" t="s">
        <v>7</v>
      </c>
      <c r="J679" s="224" t="s">
        <v>31</v>
      </c>
      <c r="K679" s="139" t="s">
        <v>32</v>
      </c>
      <c r="L679" s="150"/>
    </row>
    <row r="680" spans="1:12" ht="75" customHeight="1">
      <c r="A680" s="138"/>
      <c r="B680" s="138"/>
      <c r="C680" s="138" t="s">
        <v>1774</v>
      </c>
      <c r="D680" s="138"/>
      <c r="E680" s="138"/>
      <c r="F680" s="138" t="s">
        <v>1775</v>
      </c>
      <c r="G680" s="215" t="s">
        <v>7946</v>
      </c>
      <c r="H680" s="138" t="s">
        <v>572</v>
      </c>
      <c r="I680" s="223" t="s">
        <v>7</v>
      </c>
      <c r="J680" s="224" t="s">
        <v>31</v>
      </c>
      <c r="K680" s="139" t="s">
        <v>32</v>
      </c>
      <c r="L680" s="150"/>
    </row>
    <row r="681" spans="1:12" ht="75" customHeight="1">
      <c r="A681" s="138"/>
      <c r="B681" s="138"/>
      <c r="C681" s="138" t="s">
        <v>1776</v>
      </c>
      <c r="D681" s="138"/>
      <c r="E681" s="138"/>
      <c r="F681" s="138" t="s">
        <v>1777</v>
      </c>
      <c r="G681" s="215" t="s">
        <v>7947</v>
      </c>
      <c r="H681" s="138" t="s">
        <v>572</v>
      </c>
      <c r="I681" s="223" t="s">
        <v>7</v>
      </c>
      <c r="J681" s="224" t="s">
        <v>31</v>
      </c>
      <c r="K681" s="139" t="s">
        <v>32</v>
      </c>
      <c r="L681" s="150"/>
    </row>
    <row r="682" spans="1:12" ht="75" customHeight="1">
      <c r="A682" s="138"/>
      <c r="B682" s="138"/>
      <c r="C682" s="138" t="s">
        <v>1778</v>
      </c>
      <c r="D682" s="138"/>
      <c r="E682" s="138"/>
      <c r="F682" s="138" t="s">
        <v>1779</v>
      </c>
      <c r="G682" s="215" t="s">
        <v>7948</v>
      </c>
      <c r="H682" s="138" t="s">
        <v>572</v>
      </c>
      <c r="I682" s="223" t="s">
        <v>7</v>
      </c>
      <c r="J682" s="224" t="s">
        <v>31</v>
      </c>
      <c r="K682" s="139" t="s">
        <v>32</v>
      </c>
      <c r="L682" s="150"/>
    </row>
    <row r="683" spans="1:12" ht="75" customHeight="1">
      <c r="A683" s="138"/>
      <c r="B683" s="138"/>
      <c r="C683" s="138" t="s">
        <v>1780</v>
      </c>
      <c r="D683" s="138"/>
      <c r="E683" s="138"/>
      <c r="F683" s="138" t="s">
        <v>1781</v>
      </c>
      <c r="G683" s="215" t="s">
        <v>7949</v>
      </c>
      <c r="H683" s="138" t="s">
        <v>1782</v>
      </c>
      <c r="I683" s="223" t="s">
        <v>7</v>
      </c>
      <c r="J683" s="224" t="s">
        <v>31</v>
      </c>
      <c r="K683" s="139" t="s">
        <v>32</v>
      </c>
      <c r="L683" s="150"/>
    </row>
    <row r="684" spans="1:12" ht="75" customHeight="1">
      <c r="A684" s="138"/>
      <c r="B684" s="138"/>
      <c r="C684" s="138" t="s">
        <v>1784</v>
      </c>
      <c r="D684" s="138"/>
      <c r="E684" s="138"/>
      <c r="F684" s="138" t="s">
        <v>1785</v>
      </c>
      <c r="G684" s="215" t="s">
        <v>7950</v>
      </c>
      <c r="H684" s="138" t="s">
        <v>572</v>
      </c>
      <c r="I684" s="223" t="s">
        <v>7</v>
      </c>
      <c r="J684" s="224" t="s">
        <v>31</v>
      </c>
      <c r="K684" s="139" t="s">
        <v>32</v>
      </c>
      <c r="L684" s="150"/>
    </row>
    <row r="685" spans="1:12" ht="75" customHeight="1">
      <c r="A685" s="138"/>
      <c r="B685" s="138"/>
      <c r="C685" s="138" t="s">
        <v>1786</v>
      </c>
      <c r="D685" s="138"/>
      <c r="E685" s="138"/>
      <c r="F685" s="138" t="s">
        <v>1787</v>
      </c>
      <c r="G685" s="215" t="s">
        <v>7951</v>
      </c>
      <c r="H685" s="138" t="s">
        <v>572</v>
      </c>
      <c r="I685" s="223" t="s">
        <v>7</v>
      </c>
      <c r="J685" s="224" t="s">
        <v>31</v>
      </c>
      <c r="K685" s="139" t="s">
        <v>32</v>
      </c>
      <c r="L685" s="150"/>
    </row>
    <row r="686" spans="1:12" ht="75" customHeight="1">
      <c r="A686" s="138"/>
      <c r="B686" s="138"/>
      <c r="C686" s="138" t="s">
        <v>1788</v>
      </c>
      <c r="D686" s="138"/>
      <c r="E686" s="138"/>
      <c r="F686" s="138" t="s">
        <v>1789</v>
      </c>
      <c r="G686" s="215" t="s">
        <v>7952</v>
      </c>
      <c r="H686" s="138" t="s">
        <v>572</v>
      </c>
      <c r="I686" s="223" t="s">
        <v>7</v>
      </c>
      <c r="J686" s="224" t="s">
        <v>31</v>
      </c>
      <c r="K686" s="139" t="s">
        <v>32</v>
      </c>
      <c r="L686" s="150"/>
    </row>
    <row r="687" spans="1:12" ht="75" customHeight="1">
      <c r="A687" s="138"/>
      <c r="B687" s="138"/>
      <c r="C687" s="138" t="s">
        <v>1790</v>
      </c>
      <c r="D687" s="138"/>
      <c r="E687" s="138"/>
      <c r="F687" s="138" t="s">
        <v>1791</v>
      </c>
      <c r="G687" s="215" t="s">
        <v>7953</v>
      </c>
      <c r="H687" s="138" t="s">
        <v>572</v>
      </c>
      <c r="I687" s="223" t="s">
        <v>7</v>
      </c>
      <c r="J687" s="224" t="s">
        <v>31</v>
      </c>
      <c r="K687" s="139" t="s">
        <v>32</v>
      </c>
      <c r="L687" s="150"/>
    </row>
    <row r="688" spans="1:12" ht="75" customHeight="1">
      <c r="A688" s="138"/>
      <c r="B688" s="138"/>
      <c r="C688" s="138" t="s">
        <v>1792</v>
      </c>
      <c r="D688" s="138"/>
      <c r="E688" s="138"/>
      <c r="F688" s="138" t="s">
        <v>1793</v>
      </c>
      <c r="G688" s="215" t="s">
        <v>7954</v>
      </c>
      <c r="H688" s="138" t="s">
        <v>572</v>
      </c>
      <c r="I688" s="223" t="s">
        <v>7</v>
      </c>
      <c r="J688" s="224" t="s">
        <v>31</v>
      </c>
      <c r="K688" s="139" t="s">
        <v>32</v>
      </c>
      <c r="L688" s="150"/>
    </row>
    <row r="689" spans="1:12" ht="75" customHeight="1">
      <c r="A689" s="138"/>
      <c r="B689" s="138"/>
      <c r="C689" s="138" t="s">
        <v>1794</v>
      </c>
      <c r="D689" s="138"/>
      <c r="E689" s="138"/>
      <c r="F689" s="138" t="s">
        <v>1795</v>
      </c>
      <c r="G689" s="215" t="s">
        <v>7955</v>
      </c>
      <c r="H689" s="138" t="s">
        <v>572</v>
      </c>
      <c r="I689" s="223" t="s">
        <v>7</v>
      </c>
      <c r="J689" s="224" t="s">
        <v>31</v>
      </c>
      <c r="K689" s="139" t="s">
        <v>32</v>
      </c>
      <c r="L689" s="150"/>
    </row>
    <row r="690" spans="1:12" ht="75" customHeight="1">
      <c r="A690" s="138"/>
      <c r="B690" s="138"/>
      <c r="C690" s="138" t="s">
        <v>1796</v>
      </c>
      <c r="D690" s="138"/>
      <c r="E690" s="138"/>
      <c r="F690" s="138" t="s">
        <v>1797</v>
      </c>
      <c r="G690" s="215" t="s">
        <v>7956</v>
      </c>
      <c r="H690" s="138" t="s">
        <v>572</v>
      </c>
      <c r="I690" s="223" t="s">
        <v>7</v>
      </c>
      <c r="J690" s="224" t="s">
        <v>31</v>
      </c>
      <c r="K690" s="139" t="s">
        <v>32</v>
      </c>
      <c r="L690" s="150"/>
    </row>
    <row r="691" spans="1:12" ht="75" customHeight="1">
      <c r="A691" s="138"/>
      <c r="B691" s="138"/>
      <c r="C691" s="138" t="s">
        <v>1798</v>
      </c>
      <c r="D691" s="138"/>
      <c r="E691" s="138"/>
      <c r="F691" s="138" t="s">
        <v>1799</v>
      </c>
      <c r="G691" s="215" t="s">
        <v>7644</v>
      </c>
      <c r="H691" s="138" t="s">
        <v>7645</v>
      </c>
      <c r="I691" s="223" t="s">
        <v>7</v>
      </c>
      <c r="J691" s="224" t="s">
        <v>31</v>
      </c>
      <c r="K691" s="139" t="s">
        <v>32</v>
      </c>
      <c r="L691" s="150"/>
    </row>
    <row r="692" spans="1:12" ht="75" customHeight="1">
      <c r="A692" s="138" t="s">
        <v>1800</v>
      </c>
      <c r="B692" s="293" t="s">
        <v>1801</v>
      </c>
      <c r="C692" s="138" t="s">
        <v>1802</v>
      </c>
      <c r="D692" s="138"/>
      <c r="E692" s="293" t="s">
        <v>1803</v>
      </c>
      <c r="F692" s="138" t="s">
        <v>1804</v>
      </c>
      <c r="G692" s="215" t="s">
        <v>7957</v>
      </c>
      <c r="H692" s="138" t="s">
        <v>1805</v>
      </c>
      <c r="I692" s="223" t="s">
        <v>7</v>
      </c>
      <c r="J692" s="224" t="s">
        <v>31</v>
      </c>
      <c r="K692" s="139" t="s">
        <v>32</v>
      </c>
      <c r="L692" s="150"/>
    </row>
    <row r="693" spans="1:12" ht="75" customHeight="1">
      <c r="A693" s="138" t="s">
        <v>1800</v>
      </c>
      <c r="B693" s="294"/>
      <c r="C693" s="138" t="s">
        <v>1806</v>
      </c>
      <c r="D693" s="138"/>
      <c r="E693" s="294"/>
      <c r="F693" s="138" t="s">
        <v>1807</v>
      </c>
      <c r="G693" s="215" t="s">
        <v>7958</v>
      </c>
      <c r="H693" s="138" t="s">
        <v>7959</v>
      </c>
      <c r="I693" s="223" t="s">
        <v>7</v>
      </c>
      <c r="J693" s="224" t="s">
        <v>31</v>
      </c>
      <c r="K693" s="139" t="s">
        <v>32</v>
      </c>
      <c r="L693" s="150"/>
    </row>
    <row r="694" spans="1:12" ht="75" customHeight="1">
      <c r="A694" s="138" t="s">
        <v>1800</v>
      </c>
      <c r="B694" s="294"/>
      <c r="C694" s="138" t="s">
        <v>1808</v>
      </c>
      <c r="D694" s="138"/>
      <c r="E694" s="294"/>
      <c r="F694" s="138" t="s">
        <v>1809</v>
      </c>
      <c r="G694" s="215" t="s">
        <v>7960</v>
      </c>
      <c r="H694" s="138" t="s">
        <v>7961</v>
      </c>
      <c r="I694" s="223" t="s">
        <v>7</v>
      </c>
      <c r="J694" s="224" t="s">
        <v>31</v>
      </c>
      <c r="K694" s="139" t="s">
        <v>32</v>
      </c>
      <c r="L694" s="150"/>
    </row>
    <row r="695" spans="1:12" ht="75" customHeight="1">
      <c r="A695" s="138" t="s">
        <v>1800</v>
      </c>
      <c r="B695" s="294"/>
      <c r="C695" s="138" t="s">
        <v>1810</v>
      </c>
      <c r="D695" s="138"/>
      <c r="E695" s="294"/>
      <c r="F695" s="138" t="s">
        <v>614</v>
      </c>
      <c r="G695" s="215" t="s">
        <v>7365</v>
      </c>
      <c r="H695" s="138" t="s">
        <v>7364</v>
      </c>
      <c r="I695" s="223" t="s">
        <v>7</v>
      </c>
      <c r="J695" s="224" t="s">
        <v>31</v>
      </c>
      <c r="K695" s="139" t="s">
        <v>32</v>
      </c>
      <c r="L695" s="150"/>
    </row>
    <row r="696" spans="1:12" ht="75" customHeight="1">
      <c r="A696" s="138" t="s">
        <v>1800</v>
      </c>
      <c r="B696" s="294"/>
      <c r="C696" s="138" t="s">
        <v>1811</v>
      </c>
      <c r="D696" s="138"/>
      <c r="E696" s="294"/>
      <c r="F696" s="138" t="s">
        <v>612</v>
      </c>
      <c r="G696" s="215" t="s">
        <v>7363</v>
      </c>
      <c r="H696" s="138" t="s">
        <v>7364</v>
      </c>
      <c r="I696" s="223" t="s">
        <v>7</v>
      </c>
      <c r="J696" s="224" t="s">
        <v>31</v>
      </c>
      <c r="K696" s="139" t="s">
        <v>32</v>
      </c>
      <c r="L696" s="150"/>
    </row>
    <row r="697" spans="1:12" ht="75" customHeight="1">
      <c r="A697" s="138" t="s">
        <v>1800</v>
      </c>
      <c r="B697" s="294"/>
      <c r="C697" s="138" t="s">
        <v>1812</v>
      </c>
      <c r="D697" s="138"/>
      <c r="E697" s="294"/>
      <c r="F697" s="138" t="s">
        <v>1813</v>
      </c>
      <c r="G697" s="215" t="s">
        <v>7962</v>
      </c>
      <c r="H697" s="138" t="s">
        <v>1814</v>
      </c>
      <c r="I697" s="223" t="s">
        <v>7</v>
      </c>
      <c r="J697" s="224" t="s">
        <v>31</v>
      </c>
      <c r="K697" s="139" t="s">
        <v>32</v>
      </c>
      <c r="L697" s="150"/>
    </row>
    <row r="698" spans="1:12" ht="75" customHeight="1">
      <c r="A698" s="138" t="s">
        <v>1800</v>
      </c>
      <c r="B698" s="294"/>
      <c r="C698" s="138" t="s">
        <v>1815</v>
      </c>
      <c r="D698" s="138"/>
      <c r="E698" s="294"/>
      <c r="F698" s="138" t="s">
        <v>1816</v>
      </c>
      <c r="G698" s="215" t="s">
        <v>7963</v>
      </c>
      <c r="H698" s="138" t="s">
        <v>1814</v>
      </c>
      <c r="I698" s="223" t="s">
        <v>7</v>
      </c>
      <c r="J698" s="224" t="s">
        <v>31</v>
      </c>
      <c r="K698" s="139" t="s">
        <v>32</v>
      </c>
      <c r="L698" s="150"/>
    </row>
    <row r="699" spans="1:12" ht="75" customHeight="1">
      <c r="A699" s="138" t="s">
        <v>1800</v>
      </c>
      <c r="B699" s="294"/>
      <c r="C699" s="138" t="s">
        <v>1817</v>
      </c>
      <c r="D699" s="138"/>
      <c r="E699" s="294"/>
      <c r="F699" s="138" t="s">
        <v>626</v>
      </c>
      <c r="G699" s="215" t="s">
        <v>7957</v>
      </c>
      <c r="H699" s="138" t="s">
        <v>7367</v>
      </c>
      <c r="I699" s="223" t="s">
        <v>7</v>
      </c>
      <c r="J699" s="224" t="s">
        <v>31</v>
      </c>
      <c r="K699" s="139" t="s">
        <v>32</v>
      </c>
      <c r="L699" s="150"/>
    </row>
    <row r="700" spans="1:12" ht="75" customHeight="1">
      <c r="A700" s="138" t="s">
        <v>1800</v>
      </c>
      <c r="B700" s="294"/>
      <c r="C700" s="138" t="s">
        <v>1818</v>
      </c>
      <c r="D700" s="138"/>
      <c r="E700" s="294"/>
      <c r="F700" s="138" t="s">
        <v>1819</v>
      </c>
      <c r="G700" s="215" t="s">
        <v>7964</v>
      </c>
      <c r="H700" s="138" t="s">
        <v>7965</v>
      </c>
      <c r="I700" s="223" t="s">
        <v>7</v>
      </c>
      <c r="J700" s="224" t="s">
        <v>31</v>
      </c>
      <c r="K700" s="139" t="s">
        <v>32</v>
      </c>
      <c r="L700" s="150"/>
    </row>
    <row r="701" spans="1:12" ht="75" customHeight="1">
      <c r="A701" s="138" t="s">
        <v>1800</v>
      </c>
      <c r="B701" s="294"/>
      <c r="C701" s="138" t="s">
        <v>1820</v>
      </c>
      <c r="D701" s="138"/>
      <c r="E701" s="294"/>
      <c r="F701" s="138" t="s">
        <v>1821</v>
      </c>
      <c r="G701" s="215" t="s">
        <v>7964</v>
      </c>
      <c r="H701" s="138" t="s">
        <v>7966</v>
      </c>
      <c r="I701" s="223" t="s">
        <v>7</v>
      </c>
      <c r="J701" s="224" t="s">
        <v>31</v>
      </c>
      <c r="K701" s="139" t="s">
        <v>32</v>
      </c>
      <c r="L701" s="150"/>
    </row>
    <row r="702" spans="1:12" ht="75" customHeight="1">
      <c r="A702" s="138" t="s">
        <v>1800</v>
      </c>
      <c r="B702" s="294"/>
      <c r="C702" s="138" t="s">
        <v>1822</v>
      </c>
      <c r="D702" s="138"/>
      <c r="E702" s="294"/>
      <c r="F702" s="138" t="s">
        <v>1823</v>
      </c>
      <c r="G702" s="215" t="s">
        <v>7967</v>
      </c>
      <c r="H702" s="138" t="s">
        <v>7968</v>
      </c>
      <c r="I702" s="223" t="s">
        <v>7</v>
      </c>
      <c r="J702" s="224" t="s">
        <v>31</v>
      </c>
      <c r="K702" s="139" t="s">
        <v>32</v>
      </c>
      <c r="L702" s="150"/>
    </row>
    <row r="703" spans="1:12" ht="75" customHeight="1">
      <c r="A703" s="138" t="s">
        <v>1800</v>
      </c>
      <c r="B703" s="294"/>
      <c r="C703" s="138" t="s">
        <v>1824</v>
      </c>
      <c r="D703" s="138"/>
      <c r="E703" s="294"/>
      <c r="F703" s="138" t="s">
        <v>610</v>
      </c>
      <c r="G703" s="215" t="s">
        <v>7361</v>
      </c>
      <c r="H703" s="138" t="s">
        <v>7362</v>
      </c>
      <c r="I703" s="223" t="s">
        <v>7</v>
      </c>
      <c r="J703" s="224" t="s">
        <v>31</v>
      </c>
      <c r="K703" s="139" t="s">
        <v>32</v>
      </c>
      <c r="L703" s="150"/>
    </row>
    <row r="704" spans="1:12" ht="75" customHeight="1">
      <c r="A704" s="138" t="s">
        <v>1800</v>
      </c>
      <c r="B704" s="294"/>
      <c r="C704" s="138" t="s">
        <v>1825</v>
      </c>
      <c r="D704" s="138"/>
      <c r="E704" s="294"/>
      <c r="F704" s="138" t="s">
        <v>623</v>
      </c>
      <c r="G704" s="215" t="s">
        <v>7361</v>
      </c>
      <c r="H704" s="138" t="s">
        <v>624</v>
      </c>
      <c r="I704" s="223" t="s">
        <v>7</v>
      </c>
      <c r="J704" s="224" t="s">
        <v>31</v>
      </c>
      <c r="K704" s="139" t="s">
        <v>32</v>
      </c>
      <c r="L704" s="150"/>
    </row>
    <row r="705" spans="1:14" ht="75" customHeight="1">
      <c r="A705" s="138" t="s">
        <v>1826</v>
      </c>
      <c r="B705" s="293" t="s">
        <v>1827</v>
      </c>
      <c r="C705" s="139" t="s">
        <v>1828</v>
      </c>
      <c r="D705" s="138"/>
      <c r="E705" s="138" t="s">
        <v>1829</v>
      </c>
      <c r="F705" s="138" t="s">
        <v>7969</v>
      </c>
      <c r="G705" s="215" t="s">
        <v>7970</v>
      </c>
      <c r="H705" s="138" t="s">
        <v>1830</v>
      </c>
      <c r="I705" s="223" t="s">
        <v>7</v>
      </c>
      <c r="J705" s="224" t="s">
        <v>234</v>
      </c>
      <c r="L705" s="150" t="s">
        <v>1831</v>
      </c>
      <c r="M705" s="172"/>
      <c r="N705" s="172"/>
    </row>
    <row r="706" spans="1:14" ht="75" customHeight="1">
      <c r="A706" s="138" t="s">
        <v>1826</v>
      </c>
      <c r="B706" s="294"/>
      <c r="C706" s="139" t="s">
        <v>1832</v>
      </c>
      <c r="D706" s="138"/>
      <c r="F706" s="138" t="s">
        <v>1833</v>
      </c>
      <c r="G706" s="215" t="s">
        <v>7971</v>
      </c>
      <c r="H706" s="138" t="s">
        <v>1834</v>
      </c>
      <c r="I706" s="223" t="s">
        <v>7</v>
      </c>
      <c r="J706" s="224" t="s">
        <v>234</v>
      </c>
      <c r="L706" s="150"/>
      <c r="M706" s="137"/>
    </row>
    <row r="707" spans="1:14" ht="75" customHeight="1">
      <c r="A707" s="138" t="s">
        <v>1826</v>
      </c>
      <c r="B707" s="294"/>
      <c r="C707" s="139" t="s">
        <v>1835</v>
      </c>
      <c r="D707" s="138"/>
      <c r="F707" s="138" t="s">
        <v>1836</v>
      </c>
      <c r="G707" s="215" t="s">
        <v>7972</v>
      </c>
      <c r="H707" s="138" t="s">
        <v>1837</v>
      </c>
      <c r="I707" s="223" t="s">
        <v>7</v>
      </c>
      <c r="J707" s="224" t="s">
        <v>234</v>
      </c>
      <c r="L707" s="150"/>
      <c r="M707" s="137"/>
    </row>
    <row r="708" spans="1:14" ht="75" customHeight="1">
      <c r="A708" s="138" t="s">
        <v>1826</v>
      </c>
      <c r="B708" s="294"/>
      <c r="C708" s="139" t="s">
        <v>1838</v>
      </c>
      <c r="D708" s="138"/>
      <c r="F708" s="138" t="s">
        <v>1839</v>
      </c>
      <c r="G708" s="215" t="s">
        <v>7973</v>
      </c>
      <c r="H708" s="138" t="s">
        <v>1840</v>
      </c>
      <c r="I708" s="223" t="s">
        <v>7</v>
      </c>
      <c r="J708" s="224" t="s">
        <v>234</v>
      </c>
      <c r="L708" s="150"/>
      <c r="M708" s="137"/>
    </row>
    <row r="709" spans="1:14" ht="75" customHeight="1">
      <c r="A709" s="138" t="s">
        <v>1826</v>
      </c>
      <c r="B709" s="294"/>
      <c r="C709" s="139" t="s">
        <v>1841</v>
      </c>
      <c r="D709" s="138"/>
      <c r="F709" s="138" t="s">
        <v>7974</v>
      </c>
      <c r="G709" s="215" t="s">
        <v>7975</v>
      </c>
      <c r="H709" s="138" t="s">
        <v>1842</v>
      </c>
      <c r="I709" s="223" t="s">
        <v>7</v>
      </c>
      <c r="J709" s="224" t="s">
        <v>234</v>
      </c>
      <c r="L709" s="150"/>
      <c r="M709" s="137"/>
    </row>
    <row r="710" spans="1:14" ht="75" customHeight="1">
      <c r="A710" s="138" t="s">
        <v>1826</v>
      </c>
      <c r="B710" s="294"/>
      <c r="C710" s="139" t="s">
        <v>1843</v>
      </c>
      <c r="D710" s="138"/>
      <c r="F710" s="138" t="s">
        <v>7976</v>
      </c>
      <c r="G710" s="215" t="s">
        <v>7975</v>
      </c>
      <c r="H710" s="138" t="s">
        <v>1844</v>
      </c>
      <c r="I710" s="223" t="s">
        <v>7</v>
      </c>
      <c r="J710" s="224" t="s">
        <v>234</v>
      </c>
      <c r="L710" s="150"/>
      <c r="M710" s="137"/>
    </row>
    <row r="711" spans="1:14" ht="75" customHeight="1">
      <c r="A711" s="138" t="s">
        <v>1826</v>
      </c>
      <c r="B711" s="294"/>
      <c r="C711" s="139" t="s">
        <v>1845</v>
      </c>
      <c r="D711" s="138"/>
      <c r="F711" s="138" t="s">
        <v>1846</v>
      </c>
      <c r="G711" s="215" t="s">
        <v>7977</v>
      </c>
      <c r="H711" s="138" t="s">
        <v>1847</v>
      </c>
      <c r="I711" s="223" t="s">
        <v>7</v>
      </c>
      <c r="J711" s="224" t="s">
        <v>234</v>
      </c>
      <c r="L711" s="150"/>
      <c r="M711" s="137"/>
    </row>
    <row r="712" spans="1:14" ht="75" customHeight="1">
      <c r="A712" s="138" t="s">
        <v>1826</v>
      </c>
      <c r="B712" s="294"/>
      <c r="C712" s="139" t="s">
        <v>1848</v>
      </c>
      <c r="D712" s="138"/>
      <c r="F712" s="138" t="s">
        <v>1849</v>
      </c>
      <c r="G712" s="215" t="s">
        <v>7978</v>
      </c>
      <c r="H712" s="138" t="s">
        <v>1850</v>
      </c>
      <c r="I712" s="223" t="s">
        <v>7</v>
      </c>
      <c r="J712" s="224" t="s">
        <v>234</v>
      </c>
      <c r="L712" s="150"/>
      <c r="M712" s="137"/>
    </row>
    <row r="713" spans="1:14" ht="75" customHeight="1">
      <c r="A713" s="138" t="s">
        <v>1851</v>
      </c>
      <c r="B713" s="296" t="s">
        <v>1852</v>
      </c>
      <c r="C713" s="138" t="s">
        <v>1853</v>
      </c>
      <c r="D713" s="138"/>
      <c r="E713" s="138" t="s">
        <v>1854</v>
      </c>
      <c r="F713" s="138" t="s">
        <v>916</v>
      </c>
      <c r="G713" s="215" t="s">
        <v>7979</v>
      </c>
      <c r="H713" s="138" t="s">
        <v>7517</v>
      </c>
      <c r="I713" s="223" t="s">
        <v>7</v>
      </c>
      <c r="J713" s="224" t="s">
        <v>31</v>
      </c>
      <c r="K713" s="137" t="s">
        <v>32</v>
      </c>
      <c r="L713" s="150"/>
    </row>
    <row r="714" spans="1:14" ht="75" customHeight="1">
      <c r="A714" s="138" t="s">
        <v>1851</v>
      </c>
      <c r="B714" s="297"/>
      <c r="C714" s="138" t="s">
        <v>1855</v>
      </c>
      <c r="D714" s="138"/>
      <c r="E714" s="138"/>
      <c r="F714" s="138" t="s">
        <v>919</v>
      </c>
      <c r="G714" s="215" t="s">
        <v>7980</v>
      </c>
      <c r="H714" s="138" t="s">
        <v>7519</v>
      </c>
      <c r="I714" s="223" t="s">
        <v>7</v>
      </c>
      <c r="J714" s="224" t="s">
        <v>31</v>
      </c>
      <c r="K714" s="137" t="s">
        <v>32</v>
      </c>
      <c r="L714" s="150"/>
    </row>
    <row r="715" spans="1:14" s="151" customFormat="1" ht="75" customHeight="1">
      <c r="A715" s="148" t="s">
        <v>1851</v>
      </c>
      <c r="B715" s="297"/>
      <c r="C715" s="148" t="s">
        <v>1856</v>
      </c>
      <c r="F715" s="148" t="s">
        <v>928</v>
      </c>
      <c r="G715" s="148" t="s">
        <v>7981</v>
      </c>
      <c r="H715" s="148" t="s">
        <v>929</v>
      </c>
      <c r="I715" s="226" t="s">
        <v>8</v>
      </c>
      <c r="J715" s="227" t="s">
        <v>234</v>
      </c>
      <c r="K715" s="151" t="s">
        <v>32</v>
      </c>
      <c r="L715" s="150" t="s">
        <v>930</v>
      </c>
      <c r="M715" s="150"/>
      <c r="N715" s="150"/>
    </row>
    <row r="716" spans="1:14" ht="75" customHeight="1">
      <c r="A716" s="138" t="s">
        <v>1851</v>
      </c>
      <c r="B716" s="297"/>
      <c r="C716" s="138" t="s">
        <v>1857</v>
      </c>
      <c r="F716" s="138" t="s">
        <v>924</v>
      </c>
      <c r="G716" s="215" t="s">
        <v>7534</v>
      </c>
      <c r="H716" s="138" t="s">
        <v>925</v>
      </c>
      <c r="I716" s="223" t="s">
        <v>7</v>
      </c>
      <c r="J716" s="224" t="s">
        <v>31</v>
      </c>
      <c r="K716" s="137" t="s">
        <v>32</v>
      </c>
      <c r="L716" s="150"/>
    </row>
    <row r="717" spans="1:14" ht="75" customHeight="1">
      <c r="A717" s="138" t="s">
        <v>1858</v>
      </c>
      <c r="B717" s="138"/>
      <c r="C717" s="138" t="s">
        <v>1859</v>
      </c>
      <c r="D717" s="138"/>
      <c r="F717" s="138" t="s">
        <v>1860</v>
      </c>
      <c r="G717" s="215" t="s">
        <v>7982</v>
      </c>
      <c r="H717" s="138" t="s">
        <v>7983</v>
      </c>
      <c r="I717" s="223" t="s">
        <v>7</v>
      </c>
      <c r="J717" s="224" t="s">
        <v>31</v>
      </c>
      <c r="K717" s="143" t="s">
        <v>32</v>
      </c>
      <c r="L717" s="150"/>
    </row>
    <row r="718" spans="1:14" ht="75" customHeight="1">
      <c r="A718" s="138" t="s">
        <v>1858</v>
      </c>
      <c r="B718" s="138"/>
      <c r="C718" s="138" t="s">
        <v>1861</v>
      </c>
      <c r="D718" s="138"/>
      <c r="F718" s="138" t="s">
        <v>1862</v>
      </c>
      <c r="G718" s="215" t="s">
        <v>7984</v>
      </c>
      <c r="H718" s="138" t="s">
        <v>7985</v>
      </c>
      <c r="I718" s="223" t="s">
        <v>7</v>
      </c>
      <c r="J718" s="224" t="s">
        <v>31</v>
      </c>
      <c r="K718" s="143" t="s">
        <v>32</v>
      </c>
      <c r="L718" s="150"/>
    </row>
    <row r="719" spans="1:14" ht="75" customHeight="1">
      <c r="A719" s="138" t="s">
        <v>1858</v>
      </c>
      <c r="B719" s="138"/>
      <c r="C719" s="138" t="s">
        <v>1863</v>
      </c>
      <c r="D719" s="138"/>
      <c r="F719" s="138" t="s">
        <v>1864</v>
      </c>
      <c r="G719" s="215" t="s">
        <v>7986</v>
      </c>
      <c r="H719" s="138" t="s">
        <v>7987</v>
      </c>
      <c r="I719" s="223" t="s">
        <v>7</v>
      </c>
      <c r="J719" s="224" t="s">
        <v>31</v>
      </c>
      <c r="K719" s="143" t="s">
        <v>32</v>
      </c>
      <c r="L719" s="150"/>
    </row>
    <row r="720" spans="1:14" ht="75" customHeight="1">
      <c r="A720" s="138" t="s">
        <v>1858</v>
      </c>
      <c r="B720" s="138"/>
      <c r="C720" s="138" t="s">
        <v>1865</v>
      </c>
      <c r="D720" s="138"/>
      <c r="E720" s="138" t="s">
        <v>1866</v>
      </c>
      <c r="F720" s="138" t="s">
        <v>1867</v>
      </c>
      <c r="G720" s="215" t="s">
        <v>7988</v>
      </c>
      <c r="H720" s="138" t="s">
        <v>1868</v>
      </c>
      <c r="I720" s="223" t="s">
        <v>7</v>
      </c>
      <c r="J720" s="224" t="s">
        <v>31</v>
      </c>
      <c r="K720" s="143" t="s">
        <v>32</v>
      </c>
      <c r="L720" s="150"/>
    </row>
    <row r="721" spans="1:13" ht="75" customHeight="1">
      <c r="A721" s="138" t="s">
        <v>1858</v>
      </c>
      <c r="B721" s="138"/>
      <c r="C721" s="138" t="s">
        <v>1869</v>
      </c>
      <c r="D721" s="138"/>
      <c r="F721" s="138" t="s">
        <v>1870</v>
      </c>
      <c r="G721" s="215" t="s">
        <v>7989</v>
      </c>
      <c r="H721" s="138" t="s">
        <v>1871</v>
      </c>
      <c r="I721" s="223" t="s">
        <v>7</v>
      </c>
      <c r="J721" s="224" t="s">
        <v>31</v>
      </c>
      <c r="K721" s="143" t="s">
        <v>32</v>
      </c>
      <c r="L721" s="150"/>
    </row>
    <row r="722" spans="1:13" ht="75" customHeight="1">
      <c r="A722" s="138" t="s">
        <v>1858</v>
      </c>
      <c r="B722" s="138"/>
      <c r="C722" s="138" t="s">
        <v>1872</v>
      </c>
      <c r="D722" s="138"/>
      <c r="F722" s="138" t="s">
        <v>1873</v>
      </c>
      <c r="G722" s="215" t="s">
        <v>7990</v>
      </c>
      <c r="H722" s="138" t="s">
        <v>1874</v>
      </c>
      <c r="I722" s="223" t="s">
        <v>7</v>
      </c>
      <c r="J722" s="224" t="s">
        <v>31</v>
      </c>
      <c r="K722" s="143" t="s">
        <v>32</v>
      </c>
      <c r="L722" s="150"/>
    </row>
    <row r="723" spans="1:13" ht="75" customHeight="1">
      <c r="A723" s="138" t="s">
        <v>1858</v>
      </c>
      <c r="B723" s="138"/>
      <c r="C723" s="138" t="s">
        <v>1875</v>
      </c>
      <c r="D723" s="138"/>
      <c r="F723" s="138" t="s">
        <v>1876</v>
      </c>
      <c r="G723" s="215" t="s">
        <v>7991</v>
      </c>
      <c r="H723" s="138" t="s">
        <v>1877</v>
      </c>
      <c r="I723" s="223" t="s">
        <v>7</v>
      </c>
      <c r="J723" s="224" t="s">
        <v>31</v>
      </c>
      <c r="K723" s="143" t="s">
        <v>32</v>
      </c>
      <c r="L723" s="150"/>
    </row>
    <row r="724" spans="1:13" ht="75" customHeight="1">
      <c r="A724" s="138" t="s">
        <v>1858</v>
      </c>
      <c r="B724" s="138"/>
      <c r="C724" s="138" t="s">
        <v>1878</v>
      </c>
      <c r="D724" s="138"/>
      <c r="E724" s="138" t="s">
        <v>1879</v>
      </c>
      <c r="F724" s="138" t="s">
        <v>1880</v>
      </c>
      <c r="G724" s="215" t="s">
        <v>7992</v>
      </c>
      <c r="H724" s="138" t="s">
        <v>7993</v>
      </c>
      <c r="I724" s="223" t="s">
        <v>7</v>
      </c>
      <c r="J724" s="224" t="s">
        <v>31</v>
      </c>
      <c r="K724" s="143" t="s">
        <v>32</v>
      </c>
      <c r="L724" s="150"/>
    </row>
    <row r="725" spans="1:13" ht="75" customHeight="1">
      <c r="A725" s="138" t="s">
        <v>1858</v>
      </c>
      <c r="B725" s="138"/>
      <c r="C725" s="138" t="s">
        <v>1881</v>
      </c>
      <c r="D725" s="138"/>
      <c r="F725" s="138" t="s">
        <v>1882</v>
      </c>
      <c r="G725" s="215" t="s">
        <v>7994</v>
      </c>
      <c r="H725" s="138" t="s">
        <v>7995</v>
      </c>
      <c r="I725" s="223" t="s">
        <v>7</v>
      </c>
      <c r="J725" s="224" t="s">
        <v>31</v>
      </c>
      <c r="K725" s="143" t="s">
        <v>32</v>
      </c>
      <c r="L725" s="150"/>
    </row>
    <row r="726" spans="1:13" ht="75" customHeight="1">
      <c r="A726" s="138" t="s">
        <v>1858</v>
      </c>
      <c r="B726" s="138"/>
      <c r="C726" s="138" t="s">
        <v>1883</v>
      </c>
      <c r="D726" s="138"/>
      <c r="F726" s="138" t="s">
        <v>1884</v>
      </c>
      <c r="G726" s="215" t="s">
        <v>7996</v>
      </c>
      <c r="H726" s="138" t="s">
        <v>7997</v>
      </c>
      <c r="I726" s="223" t="s">
        <v>7</v>
      </c>
      <c r="J726" s="224" t="s">
        <v>31</v>
      </c>
      <c r="K726" s="143" t="s">
        <v>32</v>
      </c>
      <c r="L726" s="150"/>
    </row>
    <row r="727" spans="1:13" ht="75" customHeight="1">
      <c r="A727" s="138" t="s">
        <v>1858</v>
      </c>
      <c r="B727" s="138"/>
      <c r="C727" s="138" t="s">
        <v>1885</v>
      </c>
      <c r="D727" s="138"/>
      <c r="F727" s="138" t="s">
        <v>1886</v>
      </c>
      <c r="G727" s="215" t="s">
        <v>7998</v>
      </c>
      <c r="H727" s="138" t="s">
        <v>7999</v>
      </c>
      <c r="I727" s="223" t="s">
        <v>7</v>
      </c>
      <c r="J727" s="224" t="s">
        <v>31</v>
      </c>
      <c r="K727" s="143" t="s">
        <v>32</v>
      </c>
      <c r="L727" s="150"/>
    </row>
    <row r="728" spans="1:13" s="151" customFormat="1" ht="75" customHeight="1">
      <c r="A728" s="148" t="s">
        <v>1887</v>
      </c>
      <c r="B728" s="296" t="s">
        <v>1888</v>
      </c>
      <c r="C728" s="148" t="s">
        <v>1889</v>
      </c>
      <c r="D728" s="148"/>
      <c r="E728" s="148" t="s">
        <v>1890</v>
      </c>
      <c r="F728" s="148" t="s">
        <v>1219</v>
      </c>
      <c r="G728" s="148" t="s">
        <v>8000</v>
      </c>
      <c r="H728" s="148" t="s">
        <v>1891</v>
      </c>
      <c r="I728" s="226" t="s">
        <v>8</v>
      </c>
      <c r="J728" s="227" t="s">
        <v>31</v>
      </c>
      <c r="K728" s="151" t="s">
        <v>32</v>
      </c>
      <c r="L728" s="150" t="s">
        <v>1892</v>
      </c>
      <c r="M728" s="148"/>
    </row>
    <row r="729" spans="1:13" ht="75" customHeight="1">
      <c r="A729" s="138" t="s">
        <v>1887</v>
      </c>
      <c r="B729" s="297"/>
      <c r="C729" s="138" t="s">
        <v>1893</v>
      </c>
      <c r="D729" s="138"/>
      <c r="F729" s="138" t="s">
        <v>7627</v>
      </c>
      <c r="G729" s="215" t="s">
        <v>8001</v>
      </c>
      <c r="H729" s="138" t="s">
        <v>1894</v>
      </c>
      <c r="I729" s="223" t="s">
        <v>7</v>
      </c>
      <c r="J729" s="224" t="s">
        <v>31</v>
      </c>
      <c r="K729" s="137" t="s">
        <v>32</v>
      </c>
      <c r="L729" s="150"/>
    </row>
    <row r="730" spans="1:13" ht="75" customHeight="1">
      <c r="A730" s="138" t="s">
        <v>1887</v>
      </c>
      <c r="B730" s="297"/>
      <c r="C730" s="138" t="s">
        <v>1895</v>
      </c>
      <c r="D730" s="138"/>
      <c r="F730" s="138" t="s">
        <v>7629</v>
      </c>
      <c r="G730" s="215" t="s">
        <v>8002</v>
      </c>
      <c r="H730" s="138" t="s">
        <v>1896</v>
      </c>
      <c r="I730" s="223" t="s">
        <v>7</v>
      </c>
      <c r="J730" s="224" t="s">
        <v>31</v>
      </c>
      <c r="K730" s="137" t="s">
        <v>32</v>
      </c>
      <c r="L730" s="150"/>
    </row>
    <row r="731" spans="1:13" ht="75" customHeight="1">
      <c r="A731" s="138" t="s">
        <v>1887</v>
      </c>
      <c r="B731" s="297"/>
      <c r="C731" s="138" t="s">
        <v>1897</v>
      </c>
      <c r="D731" s="138"/>
      <c r="F731" s="138" t="s">
        <v>8003</v>
      </c>
      <c r="G731" s="215" t="s">
        <v>8004</v>
      </c>
      <c r="H731" s="138" t="s">
        <v>1898</v>
      </c>
      <c r="I731" s="223" t="s">
        <v>7</v>
      </c>
      <c r="J731" s="224" t="s">
        <v>31</v>
      </c>
      <c r="K731" s="137" t="s">
        <v>32</v>
      </c>
      <c r="L731" s="150"/>
    </row>
    <row r="732" spans="1:13" ht="75" customHeight="1">
      <c r="A732" s="138" t="s">
        <v>1887</v>
      </c>
      <c r="B732" s="297"/>
      <c r="C732" s="138" t="s">
        <v>1899</v>
      </c>
      <c r="D732" s="138"/>
      <c r="F732" s="138" t="s">
        <v>8005</v>
      </c>
      <c r="G732" s="215" t="s">
        <v>8006</v>
      </c>
      <c r="H732" s="138" t="s">
        <v>1900</v>
      </c>
      <c r="I732" s="223" t="s">
        <v>7</v>
      </c>
      <c r="J732" s="224" t="s">
        <v>31</v>
      </c>
      <c r="K732" s="137" t="s">
        <v>32</v>
      </c>
      <c r="L732" s="150"/>
    </row>
    <row r="733" spans="1:13" ht="75" customHeight="1">
      <c r="A733" s="138" t="s">
        <v>1887</v>
      </c>
      <c r="B733" s="297"/>
      <c r="C733" s="138" t="s">
        <v>1901</v>
      </c>
      <c r="D733" s="138"/>
      <c r="F733" s="138" t="s">
        <v>8007</v>
      </c>
      <c r="G733" s="215" t="s">
        <v>8008</v>
      </c>
      <c r="H733" s="138" t="s">
        <v>1902</v>
      </c>
      <c r="I733" s="223" t="s">
        <v>7</v>
      </c>
      <c r="J733" s="224" t="s">
        <v>31</v>
      </c>
      <c r="K733" s="137" t="s">
        <v>32</v>
      </c>
      <c r="L733" s="150"/>
    </row>
    <row r="734" spans="1:13" ht="75" customHeight="1">
      <c r="A734" s="138" t="s">
        <v>1887</v>
      </c>
      <c r="B734" s="297"/>
      <c r="C734" s="138" t="s">
        <v>1903</v>
      </c>
      <c r="D734" s="138"/>
      <c r="F734" s="138" t="s">
        <v>8009</v>
      </c>
      <c r="G734" s="215" t="s">
        <v>8010</v>
      </c>
      <c r="H734" s="138" t="s">
        <v>1904</v>
      </c>
      <c r="I734" s="223" t="s">
        <v>7</v>
      </c>
      <c r="J734" s="224" t="s">
        <v>31</v>
      </c>
      <c r="K734" s="137" t="s">
        <v>32</v>
      </c>
      <c r="L734" s="150"/>
    </row>
    <row r="735" spans="1:13" ht="75" customHeight="1">
      <c r="A735" s="138" t="s">
        <v>1887</v>
      </c>
      <c r="B735" s="297"/>
      <c r="C735" s="138" t="s">
        <v>1905</v>
      </c>
      <c r="D735" s="138"/>
      <c r="F735" s="138" t="s">
        <v>8011</v>
      </c>
      <c r="G735" s="215" t="s">
        <v>8012</v>
      </c>
      <c r="H735" s="138" t="s">
        <v>1906</v>
      </c>
      <c r="I735" s="223" t="s">
        <v>7</v>
      </c>
      <c r="J735" s="224" t="s">
        <v>31</v>
      </c>
      <c r="K735" s="137" t="s">
        <v>32</v>
      </c>
      <c r="L735" s="150"/>
    </row>
    <row r="736" spans="1:13" ht="75" customHeight="1">
      <c r="A736" s="138" t="s">
        <v>1887</v>
      </c>
      <c r="B736" s="297"/>
      <c r="C736" s="138" t="s">
        <v>1907</v>
      </c>
      <c r="D736" s="138"/>
      <c r="F736" s="138" t="s">
        <v>7636</v>
      </c>
      <c r="G736" s="215" t="s">
        <v>8013</v>
      </c>
      <c r="H736" s="138" t="s">
        <v>1908</v>
      </c>
      <c r="I736" s="223" t="s">
        <v>7</v>
      </c>
      <c r="J736" s="224" t="s">
        <v>31</v>
      </c>
      <c r="K736" s="137" t="s">
        <v>32</v>
      </c>
      <c r="L736" s="150"/>
    </row>
    <row r="737" spans="1:18" ht="75" customHeight="1">
      <c r="A737" s="138" t="s">
        <v>1909</v>
      </c>
      <c r="B737" s="138" t="s">
        <v>1910</v>
      </c>
      <c r="C737" s="138" t="s">
        <v>1911</v>
      </c>
      <c r="D737" s="138"/>
      <c r="E737" s="138" t="s">
        <v>1912</v>
      </c>
      <c r="F737" s="138" t="s">
        <v>1913</v>
      </c>
      <c r="G737" s="215" t="s">
        <v>8014</v>
      </c>
      <c r="H737" s="138" t="s">
        <v>1914</v>
      </c>
      <c r="I737" s="223" t="s">
        <v>7</v>
      </c>
      <c r="J737" s="224" t="s">
        <v>31</v>
      </c>
      <c r="K737" s="139" t="s">
        <v>32</v>
      </c>
      <c r="L737" s="150"/>
      <c r="P737" s="143"/>
      <c r="Q737" s="143"/>
      <c r="R737" s="143"/>
    </row>
    <row r="738" spans="1:18" ht="75" customHeight="1">
      <c r="A738" s="138" t="s">
        <v>1909</v>
      </c>
      <c r="B738" s="293" t="s">
        <v>8015</v>
      </c>
      <c r="C738" s="138" t="s">
        <v>1915</v>
      </c>
      <c r="D738" s="138"/>
      <c r="E738" s="138"/>
      <c r="F738" s="138" t="s">
        <v>1916</v>
      </c>
      <c r="G738" s="215" t="s">
        <v>8016</v>
      </c>
      <c r="H738" s="138" t="s">
        <v>1917</v>
      </c>
      <c r="I738" s="223" t="s">
        <v>7</v>
      </c>
      <c r="J738" s="224" t="s">
        <v>31</v>
      </c>
      <c r="K738" s="139" t="s">
        <v>32</v>
      </c>
      <c r="L738" s="150"/>
      <c r="P738" s="143"/>
      <c r="Q738" s="143"/>
      <c r="R738" s="143"/>
    </row>
    <row r="739" spans="1:18" ht="75" customHeight="1">
      <c r="A739" s="138" t="s">
        <v>1909</v>
      </c>
      <c r="B739" s="294"/>
      <c r="C739" s="138" t="s">
        <v>1918</v>
      </c>
      <c r="D739" s="138"/>
      <c r="E739" s="138"/>
      <c r="F739" s="138" t="s">
        <v>1919</v>
      </c>
      <c r="G739" s="215" t="s">
        <v>8017</v>
      </c>
      <c r="H739" s="138" t="s">
        <v>1920</v>
      </c>
      <c r="I739" s="223" t="s">
        <v>7</v>
      </c>
      <c r="J739" s="224" t="s">
        <v>31</v>
      </c>
      <c r="K739" s="139" t="s">
        <v>32</v>
      </c>
      <c r="L739" s="150"/>
      <c r="P739" s="143"/>
      <c r="Q739" s="143"/>
      <c r="R739" s="143"/>
    </row>
    <row r="740" spans="1:18" ht="75" customHeight="1">
      <c r="A740" s="138" t="s">
        <v>1909</v>
      </c>
      <c r="B740" s="294"/>
      <c r="C740" s="138" t="s">
        <v>1921</v>
      </c>
      <c r="D740" s="138"/>
      <c r="E740" s="138"/>
      <c r="F740" s="138" t="s">
        <v>1922</v>
      </c>
      <c r="G740" s="215" t="s">
        <v>8018</v>
      </c>
      <c r="H740" s="138" t="s">
        <v>8019</v>
      </c>
      <c r="I740" s="223" t="s">
        <v>7</v>
      </c>
      <c r="J740" s="224" t="s">
        <v>31</v>
      </c>
      <c r="K740" s="139" t="s">
        <v>32</v>
      </c>
      <c r="L740" s="150"/>
      <c r="P740" s="143"/>
      <c r="Q740" s="143"/>
      <c r="R740" s="143"/>
    </row>
    <row r="741" spans="1:18" ht="75" customHeight="1">
      <c r="A741" s="138" t="s">
        <v>1923</v>
      </c>
      <c r="B741" s="293" t="s">
        <v>1924</v>
      </c>
      <c r="C741" s="138" t="s">
        <v>1925</v>
      </c>
      <c r="E741" s="138" t="s">
        <v>1926</v>
      </c>
      <c r="F741" s="138" t="s">
        <v>1927</v>
      </c>
      <c r="G741" s="215" t="s">
        <v>8020</v>
      </c>
      <c r="H741" s="138" t="s">
        <v>1928</v>
      </c>
      <c r="I741" s="223" t="s">
        <v>7</v>
      </c>
      <c r="J741" s="224" t="s">
        <v>31</v>
      </c>
      <c r="K741" s="143" t="s">
        <v>32</v>
      </c>
      <c r="L741" s="150"/>
      <c r="P741" s="143"/>
      <c r="Q741" s="143"/>
      <c r="R741" s="143"/>
    </row>
    <row r="742" spans="1:18" ht="75" customHeight="1">
      <c r="A742" s="138" t="s">
        <v>1923</v>
      </c>
      <c r="B742" s="294"/>
      <c r="C742" s="138" t="s">
        <v>1929</v>
      </c>
      <c r="E742" s="138" t="s">
        <v>137</v>
      </c>
      <c r="F742" s="138" t="s">
        <v>1930</v>
      </c>
      <c r="G742" s="215" t="s">
        <v>8021</v>
      </c>
      <c r="H742" s="138" t="s">
        <v>1931</v>
      </c>
      <c r="I742" s="223" t="s">
        <v>7</v>
      </c>
      <c r="J742" s="224" t="s">
        <v>31</v>
      </c>
      <c r="K742" s="143" t="s">
        <v>32</v>
      </c>
      <c r="L742" s="150"/>
      <c r="P742" s="143"/>
      <c r="Q742" s="143"/>
      <c r="R742" s="143"/>
    </row>
    <row r="743" spans="1:18" ht="75" customHeight="1">
      <c r="A743" s="138" t="s">
        <v>1923</v>
      </c>
      <c r="B743" s="294"/>
      <c r="C743" s="138" t="s">
        <v>1932</v>
      </c>
      <c r="E743" s="138" t="s">
        <v>1933</v>
      </c>
      <c r="F743" s="138" t="s">
        <v>1934</v>
      </c>
      <c r="G743" s="215" t="s">
        <v>8022</v>
      </c>
      <c r="H743" s="138" t="s">
        <v>1935</v>
      </c>
      <c r="I743" s="223" t="s">
        <v>7</v>
      </c>
      <c r="J743" s="224" t="s">
        <v>31</v>
      </c>
      <c r="K743" s="143" t="s">
        <v>32</v>
      </c>
      <c r="L743" s="150"/>
      <c r="P743" s="143"/>
      <c r="Q743" s="143"/>
      <c r="R743" s="143"/>
    </row>
    <row r="744" spans="1:18" ht="75" customHeight="1">
      <c r="A744" s="138" t="s">
        <v>1923</v>
      </c>
      <c r="B744" s="294"/>
      <c r="C744" s="138" t="s">
        <v>1936</v>
      </c>
      <c r="E744" s="138" t="s">
        <v>1937</v>
      </c>
      <c r="F744" s="138" t="s">
        <v>1938</v>
      </c>
      <c r="G744" s="215" t="s">
        <v>8023</v>
      </c>
      <c r="H744" s="138" t="s">
        <v>1939</v>
      </c>
      <c r="I744" s="223" t="s">
        <v>7</v>
      </c>
      <c r="J744" s="224" t="s">
        <v>31</v>
      </c>
      <c r="K744" s="143" t="s">
        <v>32</v>
      </c>
      <c r="L744" s="150"/>
      <c r="M744" s="141" t="s">
        <v>7559</v>
      </c>
      <c r="P744" s="143"/>
      <c r="Q744" s="143"/>
      <c r="R744" s="143"/>
    </row>
    <row r="745" spans="1:18" ht="75" customHeight="1">
      <c r="A745" s="138" t="s">
        <v>1923</v>
      </c>
      <c r="B745" s="294"/>
      <c r="C745" s="138" t="s">
        <v>1940</v>
      </c>
      <c r="E745" s="138" t="s">
        <v>1941</v>
      </c>
      <c r="F745" s="138" t="s">
        <v>1942</v>
      </c>
      <c r="G745" s="215" t="s">
        <v>8024</v>
      </c>
      <c r="H745" s="138" t="s">
        <v>1939</v>
      </c>
      <c r="I745" s="223" t="s">
        <v>7</v>
      </c>
      <c r="J745" s="224" t="s">
        <v>31</v>
      </c>
      <c r="K745" s="143" t="s">
        <v>32</v>
      </c>
      <c r="L745" s="150"/>
      <c r="P745" s="143"/>
      <c r="Q745" s="143"/>
      <c r="R745" s="143"/>
    </row>
    <row r="746" spans="1:18" ht="75" customHeight="1">
      <c r="A746" s="138" t="s">
        <v>1923</v>
      </c>
      <c r="B746" s="294"/>
      <c r="C746" s="138" t="s">
        <v>1943</v>
      </c>
      <c r="E746" s="138" t="s">
        <v>1944</v>
      </c>
      <c r="F746" s="138" t="s">
        <v>1945</v>
      </c>
      <c r="G746" s="215" t="s">
        <v>8025</v>
      </c>
      <c r="H746" s="138" t="s">
        <v>1939</v>
      </c>
      <c r="I746" s="223" t="s">
        <v>7</v>
      </c>
      <c r="J746" s="224" t="s">
        <v>31</v>
      </c>
      <c r="K746" s="143" t="s">
        <v>32</v>
      </c>
      <c r="L746" s="150"/>
      <c r="P746" s="143"/>
      <c r="Q746" s="143"/>
      <c r="R746" s="143"/>
    </row>
    <row r="747" spans="1:18" ht="75" customHeight="1">
      <c r="A747" s="138" t="s">
        <v>1923</v>
      </c>
      <c r="B747" s="294"/>
      <c r="C747" s="138" t="s">
        <v>1946</v>
      </c>
      <c r="E747" s="138" t="s">
        <v>1947</v>
      </c>
      <c r="F747" s="138" t="s">
        <v>1948</v>
      </c>
      <c r="G747" s="215" t="s">
        <v>8026</v>
      </c>
      <c r="H747" s="138" t="s">
        <v>1939</v>
      </c>
      <c r="I747" s="223" t="s">
        <v>7</v>
      </c>
      <c r="J747" s="224" t="s">
        <v>31</v>
      </c>
      <c r="K747" s="143" t="s">
        <v>32</v>
      </c>
      <c r="L747" s="150"/>
      <c r="M747" s="138" t="s">
        <v>7529</v>
      </c>
      <c r="P747" s="143"/>
      <c r="Q747" s="143"/>
      <c r="R747" s="143"/>
    </row>
    <row r="748" spans="1:18" ht="75" customHeight="1">
      <c r="A748" s="138" t="s">
        <v>1923</v>
      </c>
      <c r="B748" s="294"/>
      <c r="C748" s="138" t="s">
        <v>1949</v>
      </c>
      <c r="E748" s="138" t="s">
        <v>1950</v>
      </c>
      <c r="F748" s="138" t="s">
        <v>1951</v>
      </c>
      <c r="G748" s="215" t="s">
        <v>8027</v>
      </c>
      <c r="H748" s="138" t="s">
        <v>1939</v>
      </c>
      <c r="I748" s="223" t="s">
        <v>7</v>
      </c>
      <c r="J748" s="224" t="s">
        <v>31</v>
      </c>
      <c r="K748" s="143" t="s">
        <v>32</v>
      </c>
      <c r="L748" s="150"/>
      <c r="P748" s="143"/>
      <c r="Q748" s="143"/>
      <c r="R748" s="143"/>
    </row>
    <row r="749" spans="1:18" ht="75" customHeight="1">
      <c r="A749" s="138" t="s">
        <v>1952</v>
      </c>
      <c r="B749" s="293" t="s">
        <v>1953</v>
      </c>
      <c r="C749" s="138" t="s">
        <v>1954</v>
      </c>
      <c r="D749" s="138" t="s">
        <v>1955</v>
      </c>
      <c r="E749" s="138" t="s">
        <v>1956</v>
      </c>
      <c r="F749" s="138" t="s">
        <v>1957</v>
      </c>
      <c r="G749" s="215" t="s">
        <v>8028</v>
      </c>
      <c r="H749" s="138" t="s">
        <v>1958</v>
      </c>
      <c r="I749" s="223" t="s">
        <v>7</v>
      </c>
      <c r="J749" s="225" t="s">
        <v>917</v>
      </c>
      <c r="L749" s="150"/>
      <c r="M749" s="137"/>
      <c r="P749" s="143"/>
      <c r="Q749" s="143"/>
      <c r="R749" s="143"/>
    </row>
    <row r="750" spans="1:18" ht="75" customHeight="1">
      <c r="A750" s="138" t="s">
        <v>1952</v>
      </c>
      <c r="B750" s="294"/>
      <c r="C750" s="138" t="s">
        <v>1959</v>
      </c>
      <c r="D750" s="138" t="s">
        <v>1955</v>
      </c>
      <c r="E750" s="138" t="s">
        <v>1956</v>
      </c>
      <c r="F750" s="138" t="s">
        <v>1960</v>
      </c>
      <c r="G750" s="215" t="s">
        <v>8028</v>
      </c>
      <c r="H750" s="138" t="s">
        <v>1958</v>
      </c>
      <c r="I750" s="223" t="s">
        <v>7</v>
      </c>
      <c r="J750" s="225" t="s">
        <v>917</v>
      </c>
      <c r="L750" s="150"/>
      <c r="M750" s="137"/>
      <c r="P750" s="143"/>
      <c r="Q750" s="143"/>
      <c r="R750" s="143"/>
    </row>
    <row r="751" spans="1:18" ht="75" customHeight="1">
      <c r="A751" s="138" t="s">
        <v>1952</v>
      </c>
      <c r="B751" s="294"/>
      <c r="C751" s="138" t="s">
        <v>1961</v>
      </c>
      <c r="D751" s="138" t="s">
        <v>1955</v>
      </c>
      <c r="E751" s="138" t="s">
        <v>1956</v>
      </c>
      <c r="F751" s="138" t="s">
        <v>1962</v>
      </c>
      <c r="G751" s="215" t="s">
        <v>8028</v>
      </c>
      <c r="H751" s="138" t="s">
        <v>1958</v>
      </c>
      <c r="I751" s="223" t="s">
        <v>7</v>
      </c>
      <c r="J751" s="225" t="s">
        <v>917</v>
      </c>
      <c r="L751" s="150"/>
      <c r="M751" s="137"/>
      <c r="P751" s="143"/>
      <c r="Q751" s="143"/>
      <c r="R751" s="143"/>
    </row>
    <row r="752" spans="1:18" ht="75" customHeight="1">
      <c r="A752" s="138" t="s">
        <v>1952</v>
      </c>
      <c r="B752" s="294"/>
      <c r="C752" s="138" t="s">
        <v>1963</v>
      </c>
      <c r="D752" s="138" t="s">
        <v>1955</v>
      </c>
      <c r="E752" s="138" t="s">
        <v>1956</v>
      </c>
      <c r="F752" s="138" t="s">
        <v>1964</v>
      </c>
      <c r="G752" s="215" t="s">
        <v>8028</v>
      </c>
      <c r="H752" s="138" t="s">
        <v>1958</v>
      </c>
      <c r="I752" s="223" t="s">
        <v>7</v>
      </c>
      <c r="J752" s="225" t="s">
        <v>917</v>
      </c>
      <c r="L752" s="150"/>
      <c r="M752" s="137"/>
      <c r="P752" s="143"/>
      <c r="Q752" s="143"/>
      <c r="R752" s="143"/>
    </row>
    <row r="753" spans="1:18" ht="75" customHeight="1">
      <c r="A753" s="138" t="s">
        <v>1952</v>
      </c>
      <c r="B753" s="294"/>
      <c r="C753" s="138" t="s">
        <v>1965</v>
      </c>
      <c r="D753" s="138" t="s">
        <v>1955</v>
      </c>
      <c r="E753" s="138" t="s">
        <v>1956</v>
      </c>
      <c r="F753" s="138" t="s">
        <v>1966</v>
      </c>
      <c r="G753" s="215" t="s">
        <v>8028</v>
      </c>
      <c r="H753" s="138" t="s">
        <v>1958</v>
      </c>
      <c r="I753" s="223" t="s">
        <v>7</v>
      </c>
      <c r="J753" s="225" t="s">
        <v>917</v>
      </c>
      <c r="L753" s="150"/>
      <c r="M753" s="137"/>
      <c r="P753" s="143"/>
      <c r="Q753" s="143"/>
      <c r="R753" s="143"/>
    </row>
    <row r="754" spans="1:18" ht="75" customHeight="1">
      <c r="A754" s="138" t="s">
        <v>1952</v>
      </c>
      <c r="B754" s="294"/>
      <c r="C754" s="138" t="s">
        <v>1967</v>
      </c>
      <c r="D754" s="138" t="s">
        <v>1955</v>
      </c>
      <c r="E754" s="138" t="s">
        <v>1956</v>
      </c>
      <c r="F754" s="138" t="s">
        <v>1968</v>
      </c>
      <c r="G754" s="215" t="s">
        <v>8028</v>
      </c>
      <c r="H754" s="138" t="s">
        <v>1958</v>
      </c>
      <c r="I754" s="223" t="s">
        <v>7</v>
      </c>
      <c r="J754" s="225" t="s">
        <v>917</v>
      </c>
      <c r="L754" s="150"/>
      <c r="M754" s="137"/>
      <c r="P754" s="143"/>
      <c r="Q754" s="143"/>
      <c r="R754" s="143"/>
    </row>
    <row r="755" spans="1:18" ht="75" customHeight="1">
      <c r="A755" s="138" t="s">
        <v>1952</v>
      </c>
      <c r="B755" s="294"/>
      <c r="C755" s="138" t="s">
        <v>1969</v>
      </c>
      <c r="D755" s="138" t="s">
        <v>1955</v>
      </c>
      <c r="E755" s="138" t="s">
        <v>1956</v>
      </c>
      <c r="F755" s="138" t="s">
        <v>1970</v>
      </c>
      <c r="G755" s="215" t="s">
        <v>8028</v>
      </c>
      <c r="H755" s="138" t="s">
        <v>1958</v>
      </c>
      <c r="I755" s="223" t="s">
        <v>7</v>
      </c>
      <c r="J755" s="225" t="s">
        <v>917</v>
      </c>
      <c r="L755" s="150"/>
      <c r="M755" s="137"/>
      <c r="P755" s="143"/>
      <c r="Q755" s="143"/>
      <c r="R755" s="143"/>
    </row>
    <row r="756" spans="1:18" ht="75" customHeight="1">
      <c r="A756" s="138" t="s">
        <v>1952</v>
      </c>
      <c r="B756" s="294"/>
      <c r="C756" s="138" t="s">
        <v>1971</v>
      </c>
      <c r="D756" s="138" t="s">
        <v>1955</v>
      </c>
      <c r="E756" s="138" t="s">
        <v>1956</v>
      </c>
      <c r="F756" s="138" t="s">
        <v>1972</v>
      </c>
      <c r="G756" s="215" t="s">
        <v>8028</v>
      </c>
      <c r="H756" s="138" t="s">
        <v>1958</v>
      </c>
      <c r="I756" s="223" t="s">
        <v>7</v>
      </c>
      <c r="J756" s="225" t="s">
        <v>917</v>
      </c>
      <c r="L756" s="150"/>
      <c r="M756" s="137"/>
      <c r="P756" s="143"/>
      <c r="Q756" s="143"/>
      <c r="R756" s="143"/>
    </row>
    <row r="757" spans="1:18" ht="75" customHeight="1">
      <c r="A757" s="138" t="s">
        <v>1952</v>
      </c>
      <c r="B757" s="294"/>
      <c r="C757" s="138" t="s">
        <v>1973</v>
      </c>
      <c r="D757" s="138" t="s">
        <v>1955</v>
      </c>
      <c r="E757" s="138" t="s">
        <v>1956</v>
      </c>
      <c r="F757" s="138" t="s">
        <v>1974</v>
      </c>
      <c r="G757" s="215" t="s">
        <v>8028</v>
      </c>
      <c r="H757" s="138" t="s">
        <v>1958</v>
      </c>
      <c r="I757" s="223" t="s">
        <v>7</v>
      </c>
      <c r="J757" s="225" t="s">
        <v>917</v>
      </c>
      <c r="L757" s="150"/>
      <c r="M757" s="137"/>
    </row>
    <row r="758" spans="1:18" ht="75" customHeight="1">
      <c r="A758" s="138" t="s">
        <v>1952</v>
      </c>
      <c r="B758" s="294"/>
      <c r="C758" s="138" t="s">
        <v>1975</v>
      </c>
      <c r="D758" s="138" t="s">
        <v>1955</v>
      </c>
      <c r="E758" s="138" t="s">
        <v>1956</v>
      </c>
      <c r="F758" s="138" t="s">
        <v>1976</v>
      </c>
      <c r="G758" s="215" t="s">
        <v>8028</v>
      </c>
      <c r="H758" s="138" t="s">
        <v>1958</v>
      </c>
      <c r="I758" s="223" t="s">
        <v>7</v>
      </c>
      <c r="J758" s="225" t="s">
        <v>917</v>
      </c>
      <c r="L758" s="150"/>
      <c r="M758" s="137"/>
    </row>
    <row r="759" spans="1:18" ht="75" customHeight="1">
      <c r="A759" s="138" t="s">
        <v>1952</v>
      </c>
      <c r="B759" s="294"/>
      <c r="C759" s="138" t="s">
        <v>1977</v>
      </c>
      <c r="D759" s="138" t="s">
        <v>1955</v>
      </c>
      <c r="E759" s="138" t="s">
        <v>1956</v>
      </c>
      <c r="F759" s="138" t="s">
        <v>1978</v>
      </c>
      <c r="G759" s="215" t="s">
        <v>8028</v>
      </c>
      <c r="H759" s="138" t="s">
        <v>1958</v>
      </c>
      <c r="I759" s="223" t="s">
        <v>7</v>
      </c>
      <c r="J759" s="225" t="s">
        <v>917</v>
      </c>
      <c r="L759" s="150"/>
      <c r="M759" s="137"/>
    </row>
    <row r="760" spans="1:18" ht="75" customHeight="1">
      <c r="A760" s="138" t="s">
        <v>1952</v>
      </c>
      <c r="B760" s="294"/>
      <c r="C760" s="138" t="s">
        <v>1979</v>
      </c>
      <c r="D760" s="138" t="s">
        <v>1955</v>
      </c>
      <c r="E760" s="138" t="s">
        <v>1956</v>
      </c>
      <c r="F760" s="138" t="s">
        <v>1980</v>
      </c>
      <c r="G760" s="215" t="s">
        <v>8028</v>
      </c>
      <c r="H760" s="138" t="s">
        <v>1958</v>
      </c>
      <c r="I760" s="223" t="s">
        <v>7</v>
      </c>
      <c r="J760" s="225" t="s">
        <v>917</v>
      </c>
      <c r="L760" s="150"/>
      <c r="M760" s="137"/>
    </row>
    <row r="761" spans="1:18" ht="75" customHeight="1">
      <c r="A761" s="138" t="s">
        <v>1952</v>
      </c>
      <c r="B761" s="294"/>
      <c r="C761" s="138" t="s">
        <v>1981</v>
      </c>
      <c r="D761" s="138" t="s">
        <v>1955</v>
      </c>
      <c r="E761" s="138" t="s">
        <v>1956</v>
      </c>
      <c r="F761" s="138" t="s">
        <v>1982</v>
      </c>
      <c r="G761" s="215" t="s">
        <v>8028</v>
      </c>
      <c r="H761" s="138" t="s">
        <v>1958</v>
      </c>
      <c r="I761" s="223" t="s">
        <v>7</v>
      </c>
      <c r="J761" s="225" t="s">
        <v>917</v>
      </c>
      <c r="L761" s="150"/>
      <c r="M761" s="137"/>
    </row>
    <row r="762" spans="1:18" ht="75" customHeight="1">
      <c r="A762" s="138" t="s">
        <v>1952</v>
      </c>
      <c r="B762" s="294"/>
      <c r="C762" s="138" t="s">
        <v>1983</v>
      </c>
      <c r="D762" s="138" t="s">
        <v>1955</v>
      </c>
      <c r="E762" s="138" t="s">
        <v>1956</v>
      </c>
      <c r="F762" s="138" t="s">
        <v>1984</v>
      </c>
      <c r="G762" s="215" t="s">
        <v>8028</v>
      </c>
      <c r="H762" s="138" t="s">
        <v>1958</v>
      </c>
      <c r="I762" s="223" t="s">
        <v>7</v>
      </c>
      <c r="J762" s="225" t="s">
        <v>917</v>
      </c>
      <c r="L762" s="150"/>
      <c r="M762" s="137"/>
    </row>
    <row r="763" spans="1:18" ht="75" customHeight="1">
      <c r="A763" s="138" t="s">
        <v>1952</v>
      </c>
      <c r="B763" s="294"/>
      <c r="C763" s="138" t="s">
        <v>1985</v>
      </c>
      <c r="D763" s="138" t="s">
        <v>1955</v>
      </c>
      <c r="E763" s="138" t="s">
        <v>1956</v>
      </c>
      <c r="F763" s="138" t="s">
        <v>1986</v>
      </c>
      <c r="G763" s="215" t="s">
        <v>8028</v>
      </c>
      <c r="H763" s="138" t="s">
        <v>1958</v>
      </c>
      <c r="I763" s="223" t="s">
        <v>7</v>
      </c>
      <c r="J763" s="225" t="s">
        <v>917</v>
      </c>
      <c r="L763" s="150"/>
      <c r="M763" s="137"/>
    </row>
    <row r="764" spans="1:18" ht="75" customHeight="1">
      <c r="A764" s="138" t="s">
        <v>1952</v>
      </c>
      <c r="B764" s="294"/>
      <c r="C764" s="138" t="s">
        <v>1987</v>
      </c>
      <c r="D764" s="138" t="s">
        <v>1955</v>
      </c>
      <c r="E764" s="138" t="s">
        <v>1956</v>
      </c>
      <c r="F764" s="138" t="s">
        <v>1988</v>
      </c>
      <c r="G764" s="215" t="s">
        <v>8028</v>
      </c>
      <c r="H764" s="138" t="s">
        <v>1958</v>
      </c>
      <c r="I764" s="223" t="s">
        <v>7</v>
      </c>
      <c r="J764" s="225" t="s">
        <v>917</v>
      </c>
      <c r="L764" s="150"/>
      <c r="M764" s="137"/>
    </row>
    <row r="765" spans="1:18" ht="75" customHeight="1">
      <c r="A765" s="138" t="s">
        <v>1952</v>
      </c>
      <c r="B765" s="294"/>
      <c r="C765" s="138" t="s">
        <v>1989</v>
      </c>
      <c r="D765" s="138" t="s">
        <v>1955</v>
      </c>
      <c r="E765" s="138" t="s">
        <v>1956</v>
      </c>
      <c r="F765" s="138" t="s">
        <v>1990</v>
      </c>
      <c r="G765" s="215" t="s">
        <v>8028</v>
      </c>
      <c r="H765" s="138" t="s">
        <v>1958</v>
      </c>
      <c r="I765" s="223" t="s">
        <v>7</v>
      </c>
      <c r="J765" s="225" t="s">
        <v>917</v>
      </c>
      <c r="L765" s="150"/>
      <c r="M765" s="137"/>
    </row>
    <row r="766" spans="1:18" ht="75" customHeight="1">
      <c r="A766" s="138" t="s">
        <v>1952</v>
      </c>
      <c r="B766" s="294"/>
      <c r="C766" s="138" t="s">
        <v>1991</v>
      </c>
      <c r="D766" s="138" t="s">
        <v>1955</v>
      </c>
      <c r="E766" s="138" t="s">
        <v>1956</v>
      </c>
      <c r="F766" s="138" t="s">
        <v>1992</v>
      </c>
      <c r="G766" s="215" t="s">
        <v>8028</v>
      </c>
      <c r="H766" s="138" t="s">
        <v>1958</v>
      </c>
      <c r="I766" s="223" t="s">
        <v>7</v>
      </c>
      <c r="J766" s="225" t="s">
        <v>917</v>
      </c>
      <c r="L766" s="150"/>
      <c r="M766" s="137"/>
    </row>
    <row r="767" spans="1:18" ht="75" customHeight="1">
      <c r="A767" s="138" t="s">
        <v>1952</v>
      </c>
      <c r="B767" s="294"/>
      <c r="C767" s="138" t="s">
        <v>1993</v>
      </c>
      <c r="D767" s="138" t="s">
        <v>1955</v>
      </c>
      <c r="E767" s="138" t="s">
        <v>1956</v>
      </c>
      <c r="F767" s="138" t="s">
        <v>1994</v>
      </c>
      <c r="G767" s="215" t="s">
        <v>8028</v>
      </c>
      <c r="H767" s="138" t="s">
        <v>1958</v>
      </c>
      <c r="I767" s="223" t="s">
        <v>7</v>
      </c>
      <c r="J767" s="225" t="s">
        <v>917</v>
      </c>
      <c r="L767" s="150"/>
      <c r="M767" s="137"/>
    </row>
    <row r="768" spans="1:18" ht="75" customHeight="1">
      <c r="A768" s="138" t="s">
        <v>1952</v>
      </c>
      <c r="B768" s="294"/>
      <c r="C768" s="138" t="s">
        <v>1995</v>
      </c>
      <c r="D768" s="138" t="s">
        <v>1955</v>
      </c>
      <c r="E768" s="138" t="s">
        <v>1956</v>
      </c>
      <c r="F768" s="138" t="s">
        <v>1996</v>
      </c>
      <c r="G768" s="215" t="s">
        <v>8028</v>
      </c>
      <c r="H768" s="138" t="s">
        <v>1958</v>
      </c>
      <c r="I768" s="223" t="s">
        <v>7</v>
      </c>
      <c r="J768" s="225" t="s">
        <v>917</v>
      </c>
      <c r="L768" s="150"/>
      <c r="M768" s="137"/>
    </row>
    <row r="769" spans="1:13" ht="75" customHeight="1">
      <c r="A769" s="138" t="s">
        <v>1952</v>
      </c>
      <c r="B769" s="294"/>
      <c r="C769" s="138" t="s">
        <v>1997</v>
      </c>
      <c r="D769" s="138" t="s">
        <v>1955</v>
      </c>
      <c r="E769" s="138" t="s">
        <v>1956</v>
      </c>
      <c r="F769" s="138" t="s">
        <v>1998</v>
      </c>
      <c r="G769" s="215" t="s">
        <v>8028</v>
      </c>
      <c r="H769" s="138" t="s">
        <v>1958</v>
      </c>
      <c r="I769" s="223" t="s">
        <v>7</v>
      </c>
      <c r="J769" s="225" t="s">
        <v>917</v>
      </c>
      <c r="L769" s="150"/>
      <c r="M769" s="137"/>
    </row>
    <row r="770" spans="1:13" ht="75" customHeight="1">
      <c r="A770" s="138" t="s">
        <v>1952</v>
      </c>
      <c r="B770" s="294"/>
      <c r="C770" s="138" t="s">
        <v>1999</v>
      </c>
      <c r="D770" s="138" t="s">
        <v>1955</v>
      </c>
      <c r="E770" s="138" t="s">
        <v>1956</v>
      </c>
      <c r="F770" s="138" t="s">
        <v>2000</v>
      </c>
      <c r="G770" s="215" t="s">
        <v>8028</v>
      </c>
      <c r="H770" s="138" t="s">
        <v>1958</v>
      </c>
      <c r="I770" s="223" t="s">
        <v>7</v>
      </c>
      <c r="J770" s="225" t="s">
        <v>917</v>
      </c>
      <c r="L770" s="150"/>
      <c r="M770" s="137"/>
    </row>
    <row r="771" spans="1:13" ht="75" customHeight="1">
      <c r="A771" s="138" t="s">
        <v>1952</v>
      </c>
      <c r="B771" s="294"/>
      <c r="C771" s="138" t="s">
        <v>2001</v>
      </c>
      <c r="D771" s="138" t="s">
        <v>1955</v>
      </c>
      <c r="E771" s="138" t="s">
        <v>1956</v>
      </c>
      <c r="F771" s="138" t="s">
        <v>2002</v>
      </c>
      <c r="G771" s="215" t="s">
        <v>8028</v>
      </c>
      <c r="H771" s="138" t="s">
        <v>1958</v>
      </c>
      <c r="I771" s="223" t="s">
        <v>7</v>
      </c>
      <c r="J771" s="225" t="s">
        <v>917</v>
      </c>
      <c r="L771" s="150"/>
      <c r="M771" s="137"/>
    </row>
    <row r="772" spans="1:13" ht="75" customHeight="1">
      <c r="A772" s="138" t="s">
        <v>1952</v>
      </c>
      <c r="B772" s="294"/>
      <c r="C772" s="138" t="s">
        <v>2003</v>
      </c>
      <c r="D772" s="138" t="s">
        <v>1955</v>
      </c>
      <c r="E772" s="138" t="s">
        <v>1956</v>
      </c>
      <c r="F772" s="138" t="s">
        <v>2004</v>
      </c>
      <c r="G772" s="215" t="s">
        <v>8028</v>
      </c>
      <c r="H772" s="138" t="s">
        <v>1958</v>
      </c>
      <c r="I772" s="223" t="s">
        <v>7</v>
      </c>
      <c r="J772" s="225" t="s">
        <v>917</v>
      </c>
      <c r="L772" s="150"/>
      <c r="M772" s="137"/>
    </row>
    <row r="773" spans="1:13" ht="75" customHeight="1">
      <c r="A773" s="138" t="s">
        <v>1952</v>
      </c>
      <c r="B773" s="294"/>
      <c r="C773" s="138" t="s">
        <v>2005</v>
      </c>
      <c r="D773" s="138" t="s">
        <v>1955</v>
      </c>
      <c r="E773" s="138" t="s">
        <v>1956</v>
      </c>
      <c r="F773" s="138" t="s">
        <v>2006</v>
      </c>
      <c r="G773" s="215" t="s">
        <v>8028</v>
      </c>
      <c r="H773" s="138" t="s">
        <v>1958</v>
      </c>
      <c r="I773" s="223" t="s">
        <v>7</v>
      </c>
      <c r="J773" s="225" t="s">
        <v>917</v>
      </c>
      <c r="L773" s="150"/>
      <c r="M773" s="137"/>
    </row>
    <row r="774" spans="1:13" ht="75" customHeight="1">
      <c r="A774" s="138" t="s">
        <v>1952</v>
      </c>
      <c r="B774" s="294"/>
      <c r="C774" s="138" t="s">
        <v>2007</v>
      </c>
      <c r="D774" s="138" t="s">
        <v>1955</v>
      </c>
      <c r="E774" s="138" t="s">
        <v>1956</v>
      </c>
      <c r="F774" s="138" t="s">
        <v>2008</v>
      </c>
      <c r="G774" s="215" t="s">
        <v>8028</v>
      </c>
      <c r="H774" s="138" t="s">
        <v>1958</v>
      </c>
      <c r="I774" s="223" t="s">
        <v>7</v>
      </c>
      <c r="J774" s="225" t="s">
        <v>917</v>
      </c>
      <c r="L774" s="150"/>
      <c r="M774" s="137"/>
    </row>
    <row r="775" spans="1:13" ht="75" customHeight="1">
      <c r="A775" s="138" t="s">
        <v>1952</v>
      </c>
      <c r="B775" s="294"/>
      <c r="C775" s="138" t="s">
        <v>2009</v>
      </c>
      <c r="D775" s="138" t="s">
        <v>1955</v>
      </c>
      <c r="E775" s="138" t="s">
        <v>1956</v>
      </c>
      <c r="F775" s="138" t="s">
        <v>2010</v>
      </c>
      <c r="G775" s="215" t="s">
        <v>8028</v>
      </c>
      <c r="H775" s="138" t="s">
        <v>1958</v>
      </c>
      <c r="I775" s="223" t="s">
        <v>7</v>
      </c>
      <c r="J775" s="225" t="s">
        <v>917</v>
      </c>
      <c r="L775" s="150"/>
      <c r="M775" s="137"/>
    </row>
    <row r="776" spans="1:13" ht="75" customHeight="1">
      <c r="A776" s="138" t="s">
        <v>1952</v>
      </c>
      <c r="B776" s="294"/>
      <c r="C776" s="138" t="s">
        <v>2011</v>
      </c>
      <c r="D776" s="138" t="s">
        <v>1955</v>
      </c>
      <c r="E776" s="138" t="s">
        <v>1956</v>
      </c>
      <c r="F776" s="138" t="s">
        <v>2012</v>
      </c>
      <c r="G776" s="215" t="s">
        <v>8028</v>
      </c>
      <c r="H776" s="138" t="s">
        <v>1958</v>
      </c>
      <c r="I776" s="223" t="s">
        <v>7</v>
      </c>
      <c r="J776" s="225" t="s">
        <v>917</v>
      </c>
      <c r="L776" s="150"/>
      <c r="M776" s="137"/>
    </row>
    <row r="777" spans="1:13" ht="75" customHeight="1">
      <c r="A777" s="138" t="s">
        <v>1952</v>
      </c>
      <c r="B777" s="294"/>
      <c r="C777" s="138" t="s">
        <v>2013</v>
      </c>
      <c r="D777" s="138" t="s">
        <v>1955</v>
      </c>
      <c r="E777" s="138" t="s">
        <v>1956</v>
      </c>
      <c r="F777" s="138" t="s">
        <v>2014</v>
      </c>
      <c r="G777" s="215" t="s">
        <v>8028</v>
      </c>
      <c r="H777" s="138" t="s">
        <v>1958</v>
      </c>
      <c r="I777" s="223" t="s">
        <v>7</v>
      </c>
      <c r="J777" s="225" t="s">
        <v>917</v>
      </c>
      <c r="L777" s="150"/>
      <c r="M777" s="137"/>
    </row>
    <row r="778" spans="1:13" ht="75" customHeight="1">
      <c r="A778" s="138" t="s">
        <v>1952</v>
      </c>
      <c r="B778" s="294"/>
      <c r="C778" s="138" t="s">
        <v>2015</v>
      </c>
      <c r="D778" s="138" t="s">
        <v>1955</v>
      </c>
      <c r="E778" s="138" t="s">
        <v>1956</v>
      </c>
      <c r="F778" s="138" t="s">
        <v>2016</v>
      </c>
      <c r="G778" s="215" t="s">
        <v>8028</v>
      </c>
      <c r="H778" s="138" t="s">
        <v>1958</v>
      </c>
      <c r="I778" s="223" t="s">
        <v>7</v>
      </c>
      <c r="J778" s="225" t="s">
        <v>917</v>
      </c>
      <c r="L778" s="150"/>
      <c r="M778" s="137"/>
    </row>
    <row r="779" spans="1:13" ht="75" customHeight="1">
      <c r="A779" s="138" t="s">
        <v>1952</v>
      </c>
      <c r="B779" s="294"/>
      <c r="C779" s="138" t="s">
        <v>2017</v>
      </c>
      <c r="D779" s="138" t="s">
        <v>1955</v>
      </c>
      <c r="E779" s="138" t="s">
        <v>1956</v>
      </c>
      <c r="F779" s="138" t="s">
        <v>2018</v>
      </c>
      <c r="G779" s="215" t="s">
        <v>8028</v>
      </c>
      <c r="H779" s="138" t="s">
        <v>1958</v>
      </c>
      <c r="I779" s="223" t="s">
        <v>7</v>
      </c>
      <c r="J779" s="225" t="s">
        <v>917</v>
      </c>
      <c r="L779" s="150"/>
      <c r="M779" s="137"/>
    </row>
    <row r="780" spans="1:13" ht="75" customHeight="1">
      <c r="A780" s="138" t="s">
        <v>1952</v>
      </c>
      <c r="B780" s="294"/>
      <c r="C780" s="138" t="s">
        <v>2019</v>
      </c>
      <c r="D780" s="138" t="s">
        <v>1955</v>
      </c>
      <c r="E780" s="138" t="s">
        <v>1956</v>
      </c>
      <c r="F780" s="138" t="s">
        <v>2020</v>
      </c>
      <c r="G780" s="215" t="s">
        <v>8028</v>
      </c>
      <c r="H780" s="138" t="s">
        <v>1958</v>
      </c>
      <c r="I780" s="223" t="s">
        <v>7</v>
      </c>
      <c r="J780" s="225" t="s">
        <v>917</v>
      </c>
      <c r="L780" s="150"/>
      <c r="M780" s="137"/>
    </row>
    <row r="781" spans="1:13" ht="75" customHeight="1">
      <c r="A781" s="138" t="s">
        <v>1952</v>
      </c>
      <c r="B781" s="294"/>
      <c r="C781" s="138" t="s">
        <v>2021</v>
      </c>
      <c r="D781" s="138" t="s">
        <v>1955</v>
      </c>
      <c r="E781" s="138" t="s">
        <v>1956</v>
      </c>
      <c r="F781" s="138" t="s">
        <v>2022</v>
      </c>
      <c r="G781" s="215" t="s">
        <v>8028</v>
      </c>
      <c r="H781" s="138" t="s">
        <v>1958</v>
      </c>
      <c r="I781" s="223" t="s">
        <v>7</v>
      </c>
      <c r="J781" s="225" t="s">
        <v>917</v>
      </c>
      <c r="L781" s="150"/>
      <c r="M781" s="137"/>
    </row>
    <row r="782" spans="1:13" ht="75" customHeight="1">
      <c r="A782" s="138" t="s">
        <v>1952</v>
      </c>
      <c r="B782" s="294"/>
      <c r="C782" s="138" t="s">
        <v>2023</v>
      </c>
      <c r="D782" s="138" t="s">
        <v>1955</v>
      </c>
      <c r="E782" s="138" t="s">
        <v>1956</v>
      </c>
      <c r="F782" s="138" t="s">
        <v>2024</v>
      </c>
      <c r="G782" s="215" t="s">
        <v>8028</v>
      </c>
      <c r="H782" s="138" t="s">
        <v>1958</v>
      </c>
      <c r="I782" s="223" t="s">
        <v>7</v>
      </c>
      <c r="J782" s="225" t="s">
        <v>917</v>
      </c>
      <c r="L782" s="150"/>
      <c r="M782" s="137"/>
    </row>
    <row r="783" spans="1:13" ht="75" customHeight="1">
      <c r="A783" s="138" t="s">
        <v>1952</v>
      </c>
      <c r="B783" s="294"/>
      <c r="C783" s="138" t="s">
        <v>2025</v>
      </c>
      <c r="D783" s="138" t="s">
        <v>1955</v>
      </c>
      <c r="E783" s="138" t="s">
        <v>1956</v>
      </c>
      <c r="F783" s="138" t="s">
        <v>2026</v>
      </c>
      <c r="G783" s="215" t="s">
        <v>8028</v>
      </c>
      <c r="H783" s="138" t="s">
        <v>1958</v>
      </c>
      <c r="I783" s="223" t="s">
        <v>7</v>
      </c>
      <c r="J783" s="225" t="s">
        <v>917</v>
      </c>
      <c r="L783" s="150"/>
      <c r="M783" s="137"/>
    </row>
    <row r="784" spans="1:13" ht="75" customHeight="1">
      <c r="A784" s="138" t="s">
        <v>1952</v>
      </c>
      <c r="B784" s="294"/>
      <c r="C784" s="138" t="s">
        <v>2027</v>
      </c>
      <c r="D784" s="138" t="s">
        <v>1955</v>
      </c>
      <c r="E784" s="138" t="s">
        <v>1956</v>
      </c>
      <c r="F784" s="138" t="s">
        <v>2028</v>
      </c>
      <c r="G784" s="215" t="s">
        <v>8028</v>
      </c>
      <c r="H784" s="138" t="s">
        <v>1958</v>
      </c>
      <c r="I784" s="223" t="s">
        <v>7</v>
      </c>
      <c r="J784" s="225" t="s">
        <v>917</v>
      </c>
      <c r="L784" s="150"/>
      <c r="M784" s="137"/>
    </row>
    <row r="785" spans="1:13" ht="75" customHeight="1">
      <c r="A785" s="138" t="s">
        <v>1952</v>
      </c>
      <c r="B785" s="294"/>
      <c r="C785" s="138" t="s">
        <v>2029</v>
      </c>
      <c r="D785" s="138" t="s">
        <v>1955</v>
      </c>
      <c r="E785" s="138" t="s">
        <v>1956</v>
      </c>
      <c r="F785" s="138" t="s">
        <v>2030</v>
      </c>
      <c r="G785" s="215" t="s">
        <v>8028</v>
      </c>
      <c r="H785" s="138" t="s">
        <v>1958</v>
      </c>
      <c r="I785" s="223" t="s">
        <v>7</v>
      </c>
      <c r="J785" s="225" t="s">
        <v>917</v>
      </c>
      <c r="L785" s="150"/>
      <c r="M785" s="137"/>
    </row>
    <row r="786" spans="1:13" ht="75" customHeight="1">
      <c r="A786" s="138" t="s">
        <v>1952</v>
      </c>
      <c r="B786" s="294"/>
      <c r="C786" s="138" t="s">
        <v>2031</v>
      </c>
      <c r="D786" s="138" t="s">
        <v>1955</v>
      </c>
      <c r="E786" s="138" t="s">
        <v>1956</v>
      </c>
      <c r="F786" s="138" t="s">
        <v>2032</v>
      </c>
      <c r="G786" s="215" t="s">
        <v>8028</v>
      </c>
      <c r="H786" s="138" t="s">
        <v>1958</v>
      </c>
      <c r="I786" s="223" t="s">
        <v>7</v>
      </c>
      <c r="J786" s="225" t="s">
        <v>917</v>
      </c>
      <c r="L786" s="150"/>
      <c r="M786" s="137"/>
    </row>
    <row r="787" spans="1:13" ht="75" customHeight="1">
      <c r="A787" s="138" t="s">
        <v>1952</v>
      </c>
      <c r="B787" s="294"/>
      <c r="C787" s="138" t="s">
        <v>2033</v>
      </c>
      <c r="D787" s="138" t="s">
        <v>1955</v>
      </c>
      <c r="E787" s="138" t="s">
        <v>1956</v>
      </c>
      <c r="F787" s="138" t="s">
        <v>2034</v>
      </c>
      <c r="G787" s="215" t="s">
        <v>8028</v>
      </c>
      <c r="H787" s="138" t="s">
        <v>1958</v>
      </c>
      <c r="I787" s="223" t="s">
        <v>7</v>
      </c>
      <c r="J787" s="225" t="s">
        <v>917</v>
      </c>
      <c r="L787" s="150"/>
      <c r="M787" s="137"/>
    </row>
    <row r="788" spans="1:13" ht="75" customHeight="1">
      <c r="A788" s="138" t="s">
        <v>1952</v>
      </c>
      <c r="B788" s="294"/>
      <c r="C788" s="138" t="s">
        <v>2035</v>
      </c>
      <c r="D788" s="138" t="s">
        <v>1955</v>
      </c>
      <c r="E788" s="138" t="s">
        <v>1956</v>
      </c>
      <c r="F788" s="138" t="s">
        <v>2036</v>
      </c>
      <c r="G788" s="215" t="s">
        <v>8028</v>
      </c>
      <c r="H788" s="138" t="s">
        <v>1958</v>
      </c>
      <c r="I788" s="223" t="s">
        <v>7</v>
      </c>
      <c r="J788" s="225" t="s">
        <v>917</v>
      </c>
      <c r="L788" s="150"/>
      <c r="M788" s="137"/>
    </row>
    <row r="789" spans="1:13" ht="75" customHeight="1">
      <c r="A789" s="138" t="s">
        <v>1952</v>
      </c>
      <c r="B789" s="294"/>
      <c r="C789" s="138" t="s">
        <v>2037</v>
      </c>
      <c r="D789" s="138" t="s">
        <v>1955</v>
      </c>
      <c r="E789" s="138" t="s">
        <v>1956</v>
      </c>
      <c r="F789" s="138" t="s">
        <v>2038</v>
      </c>
      <c r="G789" s="215" t="s">
        <v>8028</v>
      </c>
      <c r="H789" s="138" t="s">
        <v>1958</v>
      </c>
      <c r="I789" s="223" t="s">
        <v>7</v>
      </c>
      <c r="J789" s="225" t="s">
        <v>917</v>
      </c>
      <c r="L789" s="150"/>
      <c r="M789" s="137"/>
    </row>
    <row r="790" spans="1:13" ht="75" customHeight="1">
      <c r="A790" s="138" t="s">
        <v>1952</v>
      </c>
      <c r="B790" s="294"/>
      <c r="C790" s="138" t="s">
        <v>2039</v>
      </c>
      <c r="D790" s="138" t="s">
        <v>1955</v>
      </c>
      <c r="E790" s="138" t="s">
        <v>1956</v>
      </c>
      <c r="F790" s="138" t="s">
        <v>2040</v>
      </c>
      <c r="G790" s="215" t="s">
        <v>8028</v>
      </c>
      <c r="H790" s="138" t="s">
        <v>1958</v>
      </c>
      <c r="I790" s="223" t="s">
        <v>7</v>
      </c>
      <c r="J790" s="225" t="s">
        <v>917</v>
      </c>
      <c r="L790" s="150"/>
      <c r="M790" s="137"/>
    </row>
    <row r="791" spans="1:13" ht="75" customHeight="1">
      <c r="A791" s="138" t="s">
        <v>1952</v>
      </c>
      <c r="B791" s="294"/>
      <c r="C791" s="138" t="s">
        <v>2041</v>
      </c>
      <c r="D791" s="138" t="s">
        <v>1955</v>
      </c>
      <c r="E791" s="138" t="s">
        <v>1956</v>
      </c>
      <c r="F791" s="138" t="s">
        <v>2042</v>
      </c>
      <c r="G791" s="215" t="s">
        <v>8028</v>
      </c>
      <c r="H791" s="138" t="s">
        <v>1958</v>
      </c>
      <c r="I791" s="223" t="s">
        <v>7</v>
      </c>
      <c r="J791" s="225" t="s">
        <v>917</v>
      </c>
      <c r="L791" s="150"/>
      <c r="M791" s="137"/>
    </row>
    <row r="792" spans="1:13" ht="75" customHeight="1">
      <c r="A792" s="138" t="s">
        <v>2043</v>
      </c>
      <c r="B792" s="293" t="s">
        <v>2044</v>
      </c>
      <c r="C792" s="138" t="s">
        <v>2045</v>
      </c>
      <c r="E792" s="138" t="s">
        <v>2046</v>
      </c>
      <c r="F792" s="138" t="s">
        <v>2047</v>
      </c>
      <c r="G792" s="215" t="s">
        <v>8029</v>
      </c>
      <c r="H792" s="138" t="s">
        <v>2048</v>
      </c>
      <c r="I792" s="223" t="s">
        <v>7</v>
      </c>
      <c r="J792" s="230" t="s">
        <v>234</v>
      </c>
      <c r="L792" s="150"/>
      <c r="M792" s="137"/>
    </row>
    <row r="793" spans="1:13" ht="75" customHeight="1">
      <c r="A793" s="138" t="s">
        <v>2043</v>
      </c>
      <c r="B793" s="294"/>
      <c r="C793" s="138" t="s">
        <v>2049</v>
      </c>
      <c r="E793" s="138" t="s">
        <v>2050</v>
      </c>
      <c r="F793" s="139" t="s">
        <v>2051</v>
      </c>
      <c r="G793" s="215" t="s">
        <v>8030</v>
      </c>
      <c r="H793" s="138" t="s">
        <v>2048</v>
      </c>
      <c r="I793" s="223" t="s">
        <v>7</v>
      </c>
      <c r="J793" s="230" t="s">
        <v>234</v>
      </c>
      <c r="L793" s="150"/>
      <c r="M793" s="137"/>
    </row>
    <row r="794" spans="1:13" ht="75" customHeight="1">
      <c r="A794" s="138" t="s">
        <v>2043</v>
      </c>
      <c r="B794" s="294"/>
      <c r="C794" s="138" t="s">
        <v>2052</v>
      </c>
      <c r="E794" s="138" t="s">
        <v>2053</v>
      </c>
      <c r="F794" s="139" t="s">
        <v>2054</v>
      </c>
      <c r="G794" s="215" t="s">
        <v>8031</v>
      </c>
      <c r="H794" s="138" t="s">
        <v>2048</v>
      </c>
      <c r="I794" s="223" t="s">
        <v>7</v>
      </c>
      <c r="J794" s="230" t="s">
        <v>234</v>
      </c>
      <c r="L794" s="150"/>
      <c r="M794" s="137"/>
    </row>
    <row r="795" spans="1:13" ht="75" customHeight="1">
      <c r="A795" s="138" t="s">
        <v>2043</v>
      </c>
      <c r="B795" s="294"/>
      <c r="C795" s="138" t="s">
        <v>2055</v>
      </c>
      <c r="E795" s="138" t="s">
        <v>2056</v>
      </c>
      <c r="F795" s="139" t="s">
        <v>2057</v>
      </c>
      <c r="G795" s="215" t="s">
        <v>8032</v>
      </c>
      <c r="H795" s="138" t="s">
        <v>2048</v>
      </c>
      <c r="I795" s="223" t="s">
        <v>7</v>
      </c>
      <c r="J795" s="230" t="s">
        <v>234</v>
      </c>
      <c r="L795" s="150"/>
      <c r="M795" s="137"/>
    </row>
    <row r="796" spans="1:13" ht="75" customHeight="1">
      <c r="A796" s="138" t="s">
        <v>2043</v>
      </c>
      <c r="B796" s="294"/>
      <c r="C796" s="138" t="s">
        <v>2058</v>
      </c>
      <c r="E796" s="138" t="s">
        <v>2059</v>
      </c>
      <c r="F796" s="138" t="s">
        <v>2060</v>
      </c>
      <c r="G796" s="215" t="s">
        <v>8033</v>
      </c>
      <c r="H796" s="138" t="s">
        <v>2061</v>
      </c>
      <c r="I796" s="223" t="s">
        <v>7</v>
      </c>
      <c r="J796" s="230" t="s">
        <v>234</v>
      </c>
      <c r="L796" s="150"/>
      <c r="M796" s="137"/>
    </row>
    <row r="797" spans="1:13" ht="75" customHeight="1">
      <c r="A797" s="138" t="s">
        <v>2062</v>
      </c>
      <c r="B797" s="293" t="s">
        <v>2063</v>
      </c>
      <c r="C797" s="138" t="s">
        <v>2064</v>
      </c>
      <c r="F797" s="138" t="s">
        <v>2065</v>
      </c>
      <c r="G797" s="215" t="s">
        <v>8034</v>
      </c>
      <c r="H797" s="138" t="s">
        <v>2066</v>
      </c>
      <c r="I797" s="223" t="s">
        <v>7</v>
      </c>
      <c r="J797" s="225" t="s">
        <v>917</v>
      </c>
      <c r="L797" s="150"/>
      <c r="M797" s="137"/>
    </row>
    <row r="798" spans="1:13" ht="75" customHeight="1">
      <c r="A798" s="138" t="s">
        <v>2062</v>
      </c>
      <c r="B798" s="294"/>
      <c r="C798" s="138" t="s">
        <v>2067</v>
      </c>
      <c r="F798" s="138" t="s">
        <v>2068</v>
      </c>
      <c r="G798" s="215" t="s">
        <v>8035</v>
      </c>
      <c r="H798" s="138" t="s">
        <v>2066</v>
      </c>
      <c r="I798" s="223" t="s">
        <v>7</v>
      </c>
      <c r="J798" s="225" t="s">
        <v>917</v>
      </c>
      <c r="L798" s="150"/>
      <c r="M798" s="137"/>
    </row>
    <row r="799" spans="1:13" ht="75" customHeight="1">
      <c r="A799" s="138" t="s">
        <v>2062</v>
      </c>
      <c r="B799" s="294"/>
      <c r="C799" s="138" t="s">
        <v>2069</v>
      </c>
      <c r="F799" s="138" t="s">
        <v>2070</v>
      </c>
      <c r="G799" s="215" t="s">
        <v>8036</v>
      </c>
      <c r="H799" s="138" t="s">
        <v>2066</v>
      </c>
      <c r="I799" s="223" t="s">
        <v>7</v>
      </c>
      <c r="J799" s="225" t="s">
        <v>917</v>
      </c>
      <c r="L799" s="150"/>
      <c r="M799" s="137"/>
    </row>
    <row r="800" spans="1:13" ht="75" customHeight="1">
      <c r="A800" s="138" t="s">
        <v>2062</v>
      </c>
      <c r="B800" s="294"/>
      <c r="C800" s="138" t="s">
        <v>2071</v>
      </c>
      <c r="F800" s="138" t="s">
        <v>2072</v>
      </c>
      <c r="G800" s="215" t="s">
        <v>8037</v>
      </c>
      <c r="H800" s="138" t="s">
        <v>2066</v>
      </c>
      <c r="I800" s="223" t="s">
        <v>7</v>
      </c>
      <c r="J800" s="225" t="s">
        <v>917</v>
      </c>
      <c r="L800" s="150"/>
      <c r="M800" s="137"/>
    </row>
    <row r="801" spans="1:13" ht="75" customHeight="1">
      <c r="A801" s="138" t="s">
        <v>2062</v>
      </c>
      <c r="B801" s="294"/>
      <c r="C801" s="138" t="s">
        <v>2073</v>
      </c>
      <c r="F801" s="139" t="s">
        <v>2074</v>
      </c>
      <c r="G801" s="215" t="s">
        <v>8038</v>
      </c>
      <c r="H801" s="139" t="s">
        <v>2075</v>
      </c>
      <c r="I801" s="223" t="s">
        <v>7</v>
      </c>
      <c r="J801" s="225" t="s">
        <v>917</v>
      </c>
      <c r="L801" s="150"/>
      <c r="M801" s="137"/>
    </row>
    <row r="802" spans="1:13" ht="75" customHeight="1">
      <c r="A802" s="138" t="s">
        <v>2062</v>
      </c>
      <c r="B802" s="294"/>
      <c r="C802" s="138" t="s">
        <v>2076</v>
      </c>
      <c r="F802" s="139" t="s">
        <v>2077</v>
      </c>
      <c r="G802" s="215" t="s">
        <v>8039</v>
      </c>
      <c r="H802" s="139" t="s">
        <v>2075</v>
      </c>
      <c r="I802" s="223" t="s">
        <v>7</v>
      </c>
      <c r="J802" s="225" t="s">
        <v>917</v>
      </c>
      <c r="L802" s="150"/>
      <c r="M802" s="137"/>
    </row>
    <row r="803" spans="1:13" ht="75" customHeight="1">
      <c r="A803" s="138" t="s">
        <v>2062</v>
      </c>
      <c r="B803" s="294"/>
      <c r="C803" s="138" t="s">
        <v>2078</v>
      </c>
      <c r="F803" s="138" t="s">
        <v>2079</v>
      </c>
      <c r="G803" s="215" t="s">
        <v>8040</v>
      </c>
      <c r="H803" s="138" t="s">
        <v>2080</v>
      </c>
      <c r="I803" s="223" t="s">
        <v>7</v>
      </c>
      <c r="J803" s="225" t="s">
        <v>917</v>
      </c>
      <c r="L803" s="150"/>
      <c r="M803" s="137"/>
    </row>
    <row r="804" spans="1:13" ht="75" customHeight="1">
      <c r="A804" s="138" t="s">
        <v>2081</v>
      </c>
      <c r="B804" s="293" t="s">
        <v>2082</v>
      </c>
      <c r="C804" s="138" t="s">
        <v>2083</v>
      </c>
      <c r="F804" s="138" t="s">
        <v>2084</v>
      </c>
      <c r="G804" s="215" t="s">
        <v>8041</v>
      </c>
      <c r="H804" s="138" t="s">
        <v>2085</v>
      </c>
      <c r="I804" s="223" t="s">
        <v>7</v>
      </c>
      <c r="J804" s="225" t="s">
        <v>917</v>
      </c>
      <c r="L804" s="150"/>
      <c r="M804" s="137"/>
    </row>
    <row r="805" spans="1:13" ht="75" customHeight="1">
      <c r="A805" s="138" t="s">
        <v>2081</v>
      </c>
      <c r="B805" s="294"/>
      <c r="C805" s="138" t="s">
        <v>2086</v>
      </c>
      <c r="F805" s="138" t="s">
        <v>2087</v>
      </c>
      <c r="G805" s="215" t="s">
        <v>8042</v>
      </c>
      <c r="H805" s="138" t="s">
        <v>2088</v>
      </c>
      <c r="I805" s="223" t="s">
        <v>7</v>
      </c>
      <c r="J805" s="225" t="s">
        <v>917</v>
      </c>
      <c r="L805" s="150"/>
      <c r="M805" s="137"/>
    </row>
    <row r="806" spans="1:13" ht="75" customHeight="1">
      <c r="A806" s="138" t="s">
        <v>2081</v>
      </c>
      <c r="B806" s="294"/>
      <c r="C806" s="138" t="s">
        <v>2089</v>
      </c>
      <c r="F806" s="138" t="s">
        <v>2090</v>
      </c>
      <c r="G806" s="215" t="s">
        <v>8043</v>
      </c>
      <c r="H806" s="138" t="s">
        <v>2091</v>
      </c>
      <c r="I806" s="223" t="s">
        <v>7</v>
      </c>
      <c r="J806" s="225" t="s">
        <v>917</v>
      </c>
      <c r="L806" s="150"/>
      <c r="M806" s="137"/>
    </row>
    <row r="807" spans="1:13" ht="75" customHeight="1">
      <c r="A807" s="138" t="s">
        <v>2081</v>
      </c>
      <c r="B807" s="294"/>
      <c r="C807" s="138" t="s">
        <v>2092</v>
      </c>
      <c r="F807" s="138" t="s">
        <v>2093</v>
      </c>
      <c r="G807" s="215" t="s">
        <v>8044</v>
      </c>
      <c r="H807" s="138" t="s">
        <v>2094</v>
      </c>
      <c r="I807" s="223" t="s">
        <v>7</v>
      </c>
      <c r="J807" s="225" t="s">
        <v>917</v>
      </c>
      <c r="L807" s="150"/>
      <c r="M807" s="137"/>
    </row>
    <row r="808" spans="1:13" ht="75" customHeight="1">
      <c r="A808" s="138" t="s">
        <v>2095</v>
      </c>
      <c r="B808" s="293" t="s">
        <v>2096</v>
      </c>
      <c r="C808" s="138" t="s">
        <v>2097</v>
      </c>
      <c r="D808" s="138"/>
      <c r="E808" s="138" t="s">
        <v>2098</v>
      </c>
      <c r="F808" s="138" t="s">
        <v>2099</v>
      </c>
      <c r="G808" s="215" t="s">
        <v>8045</v>
      </c>
      <c r="H808" s="138" t="s">
        <v>2100</v>
      </c>
      <c r="I808" s="223" t="s">
        <v>7</v>
      </c>
      <c r="J808" s="224" t="s">
        <v>31</v>
      </c>
      <c r="K808" s="139" t="s">
        <v>2101</v>
      </c>
      <c r="L808" s="150"/>
    </row>
    <row r="809" spans="1:13" ht="75" customHeight="1">
      <c r="A809" s="138" t="s">
        <v>2095</v>
      </c>
      <c r="B809" s="294"/>
      <c r="C809" s="138" t="s">
        <v>2102</v>
      </c>
      <c r="D809" s="138"/>
      <c r="E809" s="138"/>
      <c r="F809" s="138" t="s">
        <v>2103</v>
      </c>
      <c r="G809" s="215" t="s">
        <v>8046</v>
      </c>
      <c r="H809" s="138" t="s">
        <v>2104</v>
      </c>
      <c r="I809" s="223" t="s">
        <v>7</v>
      </c>
      <c r="J809" s="225" t="s">
        <v>917</v>
      </c>
      <c r="L809" s="150"/>
      <c r="M809" s="137"/>
    </row>
    <row r="810" spans="1:13" ht="75" customHeight="1">
      <c r="A810" s="138" t="s">
        <v>2095</v>
      </c>
      <c r="B810" s="294"/>
      <c r="C810" s="138" t="s">
        <v>2105</v>
      </c>
      <c r="D810" s="138"/>
      <c r="E810" s="138"/>
      <c r="F810" s="138" t="s">
        <v>2106</v>
      </c>
      <c r="G810" s="215" t="s">
        <v>8047</v>
      </c>
      <c r="H810" s="138" t="s">
        <v>2107</v>
      </c>
      <c r="I810" s="223" t="s">
        <v>7</v>
      </c>
      <c r="J810" s="225" t="s">
        <v>917</v>
      </c>
      <c r="L810" s="150"/>
      <c r="M810" s="137"/>
    </row>
    <row r="811" spans="1:13" ht="75" customHeight="1">
      <c r="A811" s="138" t="s">
        <v>2095</v>
      </c>
      <c r="B811" s="294"/>
      <c r="C811" s="138" t="s">
        <v>2108</v>
      </c>
      <c r="D811" s="138"/>
      <c r="E811" s="138"/>
      <c r="F811" s="138" t="s">
        <v>2109</v>
      </c>
      <c r="G811" s="215" t="s">
        <v>8048</v>
      </c>
      <c r="H811" s="138" t="s">
        <v>2110</v>
      </c>
      <c r="I811" s="223" t="s">
        <v>7</v>
      </c>
      <c r="J811" s="224" t="s">
        <v>31</v>
      </c>
      <c r="K811" s="139" t="s">
        <v>2101</v>
      </c>
      <c r="L811" s="150"/>
    </row>
    <row r="812" spans="1:13" ht="75" customHeight="1">
      <c r="A812" s="138" t="s">
        <v>2095</v>
      </c>
      <c r="B812" s="294"/>
      <c r="C812" s="138" t="s">
        <v>2111</v>
      </c>
      <c r="D812" s="138"/>
      <c r="E812" s="138"/>
      <c r="F812" s="138" t="s">
        <v>2112</v>
      </c>
      <c r="G812" s="215" t="s">
        <v>8049</v>
      </c>
      <c r="H812" s="138" t="s">
        <v>2113</v>
      </c>
      <c r="I812" s="223" t="s">
        <v>7</v>
      </c>
      <c r="J812" s="224" t="s">
        <v>31</v>
      </c>
      <c r="K812" s="139" t="s">
        <v>2101</v>
      </c>
      <c r="L812" s="150"/>
    </row>
    <row r="813" spans="1:13" ht="75" customHeight="1">
      <c r="A813" s="138" t="s">
        <v>2095</v>
      </c>
      <c r="B813" s="294"/>
      <c r="C813" s="138" t="s">
        <v>2114</v>
      </c>
      <c r="D813" s="138"/>
      <c r="E813" s="138"/>
      <c r="F813" s="138" t="s">
        <v>2115</v>
      </c>
      <c r="G813" s="215" t="s">
        <v>8050</v>
      </c>
      <c r="H813" s="138" t="s">
        <v>2116</v>
      </c>
      <c r="I813" s="223" t="s">
        <v>7</v>
      </c>
      <c r="J813" s="224" t="s">
        <v>31</v>
      </c>
      <c r="K813" s="139" t="s">
        <v>2101</v>
      </c>
      <c r="L813" s="150"/>
    </row>
    <row r="814" spans="1:13" ht="75" customHeight="1">
      <c r="A814" s="138" t="s">
        <v>2095</v>
      </c>
      <c r="B814" s="294"/>
      <c r="C814" s="138" t="s">
        <v>2117</v>
      </c>
      <c r="D814" s="138"/>
      <c r="E814" s="138"/>
      <c r="F814" s="138" t="s">
        <v>2118</v>
      </c>
      <c r="G814" s="215" t="s">
        <v>8046</v>
      </c>
      <c r="H814" s="138" t="s">
        <v>2119</v>
      </c>
      <c r="I814" s="223" t="s">
        <v>7</v>
      </c>
      <c r="J814" s="224" t="s">
        <v>31</v>
      </c>
      <c r="K814" s="139" t="s">
        <v>2101</v>
      </c>
      <c r="L814" s="150"/>
    </row>
    <row r="815" spans="1:13" ht="75" customHeight="1">
      <c r="A815" s="138" t="s">
        <v>2095</v>
      </c>
      <c r="B815" s="294"/>
      <c r="C815" s="138" t="s">
        <v>2120</v>
      </c>
      <c r="D815" s="138"/>
      <c r="E815" s="138"/>
      <c r="F815" s="138" t="s">
        <v>2121</v>
      </c>
      <c r="G815" s="215" t="s">
        <v>8051</v>
      </c>
      <c r="H815" s="138" t="s">
        <v>8052</v>
      </c>
      <c r="I815" s="223" t="s">
        <v>7</v>
      </c>
      <c r="J815" s="225" t="s">
        <v>917</v>
      </c>
      <c r="L815" s="150"/>
      <c r="M815" s="137"/>
    </row>
    <row r="816" spans="1:13" ht="75" customHeight="1">
      <c r="A816" s="138" t="s">
        <v>2095</v>
      </c>
      <c r="B816" s="294"/>
      <c r="C816" s="138" t="s">
        <v>2122</v>
      </c>
      <c r="D816" s="138"/>
      <c r="E816" s="138"/>
      <c r="F816" s="138" t="s">
        <v>2123</v>
      </c>
      <c r="G816" s="215" t="s">
        <v>8053</v>
      </c>
      <c r="H816" s="138" t="s">
        <v>8054</v>
      </c>
      <c r="I816" s="223" t="s">
        <v>7</v>
      </c>
      <c r="J816" s="224" t="s">
        <v>234</v>
      </c>
      <c r="L816" s="150"/>
      <c r="M816" s="137"/>
    </row>
    <row r="817" spans="1:13" ht="75" customHeight="1">
      <c r="A817" s="138" t="s">
        <v>2095</v>
      </c>
      <c r="B817" s="294"/>
      <c r="C817" s="138" t="s">
        <v>2124</v>
      </c>
      <c r="D817" s="138"/>
      <c r="E817" s="138"/>
      <c r="F817" s="138" t="s">
        <v>2125</v>
      </c>
      <c r="G817" s="215" t="s">
        <v>8055</v>
      </c>
      <c r="H817" s="138"/>
      <c r="I817" s="223" t="s">
        <v>7</v>
      </c>
      <c r="J817" s="224" t="s">
        <v>234</v>
      </c>
      <c r="L817" s="150"/>
      <c r="M817" s="137"/>
    </row>
    <row r="818" spans="1:13" ht="75" customHeight="1">
      <c r="A818" s="138" t="s">
        <v>2095</v>
      </c>
      <c r="B818" s="294"/>
      <c r="C818" s="138" t="s">
        <v>2126</v>
      </c>
      <c r="D818" s="138"/>
      <c r="E818" s="138"/>
      <c r="F818" s="138" t="s">
        <v>2127</v>
      </c>
      <c r="G818" s="215" t="s">
        <v>8056</v>
      </c>
      <c r="H818" s="138" t="s">
        <v>2128</v>
      </c>
      <c r="I818" s="223" t="s">
        <v>7</v>
      </c>
      <c r="J818" s="224" t="s">
        <v>234</v>
      </c>
      <c r="L818" s="150"/>
      <c r="M818" s="137"/>
    </row>
    <row r="819" spans="1:13" ht="75" customHeight="1">
      <c r="A819" s="138" t="s">
        <v>2095</v>
      </c>
      <c r="B819" s="294"/>
      <c r="C819" s="138" t="s">
        <v>2129</v>
      </c>
      <c r="D819" s="138"/>
      <c r="E819" s="138"/>
      <c r="F819" s="138" t="s">
        <v>2130</v>
      </c>
      <c r="G819" s="215" t="s">
        <v>8057</v>
      </c>
      <c r="H819" s="138" t="s">
        <v>2131</v>
      </c>
      <c r="I819" s="223" t="s">
        <v>7</v>
      </c>
      <c r="J819" s="231" t="s">
        <v>31</v>
      </c>
      <c r="K819" s="173" t="s">
        <v>2101</v>
      </c>
      <c r="L819" s="150"/>
    </row>
    <row r="820" spans="1:13" ht="75" customHeight="1">
      <c r="A820" s="138" t="s">
        <v>2095</v>
      </c>
      <c r="B820" s="294"/>
      <c r="C820" s="138" t="s">
        <v>2132</v>
      </c>
      <c r="D820" s="138"/>
      <c r="E820" s="138"/>
      <c r="F820" s="138" t="s">
        <v>2133</v>
      </c>
      <c r="G820" s="215" t="s">
        <v>8058</v>
      </c>
      <c r="H820" s="138" t="s">
        <v>2134</v>
      </c>
      <c r="I820" s="223" t="s">
        <v>7</v>
      </c>
      <c r="J820" s="231" t="s">
        <v>31</v>
      </c>
      <c r="K820" s="173" t="s">
        <v>2101</v>
      </c>
      <c r="L820" s="150"/>
    </row>
    <row r="821" spans="1:13" ht="75" customHeight="1">
      <c r="A821" s="138" t="s">
        <v>2095</v>
      </c>
      <c r="B821" s="294"/>
      <c r="C821" s="138" t="s">
        <v>2135</v>
      </c>
      <c r="D821" s="138"/>
      <c r="E821" s="138"/>
      <c r="F821" s="138" t="s">
        <v>2136</v>
      </c>
      <c r="G821" s="215" t="s">
        <v>8059</v>
      </c>
      <c r="H821" s="138" t="s">
        <v>2137</v>
      </c>
      <c r="I821" s="223" t="s">
        <v>7</v>
      </c>
      <c r="J821" s="224" t="s">
        <v>31</v>
      </c>
      <c r="K821" s="139" t="s">
        <v>2101</v>
      </c>
      <c r="L821" s="150"/>
    </row>
    <row r="822" spans="1:13" ht="75" customHeight="1">
      <c r="A822" s="138" t="s">
        <v>2095</v>
      </c>
      <c r="B822" s="294"/>
      <c r="C822" s="138" t="s">
        <v>2138</v>
      </c>
      <c r="D822" s="138"/>
      <c r="E822" s="138"/>
      <c r="F822" s="138" t="s">
        <v>2139</v>
      </c>
      <c r="G822" s="215" t="s">
        <v>8060</v>
      </c>
      <c r="H822" s="138" t="s">
        <v>2140</v>
      </c>
      <c r="I822" s="223" t="s">
        <v>7</v>
      </c>
      <c r="J822" s="224" t="s">
        <v>234</v>
      </c>
      <c r="L822" s="150"/>
      <c r="M822" s="137"/>
    </row>
    <row r="823" spans="1:13" ht="75" customHeight="1">
      <c r="A823" s="138" t="s">
        <v>2095</v>
      </c>
      <c r="B823" s="294"/>
      <c r="C823" s="138" t="s">
        <v>2141</v>
      </c>
      <c r="D823" s="138"/>
      <c r="E823" s="138"/>
      <c r="F823" s="138" t="s">
        <v>2142</v>
      </c>
      <c r="G823" s="215" t="s">
        <v>8061</v>
      </c>
      <c r="H823" s="138" t="s">
        <v>2143</v>
      </c>
      <c r="I823" s="223" t="s">
        <v>7</v>
      </c>
      <c r="J823" s="224" t="s">
        <v>234</v>
      </c>
      <c r="L823" s="150"/>
      <c r="M823" s="137"/>
    </row>
    <row r="824" spans="1:13" ht="75" customHeight="1">
      <c r="A824" s="138" t="s">
        <v>2095</v>
      </c>
      <c r="B824" s="294"/>
      <c r="C824" s="138" t="s">
        <v>2144</v>
      </c>
      <c r="D824" s="138"/>
      <c r="E824" s="138"/>
      <c r="F824" s="138" t="s">
        <v>2145</v>
      </c>
      <c r="G824" s="215" t="s">
        <v>8062</v>
      </c>
      <c r="H824" s="138" t="s">
        <v>2146</v>
      </c>
      <c r="I824" s="223" t="s">
        <v>7</v>
      </c>
      <c r="J824" s="224" t="s">
        <v>234</v>
      </c>
      <c r="L824" s="150"/>
      <c r="M824" s="137"/>
    </row>
    <row r="825" spans="1:13" ht="75" customHeight="1">
      <c r="A825" s="138" t="s">
        <v>2095</v>
      </c>
      <c r="B825" s="294"/>
      <c r="C825" s="138" t="s">
        <v>2147</v>
      </c>
      <c r="D825" s="138"/>
      <c r="E825" s="138"/>
      <c r="F825" s="138" t="s">
        <v>2148</v>
      </c>
      <c r="G825" s="215" t="s">
        <v>8063</v>
      </c>
      <c r="H825" s="138" t="s">
        <v>2149</v>
      </c>
      <c r="I825" s="223" t="s">
        <v>7</v>
      </c>
      <c r="J825" s="224" t="s">
        <v>234</v>
      </c>
      <c r="L825" s="150"/>
      <c r="M825" s="137"/>
    </row>
    <row r="826" spans="1:13" ht="75" customHeight="1">
      <c r="A826" s="138" t="s">
        <v>2095</v>
      </c>
      <c r="B826" s="294"/>
      <c r="C826" s="138" t="s">
        <v>2150</v>
      </c>
      <c r="F826" s="138" t="s">
        <v>2151</v>
      </c>
      <c r="G826" s="215" t="s">
        <v>8064</v>
      </c>
      <c r="H826" s="138" t="s">
        <v>2152</v>
      </c>
      <c r="I826" s="223" t="s">
        <v>7</v>
      </c>
      <c r="J826" s="224" t="s">
        <v>234</v>
      </c>
      <c r="L826" s="150"/>
      <c r="M826" s="137"/>
    </row>
    <row r="827" spans="1:13" ht="75" customHeight="1">
      <c r="A827" s="138" t="s">
        <v>2095</v>
      </c>
      <c r="B827" s="294"/>
      <c r="C827" s="138" t="s">
        <v>2153</v>
      </c>
      <c r="F827" s="138" t="s">
        <v>2154</v>
      </c>
      <c r="G827" s="215" t="s">
        <v>8065</v>
      </c>
      <c r="H827" s="214" t="s">
        <v>2155</v>
      </c>
      <c r="I827" s="223" t="s">
        <v>7</v>
      </c>
      <c r="J827" s="224" t="s">
        <v>234</v>
      </c>
      <c r="L827" s="150"/>
      <c r="M827" s="137"/>
    </row>
    <row r="828" spans="1:13" ht="75" customHeight="1">
      <c r="A828" s="138" t="s">
        <v>2156</v>
      </c>
      <c r="B828" s="293" t="s">
        <v>8066</v>
      </c>
      <c r="C828" s="138" t="s">
        <v>2157</v>
      </c>
      <c r="D828" s="138"/>
      <c r="E828" s="138" t="s">
        <v>2158</v>
      </c>
      <c r="F828" s="138" t="s">
        <v>2159</v>
      </c>
      <c r="G828" s="215" t="s">
        <v>8067</v>
      </c>
      <c r="H828" s="138" t="s">
        <v>8068</v>
      </c>
      <c r="I828" s="223" t="s">
        <v>7</v>
      </c>
      <c r="J828" s="224" t="s">
        <v>234</v>
      </c>
      <c r="L828" s="150"/>
      <c r="M828" s="137"/>
    </row>
    <row r="829" spans="1:13" ht="75" customHeight="1">
      <c r="A829" s="138" t="s">
        <v>2156</v>
      </c>
      <c r="B829" s="294"/>
      <c r="C829" s="138" t="s">
        <v>2160</v>
      </c>
      <c r="D829" s="138"/>
      <c r="E829" s="138"/>
      <c r="F829" s="138" t="s">
        <v>2161</v>
      </c>
      <c r="G829" s="215" t="s">
        <v>8069</v>
      </c>
      <c r="H829" s="138" t="s">
        <v>8070</v>
      </c>
      <c r="I829" s="223" t="s">
        <v>7</v>
      </c>
      <c r="J829" s="224" t="s">
        <v>31</v>
      </c>
      <c r="K829" s="137" t="s">
        <v>2101</v>
      </c>
      <c r="L829" s="150"/>
    </row>
    <row r="830" spans="1:13" ht="75" customHeight="1">
      <c r="A830" s="138" t="s">
        <v>2156</v>
      </c>
      <c r="B830" s="294"/>
      <c r="C830" s="138" t="s">
        <v>2162</v>
      </c>
      <c r="D830" s="138"/>
      <c r="E830" s="138"/>
      <c r="F830" s="138" t="s">
        <v>2163</v>
      </c>
      <c r="G830" s="215" t="s">
        <v>8071</v>
      </c>
      <c r="H830" s="138" t="s">
        <v>2164</v>
      </c>
      <c r="I830" s="223" t="s">
        <v>7</v>
      </c>
      <c r="J830" s="224" t="s">
        <v>234</v>
      </c>
      <c r="L830" s="150"/>
      <c r="M830" s="137"/>
    </row>
    <row r="831" spans="1:13" ht="75" customHeight="1">
      <c r="A831" s="138" t="s">
        <v>2156</v>
      </c>
      <c r="B831" s="294"/>
      <c r="C831" s="138" t="s">
        <v>2165</v>
      </c>
      <c r="D831" s="138"/>
      <c r="E831" s="138"/>
      <c r="F831" s="138" t="s">
        <v>2166</v>
      </c>
      <c r="G831" s="215" t="s">
        <v>8072</v>
      </c>
      <c r="H831" s="138" t="s">
        <v>2167</v>
      </c>
      <c r="I831" s="223" t="s">
        <v>7</v>
      </c>
      <c r="J831" s="224" t="s">
        <v>234</v>
      </c>
      <c r="L831" s="150"/>
      <c r="M831" s="137"/>
    </row>
    <row r="832" spans="1:13" ht="75" customHeight="1">
      <c r="A832" s="138" t="s">
        <v>2156</v>
      </c>
      <c r="B832" s="294"/>
      <c r="C832" s="138" t="s">
        <v>2168</v>
      </c>
      <c r="D832" s="138"/>
      <c r="E832" s="138"/>
      <c r="F832" s="138" t="s">
        <v>2169</v>
      </c>
      <c r="G832" s="215" t="s">
        <v>8073</v>
      </c>
      <c r="H832" s="138" t="s">
        <v>2170</v>
      </c>
      <c r="I832" s="223" t="s">
        <v>7</v>
      </c>
      <c r="J832" s="224" t="s">
        <v>234</v>
      </c>
      <c r="L832" s="150"/>
      <c r="M832" s="137"/>
    </row>
    <row r="833" spans="1:13" ht="75" customHeight="1">
      <c r="A833" s="138" t="s">
        <v>2156</v>
      </c>
      <c r="B833" s="294"/>
      <c r="C833" s="138" t="s">
        <v>2171</v>
      </c>
      <c r="D833" s="138"/>
      <c r="E833" s="138"/>
      <c r="F833" s="138" t="s">
        <v>2172</v>
      </c>
      <c r="G833" s="215" t="s">
        <v>8074</v>
      </c>
      <c r="H833" s="138" t="s">
        <v>2143</v>
      </c>
      <c r="I833" s="223" t="s">
        <v>7</v>
      </c>
      <c r="J833" s="224" t="s">
        <v>234</v>
      </c>
      <c r="L833" s="150"/>
      <c r="M833" s="137"/>
    </row>
    <row r="834" spans="1:13" ht="75" customHeight="1">
      <c r="A834" s="138" t="s">
        <v>2156</v>
      </c>
      <c r="B834" s="294"/>
      <c r="C834" s="138" t="s">
        <v>2173</v>
      </c>
      <c r="D834" s="138"/>
      <c r="E834" s="138"/>
      <c r="F834" s="138" t="s">
        <v>2148</v>
      </c>
      <c r="G834" s="215" t="s">
        <v>8075</v>
      </c>
      <c r="H834" s="138" t="s">
        <v>2174</v>
      </c>
      <c r="I834" s="223" t="s">
        <v>7</v>
      </c>
      <c r="J834" s="224" t="s">
        <v>234</v>
      </c>
      <c r="L834" s="150"/>
      <c r="M834" s="137"/>
    </row>
    <row r="835" spans="1:13" ht="75" customHeight="1">
      <c r="A835" s="138" t="s">
        <v>2156</v>
      </c>
      <c r="B835" s="294"/>
      <c r="C835" s="138" t="s">
        <v>2175</v>
      </c>
      <c r="F835" s="138" t="s">
        <v>2176</v>
      </c>
      <c r="G835" s="215" t="s">
        <v>8071</v>
      </c>
      <c r="H835" s="138" t="s">
        <v>2177</v>
      </c>
      <c r="I835" s="223" t="s">
        <v>7</v>
      </c>
      <c r="J835" s="224" t="s">
        <v>234</v>
      </c>
      <c r="K835" s="139"/>
      <c r="L835" s="150"/>
      <c r="M835" s="137"/>
    </row>
    <row r="836" spans="1:13" ht="75" customHeight="1">
      <c r="A836" s="138" t="s">
        <v>2156</v>
      </c>
      <c r="B836" s="294"/>
      <c r="C836" s="138" t="s">
        <v>2178</v>
      </c>
      <c r="F836" s="138" t="s">
        <v>2179</v>
      </c>
      <c r="G836" s="215" t="s">
        <v>8072</v>
      </c>
      <c r="H836" s="139" t="s">
        <v>2180</v>
      </c>
      <c r="I836" s="223" t="s">
        <v>7</v>
      </c>
      <c r="J836" s="224" t="s">
        <v>234</v>
      </c>
      <c r="K836" s="139"/>
      <c r="L836" s="150"/>
      <c r="M836" s="137"/>
    </row>
    <row r="837" spans="1:13" ht="75" customHeight="1">
      <c r="A837" s="138" t="s">
        <v>2181</v>
      </c>
      <c r="B837" s="293" t="s">
        <v>2182</v>
      </c>
      <c r="C837" s="139" t="s">
        <v>2183</v>
      </c>
      <c r="D837" s="138"/>
      <c r="E837" s="138" t="s">
        <v>2184</v>
      </c>
      <c r="F837" s="138" t="s">
        <v>2185</v>
      </c>
      <c r="G837" s="215" t="s">
        <v>8076</v>
      </c>
      <c r="H837" s="138" t="s">
        <v>8077</v>
      </c>
      <c r="I837" s="223" t="s">
        <v>7</v>
      </c>
      <c r="J837" s="224" t="s">
        <v>31</v>
      </c>
      <c r="K837" s="139" t="s">
        <v>2101</v>
      </c>
      <c r="L837" s="150"/>
    </row>
    <row r="838" spans="1:13" ht="75" customHeight="1">
      <c r="A838" s="138" t="s">
        <v>2181</v>
      </c>
      <c r="B838" s="294"/>
      <c r="C838" s="139" t="s">
        <v>2186</v>
      </c>
      <c r="D838" s="138"/>
      <c r="E838" s="138" t="s">
        <v>2184</v>
      </c>
      <c r="F838" s="138" t="s">
        <v>2187</v>
      </c>
      <c r="G838" s="215" t="s">
        <v>8078</v>
      </c>
      <c r="H838" s="138" t="s">
        <v>2188</v>
      </c>
      <c r="I838" s="223" t="s">
        <v>7</v>
      </c>
      <c r="J838" s="224" t="s">
        <v>234</v>
      </c>
      <c r="L838" s="150"/>
      <c r="M838" s="137"/>
    </row>
    <row r="839" spans="1:13" ht="75" customHeight="1">
      <c r="A839" s="138" t="s">
        <v>2181</v>
      </c>
      <c r="B839" s="294"/>
      <c r="C839" s="139" t="s">
        <v>2189</v>
      </c>
      <c r="D839" s="138"/>
      <c r="E839" s="138" t="s">
        <v>2184</v>
      </c>
      <c r="F839" s="138" t="s">
        <v>2190</v>
      </c>
      <c r="G839" s="215" t="s">
        <v>8079</v>
      </c>
      <c r="H839" s="138" t="s">
        <v>8080</v>
      </c>
      <c r="I839" s="223" t="s">
        <v>7</v>
      </c>
      <c r="J839" s="224" t="s">
        <v>31</v>
      </c>
      <c r="K839" s="139" t="s">
        <v>2101</v>
      </c>
      <c r="L839" s="150"/>
    </row>
    <row r="840" spans="1:13" ht="75" customHeight="1">
      <c r="A840" s="138" t="s">
        <v>2181</v>
      </c>
      <c r="B840" s="294"/>
      <c r="C840" s="139" t="s">
        <v>2191</v>
      </c>
      <c r="D840" s="138"/>
      <c r="E840" s="138" t="s">
        <v>2184</v>
      </c>
      <c r="F840" s="138" t="s">
        <v>2192</v>
      </c>
      <c r="G840" s="215" t="s">
        <v>8081</v>
      </c>
      <c r="H840" s="138" t="s">
        <v>2193</v>
      </c>
      <c r="I840" s="223" t="s">
        <v>7</v>
      </c>
      <c r="J840" s="224" t="s">
        <v>234</v>
      </c>
      <c r="L840" s="150"/>
      <c r="M840" s="137"/>
    </row>
    <row r="841" spans="1:13" ht="75" customHeight="1">
      <c r="A841" s="138" t="s">
        <v>2181</v>
      </c>
      <c r="B841" s="294"/>
      <c r="C841" s="139" t="s">
        <v>2194</v>
      </c>
      <c r="D841" s="138"/>
      <c r="E841" s="138" t="s">
        <v>2184</v>
      </c>
      <c r="F841" s="138" t="s">
        <v>2195</v>
      </c>
      <c r="G841" s="215" t="s">
        <v>8082</v>
      </c>
      <c r="H841" s="138" t="s">
        <v>8083</v>
      </c>
      <c r="I841" s="223" t="s">
        <v>7</v>
      </c>
      <c r="J841" s="224" t="s">
        <v>234</v>
      </c>
      <c r="L841" s="150"/>
      <c r="M841" s="137"/>
    </row>
    <row r="842" spans="1:13" ht="75" customHeight="1">
      <c r="A842" s="138" t="s">
        <v>2181</v>
      </c>
      <c r="B842" s="294"/>
      <c r="C842" s="139" t="s">
        <v>2196</v>
      </c>
      <c r="D842" s="138"/>
      <c r="E842" s="138" t="s">
        <v>2184</v>
      </c>
      <c r="F842" s="138" t="s">
        <v>154</v>
      </c>
      <c r="G842" s="215" t="s">
        <v>8084</v>
      </c>
      <c r="H842" s="138" t="s">
        <v>2193</v>
      </c>
      <c r="I842" s="223" t="s">
        <v>7</v>
      </c>
      <c r="J842" s="224" t="s">
        <v>234</v>
      </c>
      <c r="L842" s="150"/>
      <c r="M842" s="137"/>
    </row>
    <row r="843" spans="1:13" ht="75" customHeight="1">
      <c r="A843" s="138" t="s">
        <v>2181</v>
      </c>
      <c r="B843" s="294"/>
      <c r="C843" s="139" t="s">
        <v>2197</v>
      </c>
      <c r="D843" s="138"/>
      <c r="E843" s="138" t="s">
        <v>2184</v>
      </c>
      <c r="F843" s="138" t="s">
        <v>2198</v>
      </c>
      <c r="G843" s="215" t="s">
        <v>8085</v>
      </c>
      <c r="H843" s="138" t="s">
        <v>2199</v>
      </c>
      <c r="I843" s="223" t="s">
        <v>7</v>
      </c>
      <c r="J843" s="224" t="s">
        <v>234</v>
      </c>
      <c r="L843" s="150"/>
      <c r="M843" s="137"/>
    </row>
    <row r="844" spans="1:13" ht="75" customHeight="1">
      <c r="A844" s="138" t="s">
        <v>2181</v>
      </c>
      <c r="B844" s="294"/>
      <c r="C844" s="139" t="s">
        <v>2200</v>
      </c>
      <c r="D844" s="138"/>
      <c r="E844" s="138" t="s">
        <v>2184</v>
      </c>
      <c r="F844" s="138" t="s">
        <v>2201</v>
      </c>
      <c r="G844" s="215" t="s">
        <v>8086</v>
      </c>
      <c r="H844" s="138" t="s">
        <v>2199</v>
      </c>
      <c r="I844" s="223" t="s">
        <v>7</v>
      </c>
      <c r="J844" s="224" t="s">
        <v>234</v>
      </c>
      <c r="L844" s="150"/>
      <c r="M844" s="137"/>
    </row>
    <row r="845" spans="1:13" ht="75" customHeight="1">
      <c r="A845" s="138" t="s">
        <v>2181</v>
      </c>
      <c r="B845" s="294"/>
      <c r="C845" s="139" t="s">
        <v>2202</v>
      </c>
      <c r="D845" s="138"/>
      <c r="E845" s="138" t="s">
        <v>2184</v>
      </c>
      <c r="F845" s="138" t="s">
        <v>2203</v>
      </c>
      <c r="G845" s="215" t="s">
        <v>8087</v>
      </c>
      <c r="H845" s="138" t="s">
        <v>8088</v>
      </c>
      <c r="I845" s="223" t="s">
        <v>7</v>
      </c>
      <c r="J845" s="224" t="s">
        <v>234</v>
      </c>
      <c r="L845" s="150"/>
      <c r="M845" s="137"/>
    </row>
    <row r="846" spans="1:13" ht="75" customHeight="1">
      <c r="A846" s="138" t="s">
        <v>2181</v>
      </c>
      <c r="B846" s="294"/>
      <c r="C846" s="139" t="s">
        <v>2204</v>
      </c>
      <c r="D846" s="138"/>
      <c r="E846" s="138" t="s">
        <v>2184</v>
      </c>
      <c r="F846" s="138" t="s">
        <v>2205</v>
      </c>
      <c r="G846" s="215" t="s">
        <v>8089</v>
      </c>
      <c r="H846" s="138" t="s">
        <v>8090</v>
      </c>
      <c r="I846" s="223" t="s">
        <v>7</v>
      </c>
      <c r="J846" s="224" t="s">
        <v>234</v>
      </c>
      <c r="L846" s="150"/>
      <c r="M846" s="137"/>
    </row>
    <row r="847" spans="1:13" ht="75" customHeight="1">
      <c r="A847" s="138" t="s">
        <v>2181</v>
      </c>
      <c r="B847" s="294"/>
      <c r="C847" s="139" t="s">
        <v>2206</v>
      </c>
      <c r="D847" s="138"/>
      <c r="E847" s="138" t="s">
        <v>2184</v>
      </c>
      <c r="F847" s="138" t="s">
        <v>2207</v>
      </c>
      <c r="G847" s="215" t="s">
        <v>8091</v>
      </c>
      <c r="H847" s="138" t="s">
        <v>8092</v>
      </c>
      <c r="I847" s="223" t="s">
        <v>7</v>
      </c>
      <c r="J847" s="224" t="s">
        <v>234</v>
      </c>
      <c r="L847" s="150"/>
      <c r="M847" s="137"/>
    </row>
    <row r="848" spans="1:13" ht="75" customHeight="1">
      <c r="A848" s="138" t="s">
        <v>2181</v>
      </c>
      <c r="B848" s="294"/>
      <c r="C848" s="139" t="s">
        <v>2208</v>
      </c>
      <c r="D848" s="138"/>
      <c r="E848" s="138" t="s">
        <v>2184</v>
      </c>
      <c r="F848" s="138" t="s">
        <v>2209</v>
      </c>
      <c r="G848" s="215" t="s">
        <v>8093</v>
      </c>
      <c r="H848" s="138" t="s">
        <v>8094</v>
      </c>
      <c r="I848" s="223" t="s">
        <v>7</v>
      </c>
      <c r="J848" s="224" t="s">
        <v>234</v>
      </c>
      <c r="L848" s="150"/>
      <c r="M848" s="137"/>
    </row>
    <row r="849" spans="1:13" ht="75" customHeight="1">
      <c r="A849" s="138" t="s">
        <v>2181</v>
      </c>
      <c r="B849" s="294"/>
      <c r="C849" s="139" t="s">
        <v>2210</v>
      </c>
      <c r="D849" s="138"/>
      <c r="E849" s="138" t="s">
        <v>2184</v>
      </c>
      <c r="F849" s="138" t="s">
        <v>2211</v>
      </c>
      <c r="G849" s="215" t="s">
        <v>8095</v>
      </c>
      <c r="H849" s="138" t="s">
        <v>8096</v>
      </c>
      <c r="I849" s="223" t="s">
        <v>7</v>
      </c>
      <c r="J849" s="224" t="s">
        <v>234</v>
      </c>
      <c r="L849" s="150"/>
      <c r="M849" s="137"/>
    </row>
    <row r="850" spans="1:13" ht="75" customHeight="1">
      <c r="A850" s="138" t="s">
        <v>2181</v>
      </c>
      <c r="B850" s="294"/>
      <c r="C850" s="139" t="s">
        <v>2212</v>
      </c>
      <c r="D850" s="138"/>
      <c r="E850" s="138" t="s">
        <v>2184</v>
      </c>
      <c r="F850" s="138" t="s">
        <v>2213</v>
      </c>
      <c r="G850" s="215" t="s">
        <v>8097</v>
      </c>
      <c r="H850" s="138" t="s">
        <v>2214</v>
      </c>
      <c r="I850" s="223" t="s">
        <v>7</v>
      </c>
      <c r="J850" s="224" t="s">
        <v>234</v>
      </c>
      <c r="L850" s="150"/>
      <c r="M850" s="137"/>
    </row>
    <row r="851" spans="1:13" ht="75" customHeight="1">
      <c r="A851" s="139" t="s">
        <v>2181</v>
      </c>
      <c r="B851" s="294"/>
      <c r="C851" s="139" t="s">
        <v>2215</v>
      </c>
      <c r="D851" s="139"/>
      <c r="E851" s="139" t="s">
        <v>2184</v>
      </c>
      <c r="F851" s="139" t="s">
        <v>2216</v>
      </c>
      <c r="G851" s="216" t="s">
        <v>2217</v>
      </c>
      <c r="H851" s="139" t="s">
        <v>2218</v>
      </c>
      <c r="I851" s="223" t="s">
        <v>7</v>
      </c>
      <c r="J851" s="224" t="s">
        <v>234</v>
      </c>
      <c r="L851" s="150"/>
      <c r="M851" s="137"/>
    </row>
    <row r="852" spans="1:13" ht="75" customHeight="1">
      <c r="A852" s="138" t="s">
        <v>2181</v>
      </c>
      <c r="B852" s="294"/>
      <c r="C852" s="139" t="s">
        <v>2219</v>
      </c>
      <c r="D852" s="138"/>
      <c r="E852" s="138" t="s">
        <v>2184</v>
      </c>
      <c r="F852" s="138" t="s">
        <v>2220</v>
      </c>
      <c r="G852" s="215" t="s">
        <v>8098</v>
      </c>
      <c r="H852" s="138" t="s">
        <v>2221</v>
      </c>
      <c r="I852" s="223" t="s">
        <v>7</v>
      </c>
      <c r="J852" s="224" t="s">
        <v>234</v>
      </c>
      <c r="L852" s="150"/>
      <c r="M852" s="137"/>
    </row>
    <row r="853" spans="1:13" ht="75" customHeight="1">
      <c r="A853" s="138" t="s">
        <v>2181</v>
      </c>
      <c r="B853" s="294"/>
      <c r="C853" s="139" t="s">
        <v>2222</v>
      </c>
      <c r="D853" s="138"/>
      <c r="E853" s="138" t="s">
        <v>2184</v>
      </c>
      <c r="F853" s="138" t="s">
        <v>169</v>
      </c>
      <c r="G853" s="215" t="s">
        <v>8099</v>
      </c>
      <c r="H853" s="138" t="s">
        <v>2223</v>
      </c>
      <c r="I853" s="223" t="s">
        <v>7</v>
      </c>
      <c r="J853" s="224" t="s">
        <v>234</v>
      </c>
      <c r="L853" s="150"/>
      <c r="M853" s="137"/>
    </row>
    <row r="854" spans="1:13" ht="75" customHeight="1">
      <c r="A854" s="138" t="s">
        <v>2181</v>
      </c>
      <c r="B854" s="294"/>
      <c r="C854" s="139" t="s">
        <v>2224</v>
      </c>
      <c r="D854" s="138"/>
      <c r="E854" s="138" t="s">
        <v>2184</v>
      </c>
      <c r="F854" s="138" t="s">
        <v>172</v>
      </c>
      <c r="G854" s="215" t="s">
        <v>8100</v>
      </c>
      <c r="H854" s="138" t="s">
        <v>2225</v>
      </c>
      <c r="I854" s="223" t="s">
        <v>7</v>
      </c>
      <c r="J854" s="224" t="s">
        <v>234</v>
      </c>
      <c r="L854" s="150"/>
      <c r="M854" s="137"/>
    </row>
    <row r="855" spans="1:13" ht="75" customHeight="1">
      <c r="A855" s="138" t="s">
        <v>2181</v>
      </c>
      <c r="B855" s="294"/>
      <c r="C855" s="139" t="s">
        <v>2226</v>
      </c>
      <c r="D855" s="138"/>
      <c r="E855" s="138" t="s">
        <v>2184</v>
      </c>
      <c r="F855" s="138" t="s">
        <v>2227</v>
      </c>
      <c r="G855" s="215" t="s">
        <v>8101</v>
      </c>
      <c r="H855" s="138" t="s">
        <v>2228</v>
      </c>
      <c r="I855" s="223" t="s">
        <v>7</v>
      </c>
      <c r="J855" s="224" t="s">
        <v>234</v>
      </c>
      <c r="L855" s="150"/>
      <c r="M855" s="137"/>
    </row>
    <row r="856" spans="1:13" ht="75" customHeight="1">
      <c r="A856" s="138" t="s">
        <v>2181</v>
      </c>
      <c r="B856" s="294"/>
      <c r="C856" s="139" t="s">
        <v>2229</v>
      </c>
      <c r="D856" s="138"/>
      <c r="E856" s="138" t="s">
        <v>2184</v>
      </c>
      <c r="F856" s="138" t="s">
        <v>2230</v>
      </c>
      <c r="G856" s="215" t="s">
        <v>8102</v>
      </c>
      <c r="H856" s="138" t="s">
        <v>2231</v>
      </c>
      <c r="I856" s="223" t="s">
        <v>7</v>
      </c>
      <c r="J856" s="224" t="s">
        <v>234</v>
      </c>
      <c r="L856" s="150"/>
      <c r="M856" s="137"/>
    </row>
    <row r="857" spans="1:13" ht="75" customHeight="1">
      <c r="A857" s="138" t="s">
        <v>2181</v>
      </c>
      <c r="B857" s="294"/>
      <c r="C857" s="139" t="s">
        <v>2232</v>
      </c>
      <c r="D857" s="138"/>
      <c r="E857" s="138" t="s">
        <v>2184</v>
      </c>
      <c r="F857" s="138" t="s">
        <v>2233</v>
      </c>
      <c r="G857" s="215" t="s">
        <v>8102</v>
      </c>
      <c r="H857" s="138" t="s">
        <v>2231</v>
      </c>
      <c r="I857" s="223" t="s">
        <v>7</v>
      </c>
      <c r="J857" s="224" t="s">
        <v>234</v>
      </c>
      <c r="L857" s="150"/>
      <c r="M857" s="137"/>
    </row>
    <row r="858" spans="1:13" ht="75" customHeight="1">
      <c r="A858" s="138" t="s">
        <v>2181</v>
      </c>
      <c r="B858" s="294"/>
      <c r="C858" s="139" t="s">
        <v>2234</v>
      </c>
      <c r="D858" s="138"/>
      <c r="E858" s="138" t="s">
        <v>2184</v>
      </c>
      <c r="F858" s="138" t="s">
        <v>2235</v>
      </c>
      <c r="G858" s="215" t="s">
        <v>8103</v>
      </c>
      <c r="H858" s="138" t="s">
        <v>2236</v>
      </c>
      <c r="I858" s="223" t="s">
        <v>7</v>
      </c>
      <c r="J858" s="224" t="s">
        <v>234</v>
      </c>
      <c r="L858" s="150"/>
      <c r="M858" s="137"/>
    </row>
    <row r="859" spans="1:13" ht="75" customHeight="1">
      <c r="A859" s="138" t="s">
        <v>2181</v>
      </c>
      <c r="B859" s="294"/>
      <c r="C859" s="139" t="s">
        <v>2237</v>
      </c>
      <c r="D859" s="138"/>
      <c r="E859" s="138" t="s">
        <v>2184</v>
      </c>
      <c r="F859" s="138" t="s">
        <v>2238</v>
      </c>
      <c r="G859" s="215" t="s">
        <v>8104</v>
      </c>
      <c r="H859" s="138" t="s">
        <v>2239</v>
      </c>
      <c r="I859" s="223" t="s">
        <v>7</v>
      </c>
      <c r="J859" s="224" t="s">
        <v>31</v>
      </c>
      <c r="K859" s="139" t="s">
        <v>2101</v>
      </c>
      <c r="L859" s="150"/>
    </row>
    <row r="860" spans="1:13" ht="75" customHeight="1">
      <c r="A860" s="138" t="s">
        <v>2181</v>
      </c>
      <c r="B860" s="294"/>
      <c r="C860" s="139" t="s">
        <v>2240</v>
      </c>
      <c r="D860" s="138"/>
      <c r="E860" s="138" t="s">
        <v>2184</v>
      </c>
      <c r="F860" s="138" t="s">
        <v>2241</v>
      </c>
      <c r="G860" s="215" t="s">
        <v>8105</v>
      </c>
      <c r="H860" s="138" t="s">
        <v>2242</v>
      </c>
      <c r="I860" s="223" t="s">
        <v>7</v>
      </c>
      <c r="J860" s="224" t="s">
        <v>234</v>
      </c>
      <c r="L860" s="150"/>
      <c r="M860" s="137"/>
    </row>
    <row r="861" spans="1:13" ht="75" customHeight="1">
      <c r="A861" s="138" t="s">
        <v>2181</v>
      </c>
      <c r="B861" s="294"/>
      <c r="C861" s="139" t="s">
        <v>2243</v>
      </c>
      <c r="D861" s="138"/>
      <c r="E861" s="138" t="s">
        <v>2184</v>
      </c>
      <c r="F861" s="138" t="s">
        <v>2244</v>
      </c>
      <c r="G861" s="215" t="s">
        <v>8105</v>
      </c>
      <c r="H861" s="138" t="s">
        <v>2245</v>
      </c>
      <c r="I861" s="223" t="s">
        <v>7</v>
      </c>
      <c r="J861" s="224" t="s">
        <v>234</v>
      </c>
      <c r="L861" s="150"/>
      <c r="M861" s="137"/>
    </row>
    <row r="862" spans="1:13" ht="75" customHeight="1">
      <c r="A862" s="138" t="s">
        <v>2181</v>
      </c>
      <c r="B862" s="294"/>
      <c r="C862" s="139" t="s">
        <v>2246</v>
      </c>
      <c r="D862" s="138"/>
      <c r="E862" s="138" t="s">
        <v>2184</v>
      </c>
      <c r="F862" s="138" t="s">
        <v>2247</v>
      </c>
      <c r="G862" s="215" t="s">
        <v>8106</v>
      </c>
      <c r="H862" s="138" t="s">
        <v>2248</v>
      </c>
      <c r="I862" s="223" t="s">
        <v>7</v>
      </c>
      <c r="J862" s="224" t="s">
        <v>234</v>
      </c>
      <c r="L862" s="150"/>
      <c r="M862" s="137"/>
    </row>
    <row r="863" spans="1:13" ht="75" customHeight="1">
      <c r="A863" s="138" t="s">
        <v>2181</v>
      </c>
      <c r="B863" s="294"/>
      <c r="C863" s="139" t="s">
        <v>2249</v>
      </c>
      <c r="D863" s="138"/>
      <c r="E863" s="138" t="s">
        <v>2184</v>
      </c>
      <c r="F863" s="138" t="s">
        <v>2250</v>
      </c>
      <c r="G863" s="215" t="s">
        <v>8107</v>
      </c>
      <c r="H863" s="138" t="s">
        <v>2251</v>
      </c>
      <c r="I863" s="223" t="s">
        <v>7</v>
      </c>
      <c r="J863" s="224" t="s">
        <v>234</v>
      </c>
      <c r="L863" s="150"/>
      <c r="M863" s="137"/>
    </row>
    <row r="864" spans="1:13" ht="75" customHeight="1">
      <c r="A864" s="138" t="s">
        <v>2181</v>
      </c>
      <c r="B864" s="294"/>
      <c r="C864" s="139" t="s">
        <v>2252</v>
      </c>
      <c r="D864" s="138"/>
      <c r="E864" s="138" t="s">
        <v>2184</v>
      </c>
      <c r="F864" s="138" t="s">
        <v>2253</v>
      </c>
      <c r="G864" s="215" t="s">
        <v>8108</v>
      </c>
      <c r="H864" s="138" t="s">
        <v>2254</v>
      </c>
      <c r="I864" s="223" t="s">
        <v>7</v>
      </c>
      <c r="J864" s="224" t="s">
        <v>234</v>
      </c>
      <c r="L864" s="150"/>
      <c r="M864" s="137"/>
    </row>
    <row r="865" spans="1:13" ht="75" customHeight="1">
      <c r="A865" s="138" t="s">
        <v>2181</v>
      </c>
      <c r="B865" s="294"/>
      <c r="C865" s="139" t="s">
        <v>2255</v>
      </c>
      <c r="D865" s="138"/>
      <c r="E865" s="138" t="s">
        <v>2184</v>
      </c>
      <c r="F865" s="138" t="s">
        <v>2256</v>
      </c>
      <c r="G865" s="215" t="s">
        <v>8109</v>
      </c>
      <c r="H865" s="138" t="s">
        <v>2257</v>
      </c>
      <c r="I865" s="223" t="s">
        <v>7</v>
      </c>
      <c r="J865" s="224" t="s">
        <v>234</v>
      </c>
      <c r="L865" s="150"/>
      <c r="M865" s="137"/>
    </row>
    <row r="866" spans="1:13" ht="75" customHeight="1">
      <c r="A866" s="138" t="s">
        <v>2258</v>
      </c>
      <c r="B866" s="293" t="s">
        <v>2259</v>
      </c>
      <c r="C866" s="139" t="s">
        <v>2260</v>
      </c>
      <c r="D866" s="138"/>
      <c r="E866" s="138" t="s">
        <v>2261</v>
      </c>
      <c r="F866" s="138" t="s">
        <v>2262</v>
      </c>
      <c r="G866" s="215" t="s">
        <v>8110</v>
      </c>
      <c r="H866" s="138" t="s">
        <v>2263</v>
      </c>
      <c r="I866" s="223" t="s">
        <v>7</v>
      </c>
      <c r="J866" s="224" t="s">
        <v>234</v>
      </c>
      <c r="L866" s="150"/>
      <c r="M866" s="137"/>
    </row>
    <row r="867" spans="1:13" ht="75" customHeight="1">
      <c r="A867" s="138" t="s">
        <v>2258</v>
      </c>
      <c r="B867" s="294"/>
      <c r="C867" s="139" t="s">
        <v>2264</v>
      </c>
      <c r="D867" s="138"/>
      <c r="E867" s="138" t="s">
        <v>2261</v>
      </c>
      <c r="F867" s="138" t="s">
        <v>2265</v>
      </c>
      <c r="G867" s="215" t="s">
        <v>8111</v>
      </c>
      <c r="H867" s="138" t="s">
        <v>2266</v>
      </c>
      <c r="I867" s="223" t="s">
        <v>7</v>
      </c>
      <c r="J867" s="224" t="s">
        <v>234</v>
      </c>
      <c r="L867" s="150"/>
      <c r="M867" s="137"/>
    </row>
    <row r="868" spans="1:13" ht="75" customHeight="1">
      <c r="A868" s="138" t="s">
        <v>2258</v>
      </c>
      <c r="B868" s="294"/>
      <c r="C868" s="139" t="s">
        <v>2267</v>
      </c>
      <c r="D868" s="138"/>
      <c r="E868" s="138" t="s">
        <v>2261</v>
      </c>
      <c r="F868" s="138" t="s">
        <v>2268</v>
      </c>
      <c r="G868" s="215" t="s">
        <v>8112</v>
      </c>
      <c r="H868" s="138" t="s">
        <v>2269</v>
      </c>
      <c r="I868" s="223" t="s">
        <v>7</v>
      </c>
      <c r="J868" s="224" t="s">
        <v>234</v>
      </c>
      <c r="L868" s="150"/>
      <c r="M868" s="137"/>
    </row>
    <row r="869" spans="1:13" ht="75" customHeight="1">
      <c r="A869" s="138" t="s">
        <v>2258</v>
      </c>
      <c r="B869" s="294"/>
      <c r="C869" s="139" t="s">
        <v>2270</v>
      </c>
      <c r="D869" s="138"/>
      <c r="E869" s="138" t="s">
        <v>2261</v>
      </c>
      <c r="F869" s="138" t="s">
        <v>2271</v>
      </c>
      <c r="G869" s="215" t="s">
        <v>8113</v>
      </c>
      <c r="H869" s="138" t="s">
        <v>2272</v>
      </c>
      <c r="I869" s="223" t="s">
        <v>7</v>
      </c>
      <c r="J869" s="224" t="s">
        <v>234</v>
      </c>
      <c r="L869" s="150"/>
      <c r="M869" s="137"/>
    </row>
    <row r="870" spans="1:13" ht="75" customHeight="1">
      <c r="A870" s="138" t="s">
        <v>2258</v>
      </c>
      <c r="B870" s="294"/>
      <c r="C870" s="139" t="s">
        <v>2273</v>
      </c>
      <c r="D870" s="138"/>
      <c r="E870" s="138" t="s">
        <v>2261</v>
      </c>
      <c r="F870" s="138" t="s">
        <v>2274</v>
      </c>
      <c r="G870" s="215" t="s">
        <v>8114</v>
      </c>
      <c r="H870" s="138" t="s">
        <v>2275</v>
      </c>
      <c r="I870" s="223" t="s">
        <v>7</v>
      </c>
      <c r="J870" s="224" t="s">
        <v>234</v>
      </c>
      <c r="L870" s="150"/>
      <c r="M870" s="137"/>
    </row>
    <row r="871" spans="1:13" ht="75" customHeight="1">
      <c r="A871" s="138" t="s">
        <v>2258</v>
      </c>
      <c r="B871" s="294"/>
      <c r="C871" s="139" t="s">
        <v>2276</v>
      </c>
      <c r="D871" s="138"/>
      <c r="E871" s="138" t="s">
        <v>2261</v>
      </c>
      <c r="F871" s="138" t="s">
        <v>2277</v>
      </c>
      <c r="G871" s="215" t="s">
        <v>8115</v>
      </c>
      <c r="H871" s="138" t="s">
        <v>2278</v>
      </c>
      <c r="I871" s="223" t="s">
        <v>7</v>
      </c>
      <c r="J871" s="224" t="s">
        <v>234</v>
      </c>
      <c r="L871" s="150"/>
      <c r="M871" s="137"/>
    </row>
    <row r="872" spans="1:13" ht="75" customHeight="1">
      <c r="A872" s="138" t="s">
        <v>2258</v>
      </c>
      <c r="B872" s="294"/>
      <c r="C872" s="139" t="s">
        <v>2279</v>
      </c>
      <c r="D872" s="138"/>
      <c r="E872" s="138" t="s">
        <v>2261</v>
      </c>
      <c r="F872" s="138" t="s">
        <v>2280</v>
      </c>
      <c r="G872" s="215" t="s">
        <v>8116</v>
      </c>
      <c r="H872" s="138" t="s">
        <v>2281</v>
      </c>
      <c r="I872" s="223" t="s">
        <v>7</v>
      </c>
      <c r="J872" s="224" t="s">
        <v>234</v>
      </c>
      <c r="L872" s="150"/>
      <c r="M872" s="137"/>
    </row>
    <row r="873" spans="1:13" ht="75" customHeight="1">
      <c r="A873" s="138" t="s">
        <v>2258</v>
      </c>
      <c r="B873" s="294"/>
      <c r="C873" s="139" t="s">
        <v>2282</v>
      </c>
      <c r="D873" s="138"/>
      <c r="E873" s="139" t="s">
        <v>2261</v>
      </c>
      <c r="F873" s="139" t="s">
        <v>2283</v>
      </c>
      <c r="G873" s="216" t="s">
        <v>8114</v>
      </c>
      <c r="H873" s="139" t="s">
        <v>2284</v>
      </c>
      <c r="I873" s="223" t="s">
        <v>7</v>
      </c>
      <c r="J873" s="224" t="s">
        <v>234</v>
      </c>
      <c r="L873" s="150"/>
      <c r="M873" s="137"/>
    </row>
    <row r="874" spans="1:13" ht="75" customHeight="1">
      <c r="A874" s="139" t="s">
        <v>2258</v>
      </c>
      <c r="B874" s="294"/>
      <c r="C874" s="139" t="s">
        <v>2285</v>
      </c>
      <c r="D874" s="138"/>
      <c r="E874" s="139" t="s">
        <v>2261</v>
      </c>
      <c r="F874" s="139" t="s">
        <v>2286</v>
      </c>
      <c r="G874" s="216" t="s">
        <v>8114</v>
      </c>
      <c r="H874" s="139" t="s">
        <v>2287</v>
      </c>
      <c r="I874" s="223" t="s">
        <v>7</v>
      </c>
      <c r="J874" s="224" t="s">
        <v>234</v>
      </c>
      <c r="L874" s="150"/>
      <c r="M874" s="137"/>
    </row>
    <row r="875" spans="1:13" ht="75" customHeight="1">
      <c r="A875" s="138" t="s">
        <v>2288</v>
      </c>
      <c r="B875" s="296" t="s">
        <v>8117</v>
      </c>
      <c r="C875" s="138" t="s">
        <v>2289</v>
      </c>
      <c r="D875" s="138"/>
      <c r="E875" s="138" t="s">
        <v>2098</v>
      </c>
      <c r="F875" s="138" t="s">
        <v>2099</v>
      </c>
      <c r="G875" s="215" t="s">
        <v>8118</v>
      </c>
      <c r="H875" s="138" t="s">
        <v>2290</v>
      </c>
      <c r="I875" s="223" t="s">
        <v>7</v>
      </c>
      <c r="J875" s="224" t="s">
        <v>31</v>
      </c>
      <c r="K875" s="139" t="s">
        <v>2101</v>
      </c>
      <c r="L875" s="150"/>
    </row>
    <row r="876" spans="1:13" ht="75" customHeight="1">
      <c r="A876" s="138" t="s">
        <v>2288</v>
      </c>
      <c r="B876" s="297"/>
      <c r="C876" s="138" t="s">
        <v>2291</v>
      </c>
      <c r="D876" s="138"/>
      <c r="E876" s="138"/>
      <c r="F876" s="138" t="s">
        <v>2292</v>
      </c>
      <c r="G876" s="215" t="s">
        <v>8119</v>
      </c>
      <c r="H876" s="138" t="s">
        <v>2293</v>
      </c>
      <c r="I876" s="223" t="s">
        <v>7</v>
      </c>
      <c r="J876" s="224" t="s">
        <v>31</v>
      </c>
      <c r="K876" s="139" t="s">
        <v>2101</v>
      </c>
      <c r="L876" s="150"/>
    </row>
    <row r="877" spans="1:13" ht="75" customHeight="1">
      <c r="A877" s="138" t="s">
        <v>2288</v>
      </c>
      <c r="B877" s="297"/>
      <c r="C877" s="138" t="s">
        <v>2294</v>
      </c>
      <c r="D877" s="138"/>
      <c r="E877" s="138"/>
      <c r="F877" s="138" t="s">
        <v>2295</v>
      </c>
      <c r="G877" s="215" t="s">
        <v>8120</v>
      </c>
      <c r="H877" s="138" t="s">
        <v>2296</v>
      </c>
      <c r="I877" s="223" t="s">
        <v>7</v>
      </c>
      <c r="J877" s="224" t="s">
        <v>31</v>
      </c>
      <c r="K877" s="139" t="s">
        <v>2101</v>
      </c>
      <c r="L877" s="150"/>
    </row>
    <row r="878" spans="1:13" ht="75" customHeight="1">
      <c r="A878" s="138" t="s">
        <v>2288</v>
      </c>
      <c r="B878" s="297"/>
      <c r="C878" s="138" t="s">
        <v>2297</v>
      </c>
      <c r="D878" s="138"/>
      <c r="E878" s="138"/>
      <c r="F878" s="138" t="s">
        <v>2298</v>
      </c>
      <c r="G878" s="215" t="s">
        <v>8121</v>
      </c>
      <c r="H878" s="138" t="s">
        <v>2299</v>
      </c>
      <c r="I878" s="223" t="s">
        <v>7</v>
      </c>
      <c r="J878" s="224" t="s">
        <v>31</v>
      </c>
      <c r="K878" s="139" t="s">
        <v>2101</v>
      </c>
      <c r="L878" s="150"/>
    </row>
    <row r="879" spans="1:13" ht="75" customHeight="1">
      <c r="A879" s="138" t="s">
        <v>2288</v>
      </c>
      <c r="B879" s="297"/>
      <c r="C879" s="138" t="s">
        <v>2300</v>
      </c>
      <c r="D879" s="138"/>
      <c r="E879" s="138"/>
      <c r="F879" s="138" t="s">
        <v>2301</v>
      </c>
      <c r="G879" s="215" t="s">
        <v>8122</v>
      </c>
      <c r="H879" s="138" t="s">
        <v>2302</v>
      </c>
      <c r="I879" s="223" t="s">
        <v>7</v>
      </c>
      <c r="J879" s="224" t="s">
        <v>31</v>
      </c>
      <c r="K879" s="139" t="s">
        <v>2101</v>
      </c>
      <c r="L879" s="150"/>
    </row>
    <row r="880" spans="1:13" ht="75" customHeight="1">
      <c r="A880" s="138" t="s">
        <v>2288</v>
      </c>
      <c r="B880" s="297"/>
      <c r="C880" s="138" t="s">
        <v>2303</v>
      </c>
      <c r="D880" s="138"/>
      <c r="E880" s="138"/>
      <c r="F880" s="138" t="s">
        <v>2304</v>
      </c>
      <c r="G880" s="215" t="s">
        <v>8123</v>
      </c>
      <c r="H880" s="138" t="s">
        <v>2305</v>
      </c>
      <c r="I880" s="223" t="s">
        <v>7</v>
      </c>
      <c r="J880" s="224" t="s">
        <v>31</v>
      </c>
      <c r="K880" s="139" t="s">
        <v>2101</v>
      </c>
      <c r="L880" s="150"/>
    </row>
    <row r="881" spans="1:13" ht="75" customHeight="1">
      <c r="A881" s="138" t="s">
        <v>2288</v>
      </c>
      <c r="B881" s="297"/>
      <c r="C881" s="138" t="s">
        <v>2306</v>
      </c>
      <c r="D881" s="138"/>
      <c r="E881" s="138"/>
      <c r="F881" s="138" t="s">
        <v>2307</v>
      </c>
      <c r="G881" s="215" t="s">
        <v>8124</v>
      </c>
      <c r="H881" s="138" t="s">
        <v>2308</v>
      </c>
      <c r="I881" s="223" t="s">
        <v>7</v>
      </c>
      <c r="J881" s="224" t="s">
        <v>31</v>
      </c>
      <c r="K881" s="139" t="s">
        <v>2101</v>
      </c>
      <c r="L881" s="150"/>
    </row>
    <row r="882" spans="1:13" s="151" customFormat="1" ht="75" customHeight="1">
      <c r="A882" s="148" t="s">
        <v>2288</v>
      </c>
      <c r="B882" s="297"/>
      <c r="C882" s="148" t="s">
        <v>2309</v>
      </c>
      <c r="D882" s="148"/>
      <c r="E882" s="148"/>
      <c r="F882" s="148" t="s">
        <v>2310</v>
      </c>
      <c r="G882" s="148" t="s">
        <v>8125</v>
      </c>
      <c r="H882" s="148" t="s">
        <v>2311</v>
      </c>
      <c r="I882" s="226" t="s">
        <v>8</v>
      </c>
      <c r="J882" s="229" t="s">
        <v>917</v>
      </c>
      <c r="K882" s="151" t="s">
        <v>2101</v>
      </c>
      <c r="L882" s="150" t="s">
        <v>2312</v>
      </c>
    </row>
    <row r="883" spans="1:13" ht="75" customHeight="1">
      <c r="A883" s="138" t="s">
        <v>2288</v>
      </c>
      <c r="B883" s="297"/>
      <c r="C883" s="138" t="s">
        <v>2313</v>
      </c>
      <c r="D883" s="138"/>
      <c r="E883" s="138"/>
      <c r="F883" s="138" t="s">
        <v>2314</v>
      </c>
      <c r="G883" s="215" t="s">
        <v>8126</v>
      </c>
      <c r="H883" s="138" t="s">
        <v>2315</v>
      </c>
      <c r="I883" s="223" t="s">
        <v>7</v>
      </c>
      <c r="J883" s="225" t="s">
        <v>917</v>
      </c>
      <c r="L883" s="150"/>
      <c r="M883" s="137"/>
    </row>
    <row r="884" spans="1:13" ht="75" customHeight="1">
      <c r="A884" s="138" t="s">
        <v>2316</v>
      </c>
      <c r="B884" s="293" t="s">
        <v>8127</v>
      </c>
      <c r="C884" s="138" t="s">
        <v>2317</v>
      </c>
      <c r="D884" s="138"/>
      <c r="E884" s="138"/>
      <c r="F884" s="138" t="s">
        <v>2318</v>
      </c>
      <c r="G884" s="215" t="s">
        <v>8128</v>
      </c>
      <c r="H884" s="138" t="s">
        <v>8129</v>
      </c>
      <c r="I884" s="223" t="s">
        <v>7</v>
      </c>
      <c r="J884" s="224" t="s">
        <v>31</v>
      </c>
      <c r="K884" s="139" t="s">
        <v>2101</v>
      </c>
      <c r="L884" s="150"/>
    </row>
    <row r="885" spans="1:13" ht="75" customHeight="1">
      <c r="A885" s="138" t="s">
        <v>2316</v>
      </c>
      <c r="B885" s="294"/>
      <c r="C885" s="138" t="s">
        <v>2319</v>
      </c>
      <c r="D885" s="138"/>
      <c r="E885" s="138"/>
      <c r="F885" s="138" t="s">
        <v>8130</v>
      </c>
      <c r="G885" s="215" t="s">
        <v>8131</v>
      </c>
      <c r="H885" s="138" t="s">
        <v>2320</v>
      </c>
      <c r="I885" s="223" t="s">
        <v>7</v>
      </c>
      <c r="J885" s="224" t="s">
        <v>234</v>
      </c>
      <c r="L885" s="150"/>
      <c r="M885" s="137"/>
    </row>
    <row r="886" spans="1:13" ht="75" customHeight="1">
      <c r="A886" s="138" t="s">
        <v>2316</v>
      </c>
      <c r="B886" s="294"/>
      <c r="C886" s="138" t="s">
        <v>2321</v>
      </c>
      <c r="D886" s="138"/>
      <c r="E886" s="138"/>
      <c r="F886" s="138" t="s">
        <v>2322</v>
      </c>
      <c r="G886" s="215" t="s">
        <v>8132</v>
      </c>
      <c r="H886" s="138" t="s">
        <v>2323</v>
      </c>
      <c r="I886" s="223" t="s">
        <v>7</v>
      </c>
      <c r="J886" s="224" t="s">
        <v>31</v>
      </c>
      <c r="K886" s="139" t="s">
        <v>2101</v>
      </c>
      <c r="L886" s="150"/>
    </row>
    <row r="887" spans="1:13" ht="75" customHeight="1">
      <c r="A887" s="138" t="s">
        <v>2316</v>
      </c>
      <c r="B887" s="294"/>
      <c r="C887" s="138" t="s">
        <v>2324</v>
      </c>
      <c r="D887" s="138"/>
      <c r="E887" s="138"/>
      <c r="F887" s="138" t="s">
        <v>2325</v>
      </c>
      <c r="G887" s="215" t="s">
        <v>8133</v>
      </c>
      <c r="H887" s="138" t="s">
        <v>8134</v>
      </c>
      <c r="I887" s="223" t="s">
        <v>7</v>
      </c>
      <c r="J887" s="224" t="s">
        <v>234</v>
      </c>
      <c r="L887" s="150"/>
      <c r="M887" s="137"/>
    </row>
    <row r="888" spans="1:13" ht="75" customHeight="1">
      <c r="A888" s="138" t="s">
        <v>2316</v>
      </c>
      <c r="B888" s="294"/>
      <c r="C888" s="138" t="s">
        <v>2326</v>
      </c>
      <c r="D888" s="138"/>
      <c r="E888" s="138"/>
      <c r="F888" s="138" t="s">
        <v>2327</v>
      </c>
      <c r="G888" s="215" t="s">
        <v>8135</v>
      </c>
      <c r="H888" s="138" t="s">
        <v>2328</v>
      </c>
      <c r="I888" s="223" t="s">
        <v>7</v>
      </c>
      <c r="J888" s="224" t="s">
        <v>31</v>
      </c>
      <c r="K888" s="139" t="s">
        <v>2101</v>
      </c>
      <c r="L888" s="150"/>
    </row>
    <row r="889" spans="1:13" ht="75" customHeight="1">
      <c r="A889" s="138" t="s">
        <v>2316</v>
      </c>
      <c r="B889" s="294"/>
      <c r="C889" s="138" t="s">
        <v>2329</v>
      </c>
      <c r="D889" s="138"/>
      <c r="E889" s="138"/>
      <c r="F889" s="138" t="s">
        <v>2330</v>
      </c>
      <c r="G889" s="215" t="s">
        <v>8136</v>
      </c>
      <c r="H889" s="138" t="s">
        <v>2331</v>
      </c>
      <c r="I889" s="223" t="s">
        <v>7</v>
      </c>
      <c r="J889" s="224" t="s">
        <v>234</v>
      </c>
      <c r="L889" s="150"/>
      <c r="M889" s="137"/>
    </row>
    <row r="890" spans="1:13" ht="75" customHeight="1">
      <c r="A890" s="138" t="s">
        <v>2316</v>
      </c>
      <c r="B890" s="294"/>
      <c r="C890" s="138" t="s">
        <v>2332</v>
      </c>
      <c r="D890" s="138"/>
      <c r="E890" s="138"/>
      <c r="F890" s="138" t="s">
        <v>2333</v>
      </c>
      <c r="G890" s="215" t="s">
        <v>8137</v>
      </c>
      <c r="H890" s="138" t="s">
        <v>8129</v>
      </c>
      <c r="I890" s="223" t="s">
        <v>7</v>
      </c>
      <c r="J890" s="224" t="s">
        <v>234</v>
      </c>
      <c r="L890" s="150"/>
      <c r="M890" s="137"/>
    </row>
    <row r="891" spans="1:13" ht="75" customHeight="1">
      <c r="A891" s="138" t="s">
        <v>2316</v>
      </c>
      <c r="B891" s="294"/>
      <c r="C891" s="138" t="s">
        <v>2334</v>
      </c>
      <c r="D891" s="138"/>
      <c r="E891" s="138"/>
      <c r="F891" s="138" t="s">
        <v>2335</v>
      </c>
      <c r="G891" s="215" t="s">
        <v>8138</v>
      </c>
      <c r="H891" s="138" t="s">
        <v>2336</v>
      </c>
      <c r="I891" s="223" t="s">
        <v>7</v>
      </c>
      <c r="J891" s="224" t="s">
        <v>234</v>
      </c>
      <c r="L891" s="150"/>
      <c r="M891" s="137"/>
    </row>
    <row r="892" spans="1:13" ht="75" customHeight="1">
      <c r="A892" s="138" t="s">
        <v>2316</v>
      </c>
      <c r="B892" s="294"/>
      <c r="C892" s="138" t="s">
        <v>2337</v>
      </c>
      <c r="D892" s="138"/>
      <c r="E892" s="138"/>
      <c r="F892" s="138" t="s">
        <v>2338</v>
      </c>
      <c r="G892" s="215" t="s">
        <v>8138</v>
      </c>
      <c r="H892" s="138" t="s">
        <v>8139</v>
      </c>
      <c r="I892" s="223" t="s">
        <v>7</v>
      </c>
      <c r="J892" s="224" t="s">
        <v>234</v>
      </c>
      <c r="L892" s="150"/>
      <c r="M892" s="137"/>
    </row>
    <row r="893" spans="1:13" ht="75" customHeight="1">
      <c r="A893" s="138" t="s">
        <v>2316</v>
      </c>
      <c r="B893" s="294"/>
      <c r="C893" s="138" t="s">
        <v>2339</v>
      </c>
      <c r="D893" s="138"/>
      <c r="E893" s="138"/>
      <c r="F893" s="138" t="s">
        <v>2340</v>
      </c>
      <c r="G893" s="215" t="s">
        <v>8128</v>
      </c>
      <c r="H893" s="138" t="s">
        <v>8140</v>
      </c>
      <c r="I893" s="223" t="s">
        <v>7</v>
      </c>
      <c r="J893" s="224" t="s">
        <v>234</v>
      </c>
      <c r="L893" s="150"/>
      <c r="M893" s="137"/>
    </row>
    <row r="894" spans="1:13" ht="75" customHeight="1">
      <c r="A894" s="138" t="s">
        <v>2316</v>
      </c>
      <c r="B894" s="294"/>
      <c r="C894" s="138" t="s">
        <v>2341</v>
      </c>
      <c r="D894" s="138"/>
      <c r="E894" s="138"/>
      <c r="F894" s="138" t="s">
        <v>2342</v>
      </c>
      <c r="G894" s="215" t="s">
        <v>8128</v>
      </c>
      <c r="H894" s="138" t="s">
        <v>8129</v>
      </c>
      <c r="I894" s="223" t="s">
        <v>7</v>
      </c>
      <c r="J894" s="224" t="s">
        <v>31</v>
      </c>
      <c r="K894" s="139" t="s">
        <v>2101</v>
      </c>
      <c r="L894" s="150"/>
    </row>
    <row r="895" spans="1:13" ht="75" customHeight="1">
      <c r="A895" s="138" t="s">
        <v>2316</v>
      </c>
      <c r="B895" s="294"/>
      <c r="C895" s="138" t="s">
        <v>2343</v>
      </c>
      <c r="D895" s="138"/>
      <c r="E895" s="138"/>
      <c r="F895" s="138" t="s">
        <v>8141</v>
      </c>
      <c r="G895" s="215" t="s">
        <v>8131</v>
      </c>
      <c r="H895" s="138" t="s">
        <v>2320</v>
      </c>
      <c r="I895" s="223" t="s">
        <v>7</v>
      </c>
      <c r="J895" s="224" t="s">
        <v>31</v>
      </c>
      <c r="K895" s="139" t="s">
        <v>2101</v>
      </c>
      <c r="L895" s="150"/>
    </row>
    <row r="896" spans="1:13" ht="75" customHeight="1">
      <c r="A896" s="138" t="s">
        <v>2316</v>
      </c>
      <c r="B896" s="294"/>
      <c r="C896" s="138" t="s">
        <v>2344</v>
      </c>
      <c r="D896" s="138"/>
      <c r="E896" s="138"/>
      <c r="F896" s="138" t="s">
        <v>2345</v>
      </c>
      <c r="G896" s="215" t="s">
        <v>8132</v>
      </c>
      <c r="H896" s="138" t="s">
        <v>2323</v>
      </c>
      <c r="I896" s="223" t="s">
        <v>7</v>
      </c>
      <c r="J896" s="224" t="s">
        <v>31</v>
      </c>
      <c r="K896" s="139" t="s">
        <v>2101</v>
      </c>
      <c r="L896" s="150"/>
    </row>
    <row r="897" spans="1:13" ht="75" customHeight="1">
      <c r="A897" s="138" t="s">
        <v>2316</v>
      </c>
      <c r="B897" s="294"/>
      <c r="C897" s="138" t="s">
        <v>2346</v>
      </c>
      <c r="D897" s="138"/>
      <c r="E897" s="138"/>
      <c r="F897" s="138" t="s">
        <v>2347</v>
      </c>
      <c r="G897" s="215" t="s">
        <v>8133</v>
      </c>
      <c r="H897" s="138" t="s">
        <v>8142</v>
      </c>
      <c r="I897" s="223" t="s">
        <v>7</v>
      </c>
      <c r="J897" s="224" t="s">
        <v>234</v>
      </c>
      <c r="L897" s="150"/>
      <c r="M897" s="137"/>
    </row>
    <row r="898" spans="1:13" ht="75" customHeight="1">
      <c r="A898" s="138" t="s">
        <v>2316</v>
      </c>
      <c r="B898" s="294"/>
      <c r="C898" s="138" t="s">
        <v>2348</v>
      </c>
      <c r="D898" s="138"/>
      <c r="E898" s="138"/>
      <c r="F898" s="138" t="s">
        <v>2349</v>
      </c>
      <c r="G898" s="215" t="s">
        <v>8135</v>
      </c>
      <c r="H898" s="138" t="s">
        <v>2328</v>
      </c>
      <c r="I898" s="223" t="s">
        <v>7</v>
      </c>
      <c r="J898" s="231" t="s">
        <v>31</v>
      </c>
      <c r="K898" s="173" t="s">
        <v>2101</v>
      </c>
      <c r="L898" s="150"/>
    </row>
    <row r="899" spans="1:13" ht="75" customHeight="1">
      <c r="A899" s="138" t="s">
        <v>2316</v>
      </c>
      <c r="B899" s="294"/>
      <c r="C899" s="138" t="s">
        <v>2350</v>
      </c>
      <c r="D899" s="138"/>
      <c r="E899" s="138"/>
      <c r="F899" s="138" t="s">
        <v>2351</v>
      </c>
      <c r="G899" s="215" t="s">
        <v>8136</v>
      </c>
      <c r="H899" s="138" t="s">
        <v>2331</v>
      </c>
      <c r="I899" s="223" t="s">
        <v>7</v>
      </c>
      <c r="J899" s="224" t="s">
        <v>234</v>
      </c>
      <c r="L899" s="150"/>
      <c r="M899" s="137"/>
    </row>
    <row r="900" spans="1:13" ht="75" customHeight="1">
      <c r="A900" s="138" t="s">
        <v>2316</v>
      </c>
      <c r="B900" s="294"/>
      <c r="C900" s="138" t="s">
        <v>2352</v>
      </c>
      <c r="D900" s="138"/>
      <c r="E900" s="138"/>
      <c r="F900" s="138" t="s">
        <v>2353</v>
      </c>
      <c r="G900" s="215" t="s">
        <v>8137</v>
      </c>
      <c r="H900" s="138" t="s">
        <v>8143</v>
      </c>
      <c r="I900" s="223" t="s">
        <v>7</v>
      </c>
      <c r="J900" s="224" t="s">
        <v>234</v>
      </c>
      <c r="L900" s="150"/>
      <c r="M900" s="137"/>
    </row>
    <row r="901" spans="1:13" ht="75" customHeight="1">
      <c r="A901" s="138" t="s">
        <v>2316</v>
      </c>
      <c r="B901" s="294"/>
      <c r="C901" s="138" t="s">
        <v>2354</v>
      </c>
      <c r="D901" s="138"/>
      <c r="E901" s="138"/>
      <c r="F901" s="138" t="s">
        <v>2355</v>
      </c>
      <c r="G901" s="215" t="s">
        <v>8138</v>
      </c>
      <c r="H901" s="138" t="s">
        <v>2336</v>
      </c>
      <c r="I901" s="223" t="s">
        <v>7</v>
      </c>
      <c r="J901" s="224" t="s">
        <v>234</v>
      </c>
      <c r="L901" s="150"/>
      <c r="M901" s="137"/>
    </row>
    <row r="902" spans="1:13" ht="75" customHeight="1">
      <c r="A902" s="138" t="s">
        <v>2316</v>
      </c>
      <c r="B902" s="294"/>
      <c r="C902" s="138" t="s">
        <v>2356</v>
      </c>
      <c r="D902" s="138"/>
      <c r="E902" s="138"/>
      <c r="F902" s="138" t="s">
        <v>2357</v>
      </c>
      <c r="G902" s="215" t="s">
        <v>8138</v>
      </c>
      <c r="H902" s="138" t="s">
        <v>8139</v>
      </c>
      <c r="I902" s="223" t="s">
        <v>7</v>
      </c>
      <c r="J902" s="224" t="s">
        <v>234</v>
      </c>
      <c r="L902" s="150"/>
      <c r="M902" s="137"/>
    </row>
    <row r="903" spans="1:13" ht="75" customHeight="1">
      <c r="A903" s="138" t="s">
        <v>2316</v>
      </c>
      <c r="B903" s="294"/>
      <c r="C903" s="138" t="s">
        <v>2358</v>
      </c>
      <c r="D903" s="138"/>
      <c r="E903" s="138"/>
      <c r="F903" s="138" t="s">
        <v>2359</v>
      </c>
      <c r="G903" s="215" t="s">
        <v>8128</v>
      </c>
      <c r="H903" s="138" t="s">
        <v>8144</v>
      </c>
      <c r="I903" s="223" t="s">
        <v>7</v>
      </c>
      <c r="J903" s="224" t="s">
        <v>234</v>
      </c>
      <c r="L903" s="150"/>
      <c r="M903" s="137"/>
    </row>
    <row r="904" spans="1:13" ht="75" customHeight="1">
      <c r="A904" s="138" t="s">
        <v>2316</v>
      </c>
      <c r="B904" s="294"/>
      <c r="C904" s="138" t="s">
        <v>2360</v>
      </c>
      <c r="D904" s="138"/>
      <c r="E904" s="138"/>
      <c r="F904" s="138" t="s">
        <v>2361</v>
      </c>
      <c r="G904" s="215" t="s">
        <v>8145</v>
      </c>
      <c r="H904" s="138" t="s">
        <v>2362</v>
      </c>
      <c r="I904" s="223" t="s">
        <v>7</v>
      </c>
      <c r="J904" s="224" t="s">
        <v>234</v>
      </c>
      <c r="L904" s="150"/>
      <c r="M904" s="137"/>
    </row>
    <row r="905" spans="1:13" ht="75" customHeight="1">
      <c r="A905" s="138" t="s">
        <v>2316</v>
      </c>
      <c r="B905" s="294"/>
      <c r="C905" s="138" t="s">
        <v>2363</v>
      </c>
      <c r="D905" s="138"/>
      <c r="E905" s="138"/>
      <c r="F905" s="138" t="s">
        <v>2364</v>
      </c>
      <c r="G905" s="215" t="s">
        <v>8145</v>
      </c>
      <c r="H905" s="138" t="s">
        <v>2365</v>
      </c>
      <c r="I905" s="223" t="s">
        <v>7</v>
      </c>
      <c r="J905" s="224" t="s">
        <v>234</v>
      </c>
      <c r="L905" s="150"/>
      <c r="M905" s="137"/>
    </row>
    <row r="906" spans="1:13" ht="75" customHeight="1">
      <c r="A906" s="138" t="s">
        <v>2366</v>
      </c>
      <c r="B906" s="293" t="s">
        <v>2367</v>
      </c>
      <c r="C906" s="138" t="s">
        <v>2368</v>
      </c>
      <c r="D906" s="138"/>
      <c r="E906" s="138"/>
      <c r="F906" s="138" t="s">
        <v>8146</v>
      </c>
      <c r="G906" s="215" t="s">
        <v>8147</v>
      </c>
      <c r="H906" s="138" t="s">
        <v>2369</v>
      </c>
      <c r="I906" s="223" t="s">
        <v>7</v>
      </c>
      <c r="J906" s="224" t="s">
        <v>31</v>
      </c>
      <c r="K906" s="139" t="s">
        <v>2101</v>
      </c>
      <c r="L906" s="150"/>
    </row>
    <row r="907" spans="1:13" ht="75" customHeight="1">
      <c r="A907" s="138" t="s">
        <v>2366</v>
      </c>
      <c r="B907" s="294"/>
      <c r="C907" s="138" t="s">
        <v>2370</v>
      </c>
      <c r="D907" s="138"/>
      <c r="E907" s="138"/>
      <c r="F907" s="138" t="s">
        <v>2371</v>
      </c>
      <c r="G907" s="215" t="s">
        <v>8148</v>
      </c>
      <c r="H907" s="138" t="s">
        <v>2372</v>
      </c>
      <c r="I907" s="223" t="s">
        <v>7</v>
      </c>
      <c r="J907" s="224" t="s">
        <v>31</v>
      </c>
      <c r="K907" s="139" t="s">
        <v>2101</v>
      </c>
      <c r="L907" s="150"/>
    </row>
    <row r="908" spans="1:13" ht="75" customHeight="1">
      <c r="A908" s="138" t="s">
        <v>2366</v>
      </c>
      <c r="B908" s="294"/>
      <c r="C908" s="138" t="s">
        <v>2373</v>
      </c>
      <c r="D908" s="138"/>
      <c r="E908" s="138"/>
      <c r="F908" s="138" t="s">
        <v>2374</v>
      </c>
      <c r="G908" s="215" t="s">
        <v>8149</v>
      </c>
      <c r="H908" s="138" t="s">
        <v>2375</v>
      </c>
      <c r="I908" s="223" t="s">
        <v>7</v>
      </c>
      <c r="J908" s="224" t="s">
        <v>31</v>
      </c>
      <c r="K908" s="139" t="s">
        <v>2101</v>
      </c>
      <c r="L908" s="150"/>
    </row>
    <row r="909" spans="1:13" ht="75" customHeight="1">
      <c r="A909" s="138" t="s">
        <v>2366</v>
      </c>
      <c r="B909" s="294"/>
      <c r="C909" s="138" t="s">
        <v>2376</v>
      </c>
      <c r="D909" s="138"/>
      <c r="E909" s="138"/>
      <c r="F909" s="138" t="s">
        <v>8150</v>
      </c>
      <c r="G909" s="215" t="s">
        <v>8151</v>
      </c>
      <c r="H909" s="138" t="s">
        <v>2377</v>
      </c>
      <c r="I909" s="223" t="s">
        <v>7</v>
      </c>
      <c r="J909" s="224" t="s">
        <v>234</v>
      </c>
      <c r="L909" s="150"/>
      <c r="M909" s="137"/>
    </row>
    <row r="910" spans="1:13" ht="75" customHeight="1">
      <c r="A910" s="138" t="s">
        <v>2366</v>
      </c>
      <c r="B910" s="294"/>
      <c r="C910" s="138" t="s">
        <v>2378</v>
      </c>
      <c r="D910" s="138"/>
      <c r="E910" s="138"/>
      <c r="F910" s="138" t="s">
        <v>2379</v>
      </c>
      <c r="G910" s="215" t="s">
        <v>8152</v>
      </c>
      <c r="H910" s="138" t="s">
        <v>2380</v>
      </c>
      <c r="I910" s="223" t="s">
        <v>7</v>
      </c>
      <c r="J910" s="225" t="s">
        <v>917</v>
      </c>
      <c r="L910" s="150"/>
      <c r="M910" s="137"/>
    </row>
    <row r="911" spans="1:13" ht="75" customHeight="1">
      <c r="A911" s="138" t="s">
        <v>2366</v>
      </c>
      <c r="B911" s="294"/>
      <c r="C911" s="138" t="s">
        <v>2381</v>
      </c>
      <c r="D911" s="138"/>
      <c r="E911" s="138"/>
      <c r="F911" s="138" t="s">
        <v>1251</v>
      </c>
      <c r="G911" s="215" t="s">
        <v>8153</v>
      </c>
      <c r="H911" s="138" t="s">
        <v>2382</v>
      </c>
      <c r="I911" s="223" t="s">
        <v>7</v>
      </c>
      <c r="J911" s="225" t="s">
        <v>917</v>
      </c>
      <c r="L911" s="150"/>
      <c r="M911" s="137"/>
    </row>
    <row r="912" spans="1:13" ht="75" customHeight="1">
      <c r="A912" s="138" t="s">
        <v>2366</v>
      </c>
      <c r="B912" s="294"/>
      <c r="C912" s="138" t="s">
        <v>2383</v>
      </c>
      <c r="D912" s="138"/>
      <c r="E912" s="138"/>
      <c r="F912" s="138" t="s">
        <v>2384</v>
      </c>
      <c r="G912" s="215" t="s">
        <v>8153</v>
      </c>
      <c r="H912" s="138" t="s">
        <v>2382</v>
      </c>
      <c r="I912" s="223" t="s">
        <v>7</v>
      </c>
      <c r="J912" s="225" t="s">
        <v>917</v>
      </c>
      <c r="L912" s="150"/>
      <c r="M912" s="137"/>
    </row>
    <row r="913" spans="1:13" ht="75" customHeight="1">
      <c r="A913" s="138" t="s">
        <v>2366</v>
      </c>
      <c r="B913" s="294"/>
      <c r="C913" s="138" t="s">
        <v>2385</v>
      </c>
      <c r="D913" s="138"/>
      <c r="E913" s="138"/>
      <c r="F913" s="138" t="s">
        <v>2386</v>
      </c>
      <c r="G913" s="215" t="s">
        <v>8154</v>
      </c>
      <c r="H913" s="138" t="s">
        <v>8155</v>
      </c>
      <c r="I913" s="223" t="s">
        <v>7</v>
      </c>
      <c r="J913" s="225" t="s">
        <v>917</v>
      </c>
      <c r="L913" s="150"/>
      <c r="M913" s="137"/>
    </row>
    <row r="914" spans="1:13" ht="75" customHeight="1">
      <c r="A914" s="138" t="s">
        <v>2366</v>
      </c>
      <c r="B914" s="294"/>
      <c r="C914" s="138" t="s">
        <v>2387</v>
      </c>
      <c r="D914" s="138"/>
      <c r="E914" s="138"/>
      <c r="F914" s="138" t="s">
        <v>2388</v>
      </c>
      <c r="G914" s="215" t="s">
        <v>8154</v>
      </c>
      <c r="H914" s="138" t="s">
        <v>2389</v>
      </c>
      <c r="I914" s="223" t="s">
        <v>7</v>
      </c>
      <c r="J914" s="224" t="s">
        <v>234</v>
      </c>
      <c r="L914" s="150"/>
      <c r="M914" s="137"/>
    </row>
    <row r="915" spans="1:13" ht="75" customHeight="1">
      <c r="A915" s="138" t="s">
        <v>2390</v>
      </c>
      <c r="B915" s="293" t="s">
        <v>2391</v>
      </c>
      <c r="C915" s="138" t="s">
        <v>2392</v>
      </c>
      <c r="D915" s="138"/>
      <c r="E915" s="138" t="s">
        <v>133</v>
      </c>
      <c r="F915" s="138" t="s">
        <v>2393</v>
      </c>
      <c r="G915" s="215" t="s">
        <v>8156</v>
      </c>
      <c r="H915" s="138" t="s">
        <v>2394</v>
      </c>
      <c r="I915" s="223" t="s">
        <v>7</v>
      </c>
      <c r="J915" s="224" t="s">
        <v>31</v>
      </c>
      <c r="K915" s="139" t="s">
        <v>2101</v>
      </c>
      <c r="L915" s="150"/>
    </row>
    <row r="916" spans="1:13" ht="75" customHeight="1">
      <c r="A916" s="138" t="s">
        <v>2390</v>
      </c>
      <c r="B916" s="294"/>
      <c r="C916" s="138" t="s">
        <v>2395</v>
      </c>
      <c r="D916" s="138"/>
      <c r="E916" s="138"/>
      <c r="F916" s="138" t="s">
        <v>2396</v>
      </c>
      <c r="G916" s="215" t="s">
        <v>8156</v>
      </c>
      <c r="H916" s="138" t="s">
        <v>2394</v>
      </c>
      <c r="I916" s="223" t="s">
        <v>7</v>
      </c>
      <c r="J916" s="224" t="s">
        <v>31</v>
      </c>
      <c r="K916" s="139" t="s">
        <v>2101</v>
      </c>
      <c r="L916" s="150"/>
    </row>
    <row r="917" spans="1:13" ht="75" customHeight="1">
      <c r="A917" s="138" t="s">
        <v>2390</v>
      </c>
      <c r="B917" s="294"/>
      <c r="C917" s="138" t="s">
        <v>2397</v>
      </c>
      <c r="D917" s="138"/>
      <c r="E917" s="138"/>
      <c r="F917" s="138" t="s">
        <v>2398</v>
      </c>
      <c r="G917" s="215" t="s">
        <v>2399</v>
      </c>
      <c r="H917" s="138" t="s">
        <v>2400</v>
      </c>
      <c r="I917" s="223" t="s">
        <v>7</v>
      </c>
      <c r="J917" s="224" t="s">
        <v>31</v>
      </c>
      <c r="K917" s="139" t="s">
        <v>2101</v>
      </c>
      <c r="L917" s="150"/>
    </row>
    <row r="918" spans="1:13" ht="75" customHeight="1">
      <c r="A918" s="138" t="s">
        <v>2390</v>
      </c>
      <c r="B918" s="294"/>
      <c r="C918" s="138" t="s">
        <v>2401</v>
      </c>
      <c r="D918" s="138"/>
      <c r="E918" s="138"/>
      <c r="F918" s="138" t="s">
        <v>2402</v>
      </c>
      <c r="G918" s="215" t="s">
        <v>2403</v>
      </c>
      <c r="H918" s="138" t="s">
        <v>2404</v>
      </c>
      <c r="I918" s="223" t="s">
        <v>7</v>
      </c>
      <c r="J918" s="224" t="s">
        <v>31</v>
      </c>
      <c r="K918" s="139" t="s">
        <v>2101</v>
      </c>
      <c r="L918" s="150"/>
    </row>
    <row r="919" spans="1:13" ht="75" customHeight="1">
      <c r="A919" s="138" t="s">
        <v>2390</v>
      </c>
      <c r="B919" s="294"/>
      <c r="C919" s="138" t="s">
        <v>2405</v>
      </c>
      <c r="D919" s="138"/>
      <c r="E919" s="138"/>
      <c r="F919" s="138" t="s">
        <v>2406</v>
      </c>
      <c r="G919" s="215" t="s">
        <v>8157</v>
      </c>
      <c r="H919" s="138" t="s">
        <v>2407</v>
      </c>
      <c r="I919" s="223" t="s">
        <v>7</v>
      </c>
      <c r="J919" s="224" t="s">
        <v>234</v>
      </c>
      <c r="L919" s="150"/>
      <c r="M919" s="137"/>
    </row>
    <row r="920" spans="1:13" ht="75" customHeight="1">
      <c r="A920" s="138" t="s">
        <v>2390</v>
      </c>
      <c r="B920" s="294"/>
      <c r="C920" s="138" t="s">
        <v>2408</v>
      </c>
      <c r="D920" s="138"/>
      <c r="E920" s="138"/>
      <c r="F920" s="138" t="s">
        <v>2409</v>
      </c>
      <c r="G920" s="215" t="s">
        <v>8158</v>
      </c>
      <c r="H920" s="138" t="s">
        <v>2410</v>
      </c>
      <c r="I920" s="223" t="s">
        <v>7</v>
      </c>
      <c r="J920" s="224" t="s">
        <v>234</v>
      </c>
      <c r="L920" s="150"/>
      <c r="M920" s="137"/>
    </row>
    <row r="921" spans="1:13" ht="75" customHeight="1">
      <c r="A921" s="138" t="s">
        <v>2390</v>
      </c>
      <c r="B921" s="294"/>
      <c r="C921" s="138" t="s">
        <v>2411</v>
      </c>
      <c r="D921" s="138"/>
      <c r="E921" s="138"/>
      <c r="F921" s="138" t="s">
        <v>2412</v>
      </c>
      <c r="G921" s="215" t="s">
        <v>8159</v>
      </c>
      <c r="H921" s="138" t="s">
        <v>2413</v>
      </c>
      <c r="I921" s="223" t="s">
        <v>7</v>
      </c>
      <c r="J921" s="224" t="s">
        <v>31</v>
      </c>
      <c r="K921" s="139" t="s">
        <v>2101</v>
      </c>
      <c r="L921" s="150"/>
    </row>
    <row r="922" spans="1:13" ht="75" customHeight="1">
      <c r="A922" s="138" t="s">
        <v>2390</v>
      </c>
      <c r="B922" s="294"/>
      <c r="C922" s="138" t="s">
        <v>2414</v>
      </c>
      <c r="D922" s="138"/>
      <c r="E922" s="138"/>
      <c r="F922" s="138" t="s">
        <v>2415</v>
      </c>
      <c r="G922" s="215" t="s">
        <v>8160</v>
      </c>
      <c r="H922" s="138" t="s">
        <v>2416</v>
      </c>
      <c r="I922" s="223" t="s">
        <v>7</v>
      </c>
      <c r="J922" s="225" t="s">
        <v>917</v>
      </c>
      <c r="L922" s="150"/>
      <c r="M922" s="137"/>
    </row>
    <row r="923" spans="1:13" ht="75" customHeight="1">
      <c r="A923" s="138" t="s">
        <v>2390</v>
      </c>
      <c r="B923" s="294"/>
      <c r="C923" s="138" t="s">
        <v>2417</v>
      </c>
      <c r="D923" s="138"/>
      <c r="E923" s="138"/>
      <c r="F923" s="138" t="s">
        <v>2418</v>
      </c>
      <c r="G923" s="215" t="s">
        <v>8161</v>
      </c>
      <c r="H923" s="138" t="s">
        <v>2419</v>
      </c>
      <c r="I923" s="223" t="s">
        <v>7</v>
      </c>
      <c r="J923" s="225" t="s">
        <v>917</v>
      </c>
      <c r="L923" s="150"/>
      <c r="M923" s="137"/>
    </row>
    <row r="924" spans="1:13" ht="75" customHeight="1">
      <c r="A924" s="138" t="s">
        <v>2390</v>
      </c>
      <c r="B924" s="294"/>
      <c r="C924" s="138" t="s">
        <v>2420</v>
      </c>
      <c r="D924" s="138"/>
      <c r="E924" s="138"/>
      <c r="F924" s="138" t="s">
        <v>2421</v>
      </c>
      <c r="G924" s="215" t="s">
        <v>8162</v>
      </c>
      <c r="H924" s="138" t="s">
        <v>2422</v>
      </c>
      <c r="I924" s="223" t="s">
        <v>7</v>
      </c>
      <c r="J924" s="224" t="s">
        <v>31</v>
      </c>
      <c r="K924" s="139" t="s">
        <v>2101</v>
      </c>
      <c r="L924" s="150"/>
    </row>
    <row r="925" spans="1:13" ht="75" customHeight="1">
      <c r="A925" s="138" t="s">
        <v>2390</v>
      </c>
      <c r="B925" s="294"/>
      <c r="C925" s="138" t="s">
        <v>2423</v>
      </c>
      <c r="D925" s="138"/>
      <c r="E925" s="138"/>
      <c r="F925" s="138" t="s">
        <v>2424</v>
      </c>
      <c r="G925" s="215" t="s">
        <v>8163</v>
      </c>
      <c r="H925" s="138" t="s">
        <v>2425</v>
      </c>
      <c r="I925" s="223" t="s">
        <v>7</v>
      </c>
      <c r="J925" s="225" t="s">
        <v>917</v>
      </c>
      <c r="L925" s="150"/>
      <c r="M925" s="137"/>
    </row>
    <row r="926" spans="1:13" ht="75" customHeight="1">
      <c r="A926" s="138" t="s">
        <v>2390</v>
      </c>
      <c r="B926" s="294"/>
      <c r="C926" s="138" t="s">
        <v>2426</v>
      </c>
      <c r="D926" s="138"/>
      <c r="E926" s="138"/>
      <c r="F926" s="138" t="s">
        <v>2427</v>
      </c>
      <c r="G926" s="215" t="s">
        <v>8164</v>
      </c>
      <c r="H926" s="138" t="s">
        <v>2428</v>
      </c>
      <c r="I926" s="223" t="s">
        <v>7</v>
      </c>
      <c r="J926" s="224" t="s">
        <v>234</v>
      </c>
      <c r="L926" s="150"/>
      <c r="M926" s="137"/>
    </row>
    <row r="927" spans="1:13" ht="75" customHeight="1">
      <c r="A927" s="138" t="s">
        <v>2390</v>
      </c>
      <c r="B927" s="294"/>
      <c r="C927" s="138" t="s">
        <v>2429</v>
      </c>
      <c r="D927" s="138"/>
      <c r="E927" s="139"/>
      <c r="F927" s="139" t="s">
        <v>2430</v>
      </c>
      <c r="G927" s="216" t="s">
        <v>8165</v>
      </c>
      <c r="H927" s="139" t="s">
        <v>2431</v>
      </c>
      <c r="I927" s="223" t="s">
        <v>7</v>
      </c>
      <c r="J927" s="224" t="s">
        <v>234</v>
      </c>
      <c r="L927" s="150"/>
      <c r="M927" s="137"/>
    </row>
    <row r="928" spans="1:13" ht="75" customHeight="1">
      <c r="A928" s="138" t="s">
        <v>2390</v>
      </c>
      <c r="B928" s="294"/>
      <c r="C928" s="138" t="s">
        <v>2432</v>
      </c>
      <c r="D928" s="138"/>
      <c r="E928" s="139"/>
      <c r="F928" s="139" t="s">
        <v>2433</v>
      </c>
      <c r="G928" s="216" t="s">
        <v>8166</v>
      </c>
      <c r="H928" s="139" t="s">
        <v>2434</v>
      </c>
      <c r="I928" s="223" t="s">
        <v>7</v>
      </c>
      <c r="J928" s="224" t="s">
        <v>234</v>
      </c>
      <c r="L928" s="150"/>
      <c r="M928" s="137"/>
    </row>
    <row r="929" spans="1:14" ht="75" customHeight="1">
      <c r="A929" s="138" t="s">
        <v>2390</v>
      </c>
      <c r="B929" s="294"/>
      <c r="C929" s="138" t="s">
        <v>2435</v>
      </c>
      <c r="D929" s="138"/>
      <c r="E929" s="139"/>
      <c r="F929" s="139" t="s">
        <v>2436</v>
      </c>
      <c r="G929" s="216" t="s">
        <v>8167</v>
      </c>
      <c r="H929" s="139" t="s">
        <v>2437</v>
      </c>
      <c r="I929" s="223" t="s">
        <v>7</v>
      </c>
      <c r="J929" s="224" t="s">
        <v>234</v>
      </c>
      <c r="L929" s="150"/>
      <c r="M929" s="137"/>
    </row>
    <row r="930" spans="1:14" ht="75" customHeight="1">
      <c r="A930" s="138" t="s">
        <v>2390</v>
      </c>
      <c r="B930" s="294"/>
      <c r="C930" s="138" t="s">
        <v>2438</v>
      </c>
      <c r="D930" s="138"/>
      <c r="E930" s="139"/>
      <c r="F930" s="139" t="s">
        <v>2439</v>
      </c>
      <c r="G930" s="216" t="s">
        <v>8168</v>
      </c>
      <c r="H930" s="139" t="s">
        <v>2440</v>
      </c>
      <c r="I930" s="223" t="s">
        <v>7</v>
      </c>
      <c r="J930" s="224" t="s">
        <v>234</v>
      </c>
      <c r="L930" s="150"/>
      <c r="M930" s="137"/>
    </row>
    <row r="931" spans="1:14" ht="75" customHeight="1">
      <c r="A931" s="138" t="s">
        <v>2390</v>
      </c>
      <c r="B931" s="294"/>
      <c r="C931" s="138" t="s">
        <v>2441</v>
      </c>
      <c r="D931" s="138"/>
      <c r="E931" s="138"/>
      <c r="F931" s="138" t="s">
        <v>2442</v>
      </c>
      <c r="G931" s="215" t="s">
        <v>8169</v>
      </c>
      <c r="H931" s="138" t="s">
        <v>2443</v>
      </c>
      <c r="I931" s="223" t="s">
        <v>7</v>
      </c>
      <c r="J931" s="225" t="s">
        <v>917</v>
      </c>
      <c r="L931" s="150"/>
      <c r="M931" s="137"/>
    </row>
    <row r="932" spans="1:14" ht="75" customHeight="1">
      <c r="A932" s="138" t="s">
        <v>2390</v>
      </c>
      <c r="B932" s="294"/>
      <c r="C932" s="138" t="s">
        <v>2444</v>
      </c>
      <c r="F932" s="138" t="s">
        <v>2445</v>
      </c>
      <c r="G932" s="215" t="s">
        <v>8170</v>
      </c>
      <c r="H932" s="138" t="s">
        <v>2446</v>
      </c>
      <c r="I932" s="223" t="s">
        <v>7</v>
      </c>
      <c r="J932" s="225" t="s">
        <v>917</v>
      </c>
      <c r="L932" s="150"/>
      <c r="M932" s="137"/>
    </row>
    <row r="933" spans="1:14" ht="75" customHeight="1">
      <c r="A933" s="138" t="s">
        <v>2390</v>
      </c>
      <c r="B933" s="294"/>
      <c r="C933" s="138" t="s">
        <v>2447</v>
      </c>
      <c r="F933" s="138" t="s">
        <v>2448</v>
      </c>
      <c r="G933" s="215" t="s">
        <v>8171</v>
      </c>
      <c r="H933" s="138" t="s">
        <v>2449</v>
      </c>
      <c r="I933" s="223" t="s">
        <v>7</v>
      </c>
      <c r="J933" s="225" t="s">
        <v>917</v>
      </c>
      <c r="L933" s="150"/>
      <c r="M933" s="137"/>
    </row>
    <row r="934" spans="1:14" ht="75" customHeight="1">
      <c r="A934" s="138" t="s">
        <v>2390</v>
      </c>
      <c r="B934" s="294"/>
      <c r="C934" s="138" t="s">
        <v>2450</v>
      </c>
      <c r="F934" s="138" t="s">
        <v>2451</v>
      </c>
      <c r="G934" s="215" t="s">
        <v>8172</v>
      </c>
      <c r="H934" s="138" t="s">
        <v>2452</v>
      </c>
      <c r="I934" s="223" t="s">
        <v>7</v>
      </c>
      <c r="J934" s="225" t="s">
        <v>917</v>
      </c>
      <c r="L934" s="150"/>
      <c r="M934" s="137"/>
    </row>
    <row r="935" spans="1:14" ht="75" customHeight="1">
      <c r="A935" s="138" t="s">
        <v>2453</v>
      </c>
      <c r="B935" s="296" t="s">
        <v>2454</v>
      </c>
      <c r="C935" s="138" t="s">
        <v>2455</v>
      </c>
      <c r="D935" s="138"/>
      <c r="E935" s="138"/>
      <c r="F935" s="138" t="s">
        <v>2456</v>
      </c>
      <c r="G935" s="215" t="s">
        <v>8173</v>
      </c>
      <c r="H935" s="138" t="s">
        <v>2457</v>
      </c>
      <c r="I935" s="223" t="s">
        <v>7</v>
      </c>
      <c r="J935" s="224" t="s">
        <v>31</v>
      </c>
      <c r="K935" s="139" t="s">
        <v>2101</v>
      </c>
      <c r="L935" s="150"/>
    </row>
    <row r="936" spans="1:14" ht="75" customHeight="1">
      <c r="A936" s="138" t="s">
        <v>2453</v>
      </c>
      <c r="B936" s="297"/>
      <c r="C936" s="138" t="s">
        <v>2458</v>
      </c>
      <c r="D936" s="138"/>
      <c r="E936" s="138"/>
      <c r="F936" s="138" t="s">
        <v>2459</v>
      </c>
      <c r="G936" s="215" t="s">
        <v>8174</v>
      </c>
      <c r="H936" s="138" t="s">
        <v>2460</v>
      </c>
      <c r="I936" s="223" t="s">
        <v>7</v>
      </c>
      <c r="J936" s="224" t="s">
        <v>31</v>
      </c>
      <c r="K936" s="139" t="s">
        <v>2101</v>
      </c>
      <c r="L936" s="150"/>
    </row>
    <row r="937" spans="1:14" ht="75" customHeight="1">
      <c r="A937" s="138" t="s">
        <v>2453</v>
      </c>
      <c r="B937" s="297"/>
      <c r="C937" s="138" t="s">
        <v>2461</v>
      </c>
      <c r="D937" s="138"/>
      <c r="E937" s="138"/>
      <c r="F937" s="138" t="s">
        <v>2462</v>
      </c>
      <c r="G937" s="215" t="s">
        <v>8175</v>
      </c>
      <c r="H937" s="138" t="s">
        <v>2463</v>
      </c>
      <c r="I937" s="223" t="s">
        <v>7</v>
      </c>
      <c r="J937" s="224" t="s">
        <v>31</v>
      </c>
      <c r="K937" s="139" t="s">
        <v>32</v>
      </c>
      <c r="L937" s="150"/>
    </row>
    <row r="938" spans="1:14" ht="75" customHeight="1">
      <c r="A938" s="138" t="s">
        <v>2453</v>
      </c>
      <c r="B938" s="297"/>
      <c r="C938" s="138" t="s">
        <v>2464</v>
      </c>
      <c r="D938" s="138"/>
      <c r="E938" s="138"/>
      <c r="F938" s="138" t="s">
        <v>2465</v>
      </c>
      <c r="G938" s="215" t="s">
        <v>8175</v>
      </c>
      <c r="H938" s="138" t="s">
        <v>2463</v>
      </c>
      <c r="I938" s="223" t="s">
        <v>7</v>
      </c>
      <c r="J938" s="224" t="s">
        <v>31</v>
      </c>
      <c r="K938" s="139" t="s">
        <v>2101</v>
      </c>
      <c r="L938" s="150"/>
    </row>
    <row r="939" spans="1:14" ht="75" customHeight="1">
      <c r="A939" s="138" t="s">
        <v>2453</v>
      </c>
      <c r="B939" s="297"/>
      <c r="C939" s="138" t="s">
        <v>2466</v>
      </c>
      <c r="D939" s="138"/>
      <c r="E939" s="138"/>
      <c r="F939" s="138" t="s">
        <v>2467</v>
      </c>
      <c r="G939" s="215" t="s">
        <v>8176</v>
      </c>
      <c r="H939" s="138" t="s">
        <v>2468</v>
      </c>
      <c r="I939" s="223" t="s">
        <v>7</v>
      </c>
      <c r="J939" s="224" t="s">
        <v>31</v>
      </c>
      <c r="K939" s="139" t="s">
        <v>2101</v>
      </c>
      <c r="L939" s="150"/>
    </row>
    <row r="940" spans="1:14" ht="75" customHeight="1">
      <c r="A940" s="138" t="s">
        <v>2453</v>
      </c>
      <c r="B940" s="297"/>
      <c r="C940" s="138" t="s">
        <v>2469</v>
      </c>
      <c r="D940" s="138"/>
      <c r="E940" s="138"/>
      <c r="F940" s="138" t="s">
        <v>2470</v>
      </c>
      <c r="G940" s="215" t="s">
        <v>8173</v>
      </c>
      <c r="H940" s="138" t="s">
        <v>8177</v>
      </c>
      <c r="I940" s="223" t="s">
        <v>7</v>
      </c>
      <c r="J940" s="224" t="s">
        <v>31</v>
      </c>
      <c r="K940" s="139" t="s">
        <v>2101</v>
      </c>
      <c r="L940" s="150"/>
    </row>
    <row r="941" spans="1:14" ht="75" customHeight="1">
      <c r="A941" s="138" t="s">
        <v>2453</v>
      </c>
      <c r="B941" s="297"/>
      <c r="C941" s="138" t="s">
        <v>2471</v>
      </c>
      <c r="D941" s="138"/>
      <c r="E941" s="138"/>
      <c r="F941" s="138" t="s">
        <v>2472</v>
      </c>
      <c r="G941" s="215" t="s">
        <v>8178</v>
      </c>
      <c r="H941" s="138" t="s">
        <v>2473</v>
      </c>
      <c r="I941" s="223" t="s">
        <v>7</v>
      </c>
      <c r="J941" s="224" t="s">
        <v>31</v>
      </c>
      <c r="K941" s="139" t="s">
        <v>2101</v>
      </c>
      <c r="L941" s="150"/>
    </row>
    <row r="942" spans="1:14" s="151" customFormat="1" ht="75" customHeight="1">
      <c r="A942" s="148" t="s">
        <v>2453</v>
      </c>
      <c r="B942" s="297"/>
      <c r="C942" s="148" t="s">
        <v>2474</v>
      </c>
      <c r="D942" s="148"/>
      <c r="E942" s="148"/>
      <c r="F942" s="148" t="s">
        <v>2475</v>
      </c>
      <c r="G942" s="148" t="s">
        <v>8179</v>
      </c>
      <c r="H942" s="148" t="s">
        <v>2476</v>
      </c>
      <c r="I942" s="226" t="s">
        <v>8</v>
      </c>
      <c r="J942" s="227" t="s">
        <v>31</v>
      </c>
      <c r="K942" s="149" t="s">
        <v>2101</v>
      </c>
      <c r="L942" s="150" t="s">
        <v>2477</v>
      </c>
      <c r="M942" s="149"/>
      <c r="N942" s="174"/>
    </row>
    <row r="943" spans="1:14" ht="75" customHeight="1">
      <c r="A943" s="138" t="s">
        <v>2478</v>
      </c>
      <c r="B943" s="302" t="s">
        <v>2479</v>
      </c>
      <c r="C943" s="138" t="s">
        <v>2480</v>
      </c>
      <c r="F943" s="138" t="s">
        <v>2396</v>
      </c>
      <c r="G943" s="215" t="s">
        <v>8180</v>
      </c>
      <c r="H943" s="138" t="s">
        <v>2394</v>
      </c>
      <c r="I943" s="223" t="s">
        <v>7</v>
      </c>
      <c r="J943" s="224" t="s">
        <v>31</v>
      </c>
      <c r="K943" s="139" t="s">
        <v>2101</v>
      </c>
      <c r="L943" s="150"/>
    </row>
    <row r="944" spans="1:14" ht="75" customHeight="1">
      <c r="A944" s="138" t="s">
        <v>2478</v>
      </c>
      <c r="B944" s="297"/>
      <c r="C944" s="138" t="s">
        <v>2481</v>
      </c>
      <c r="F944" s="138" t="s">
        <v>2482</v>
      </c>
      <c r="G944" s="215" t="s">
        <v>8181</v>
      </c>
      <c r="H944" s="138" t="s">
        <v>2483</v>
      </c>
      <c r="I944" s="223" t="s">
        <v>7</v>
      </c>
      <c r="J944" s="224" t="s">
        <v>31</v>
      </c>
      <c r="K944" s="139" t="s">
        <v>2101</v>
      </c>
      <c r="L944" s="150"/>
    </row>
    <row r="945" spans="1:13" ht="75" customHeight="1">
      <c r="A945" s="138" t="s">
        <v>2478</v>
      </c>
      <c r="B945" s="297"/>
      <c r="C945" s="138" t="s">
        <v>2484</v>
      </c>
      <c r="G945" s="215" t="s">
        <v>8182</v>
      </c>
      <c r="H945" s="138" t="s">
        <v>2485</v>
      </c>
      <c r="I945" s="223" t="s">
        <v>7</v>
      </c>
      <c r="J945" s="224" t="s">
        <v>31</v>
      </c>
      <c r="K945" s="139" t="s">
        <v>2101</v>
      </c>
      <c r="L945" s="150"/>
    </row>
    <row r="946" spans="1:13" ht="75" customHeight="1">
      <c r="A946" s="138" t="s">
        <v>2478</v>
      </c>
      <c r="B946" s="297"/>
      <c r="C946" s="138" t="s">
        <v>2486</v>
      </c>
      <c r="F946" s="138" t="s">
        <v>2487</v>
      </c>
      <c r="G946" s="215" t="s">
        <v>8183</v>
      </c>
      <c r="H946" s="138" t="s">
        <v>2488</v>
      </c>
      <c r="I946" s="223" t="s">
        <v>7</v>
      </c>
      <c r="J946" s="224" t="s">
        <v>31</v>
      </c>
      <c r="K946" s="139" t="s">
        <v>2101</v>
      </c>
      <c r="L946" s="150"/>
    </row>
    <row r="947" spans="1:13" ht="75" customHeight="1">
      <c r="A947" s="138" t="s">
        <v>2478</v>
      </c>
      <c r="B947" s="297"/>
      <c r="C947" s="138" t="s">
        <v>2489</v>
      </c>
      <c r="F947" s="138" t="s">
        <v>2490</v>
      </c>
      <c r="G947" s="215" t="s">
        <v>8184</v>
      </c>
      <c r="H947" s="138" t="s">
        <v>572</v>
      </c>
      <c r="I947" s="223" t="s">
        <v>7</v>
      </c>
      <c r="J947" s="224" t="s">
        <v>31</v>
      </c>
      <c r="K947" s="139" t="s">
        <v>2101</v>
      </c>
      <c r="L947" s="150"/>
    </row>
    <row r="948" spans="1:13" ht="75" customHeight="1">
      <c r="A948" s="138" t="s">
        <v>2478</v>
      </c>
      <c r="B948" s="297"/>
      <c r="C948" s="138" t="s">
        <v>2491</v>
      </c>
      <c r="D948" s="161"/>
      <c r="E948" s="161"/>
      <c r="F948" s="139" t="s">
        <v>2492</v>
      </c>
      <c r="G948" s="216" t="s">
        <v>8185</v>
      </c>
      <c r="H948" s="138" t="s">
        <v>572</v>
      </c>
      <c r="I948" s="223" t="s">
        <v>7</v>
      </c>
      <c r="J948" s="224" t="s">
        <v>31</v>
      </c>
      <c r="K948" s="139" t="s">
        <v>2101</v>
      </c>
      <c r="L948" s="150"/>
    </row>
    <row r="949" spans="1:13" ht="75" customHeight="1">
      <c r="A949" s="138" t="s">
        <v>2478</v>
      </c>
      <c r="B949" s="297"/>
      <c r="C949" s="138" t="s">
        <v>2493</v>
      </c>
      <c r="F949" s="138" t="s">
        <v>2494</v>
      </c>
      <c r="G949" s="215" t="s">
        <v>8186</v>
      </c>
      <c r="H949" s="138" t="s">
        <v>2495</v>
      </c>
      <c r="I949" s="223" t="s">
        <v>7</v>
      </c>
      <c r="J949" s="224" t="s">
        <v>234</v>
      </c>
      <c r="L949" s="150"/>
      <c r="M949" s="137"/>
    </row>
    <row r="950" spans="1:13" ht="75" customHeight="1">
      <c r="A950" s="138" t="s">
        <v>2478</v>
      </c>
      <c r="B950" s="297"/>
      <c r="C950" s="138" t="s">
        <v>2496</v>
      </c>
      <c r="F950" s="138" t="s">
        <v>2497</v>
      </c>
      <c r="G950" s="215" t="s">
        <v>8187</v>
      </c>
      <c r="H950" s="138" t="s">
        <v>2498</v>
      </c>
      <c r="I950" s="223" t="s">
        <v>7</v>
      </c>
      <c r="J950" s="225" t="s">
        <v>917</v>
      </c>
      <c r="L950" s="150"/>
      <c r="M950" s="137"/>
    </row>
    <row r="951" spans="1:13" ht="75" customHeight="1">
      <c r="A951" s="138" t="s">
        <v>2478</v>
      </c>
      <c r="B951" s="297"/>
      <c r="C951" s="138" t="s">
        <v>2499</v>
      </c>
      <c r="F951" s="138" t="s">
        <v>2500</v>
      </c>
      <c r="G951" s="215" t="s">
        <v>8188</v>
      </c>
      <c r="H951" s="138" t="s">
        <v>2501</v>
      </c>
      <c r="I951" s="223" t="s">
        <v>7</v>
      </c>
      <c r="J951" s="225" t="s">
        <v>917</v>
      </c>
      <c r="L951" s="150"/>
      <c r="M951" s="137"/>
    </row>
    <row r="952" spans="1:13" ht="75" customHeight="1">
      <c r="A952" s="138" t="s">
        <v>2478</v>
      </c>
      <c r="B952" s="297"/>
      <c r="C952" s="138" t="s">
        <v>2502</v>
      </c>
      <c r="F952" s="138" t="s">
        <v>2503</v>
      </c>
      <c r="G952" s="215" t="s">
        <v>8189</v>
      </c>
      <c r="H952" s="138" t="s">
        <v>2504</v>
      </c>
      <c r="I952" s="223" t="s">
        <v>7</v>
      </c>
      <c r="J952" s="225" t="s">
        <v>917</v>
      </c>
      <c r="L952" s="150"/>
      <c r="M952" s="137"/>
    </row>
    <row r="953" spans="1:13" ht="75" customHeight="1">
      <c r="A953" s="138" t="s">
        <v>2478</v>
      </c>
      <c r="B953" s="297"/>
      <c r="C953" s="138" t="s">
        <v>2505</v>
      </c>
      <c r="F953" s="138" t="s">
        <v>2506</v>
      </c>
      <c r="G953" s="215" t="s">
        <v>8190</v>
      </c>
      <c r="H953" s="138" t="s">
        <v>2507</v>
      </c>
      <c r="I953" s="223" t="s">
        <v>7</v>
      </c>
      <c r="J953" s="224" t="s">
        <v>31</v>
      </c>
      <c r="K953" s="139" t="s">
        <v>2101</v>
      </c>
      <c r="L953" s="150"/>
    </row>
    <row r="954" spans="1:13" ht="75" customHeight="1">
      <c r="A954" s="138" t="s">
        <v>2478</v>
      </c>
      <c r="B954" s="297"/>
      <c r="C954" s="138" t="s">
        <v>2508</v>
      </c>
      <c r="F954" s="138" t="s">
        <v>2509</v>
      </c>
      <c r="G954" s="215" t="s">
        <v>8191</v>
      </c>
      <c r="H954" s="138" t="s">
        <v>2510</v>
      </c>
      <c r="I954" s="223" t="s">
        <v>7</v>
      </c>
      <c r="J954" s="224" t="s">
        <v>31</v>
      </c>
      <c r="K954" s="139" t="s">
        <v>2101</v>
      </c>
      <c r="L954" s="150"/>
    </row>
    <row r="955" spans="1:13" ht="75" customHeight="1">
      <c r="A955" s="138" t="s">
        <v>2478</v>
      </c>
      <c r="B955" s="297"/>
      <c r="C955" s="138" t="s">
        <v>2511</v>
      </c>
      <c r="F955" s="138" t="s">
        <v>2512</v>
      </c>
      <c r="G955" s="215" t="s">
        <v>8192</v>
      </c>
      <c r="H955" s="138" t="s">
        <v>2513</v>
      </c>
      <c r="I955" s="223" t="s">
        <v>7</v>
      </c>
      <c r="J955" s="224" t="s">
        <v>31</v>
      </c>
      <c r="K955" s="139" t="s">
        <v>2101</v>
      </c>
      <c r="L955" s="150"/>
    </row>
    <row r="956" spans="1:13" ht="75" customHeight="1">
      <c r="A956" s="138" t="s">
        <v>2478</v>
      </c>
      <c r="B956" s="297"/>
      <c r="C956" s="138" t="s">
        <v>2514</v>
      </c>
      <c r="F956" s="138" t="s">
        <v>2515</v>
      </c>
      <c r="G956" s="215" t="s">
        <v>8193</v>
      </c>
      <c r="H956" s="138" t="s">
        <v>2516</v>
      </c>
      <c r="I956" s="223" t="s">
        <v>7</v>
      </c>
      <c r="J956" s="224" t="s">
        <v>31</v>
      </c>
      <c r="K956" s="139" t="s">
        <v>2101</v>
      </c>
      <c r="L956" s="150"/>
    </row>
    <row r="957" spans="1:13" ht="75" customHeight="1">
      <c r="A957" s="138" t="s">
        <v>2478</v>
      </c>
      <c r="B957" s="297"/>
      <c r="C957" s="138" t="s">
        <v>2517</v>
      </c>
      <c r="F957" s="138" t="s">
        <v>2518</v>
      </c>
      <c r="G957" s="215" t="s">
        <v>8194</v>
      </c>
      <c r="H957" s="138" t="s">
        <v>2488</v>
      </c>
      <c r="I957" s="223" t="s">
        <v>7</v>
      </c>
      <c r="J957" s="224" t="s">
        <v>31</v>
      </c>
      <c r="K957" s="139" t="s">
        <v>2101</v>
      </c>
      <c r="L957" s="150"/>
    </row>
    <row r="958" spans="1:13" ht="75" customHeight="1">
      <c r="A958" s="138" t="s">
        <v>2478</v>
      </c>
      <c r="B958" s="297"/>
      <c r="C958" s="138" t="s">
        <v>2519</v>
      </c>
      <c r="F958" s="138" t="s">
        <v>2520</v>
      </c>
      <c r="G958" s="215" t="s">
        <v>8195</v>
      </c>
      <c r="H958" s="138" t="s">
        <v>2521</v>
      </c>
      <c r="I958" s="223" t="s">
        <v>7</v>
      </c>
      <c r="J958" s="224" t="s">
        <v>234</v>
      </c>
      <c r="L958" s="150"/>
      <c r="M958" s="137"/>
    </row>
    <row r="959" spans="1:13" ht="75" customHeight="1">
      <c r="A959" s="138" t="s">
        <v>2478</v>
      </c>
      <c r="B959" s="297"/>
      <c r="C959" s="138" t="s">
        <v>2522</v>
      </c>
      <c r="F959" s="138" t="s">
        <v>2523</v>
      </c>
      <c r="G959" s="215" t="s">
        <v>8182</v>
      </c>
      <c r="H959" s="175" t="s">
        <v>2524</v>
      </c>
      <c r="I959" s="223" t="s">
        <v>7</v>
      </c>
      <c r="J959" s="224" t="s">
        <v>234</v>
      </c>
      <c r="L959" s="150"/>
      <c r="M959" s="137"/>
    </row>
    <row r="960" spans="1:13" ht="75" customHeight="1">
      <c r="A960" s="138" t="s">
        <v>2478</v>
      </c>
      <c r="B960" s="297"/>
      <c r="C960" s="138" t="s">
        <v>2525</v>
      </c>
      <c r="F960" s="138" t="s">
        <v>2526</v>
      </c>
      <c r="G960" s="215" t="s">
        <v>8196</v>
      </c>
      <c r="H960" s="175" t="s">
        <v>2527</v>
      </c>
      <c r="I960" s="223" t="s">
        <v>7</v>
      </c>
      <c r="J960" s="224" t="s">
        <v>234</v>
      </c>
      <c r="L960" s="150"/>
      <c r="M960" s="137"/>
    </row>
    <row r="961" spans="1:14" s="151" customFormat="1" ht="75" customHeight="1">
      <c r="A961" s="148" t="s">
        <v>2478</v>
      </c>
      <c r="B961" s="297"/>
      <c r="C961" s="148" t="s">
        <v>2528</v>
      </c>
      <c r="F961" s="148" t="s">
        <v>2529</v>
      </c>
      <c r="G961" s="148" t="s">
        <v>8197</v>
      </c>
      <c r="H961" s="148" t="s">
        <v>2530</v>
      </c>
      <c r="I961" s="226" t="s">
        <v>8</v>
      </c>
      <c r="J961" s="227" t="s">
        <v>234</v>
      </c>
      <c r="K961" s="151" t="s">
        <v>2101</v>
      </c>
      <c r="L961" s="150" t="s">
        <v>2531</v>
      </c>
      <c r="M961" s="160"/>
      <c r="N961" s="160"/>
    </row>
    <row r="962" spans="1:14" s="151" customFormat="1" ht="75" customHeight="1">
      <c r="A962" s="148" t="s">
        <v>2478</v>
      </c>
      <c r="B962" s="297"/>
      <c r="C962" s="148" t="s">
        <v>2532</v>
      </c>
      <c r="F962" s="148" t="s">
        <v>2533</v>
      </c>
      <c r="G962" s="148" t="s">
        <v>8198</v>
      </c>
      <c r="H962" s="148" t="s">
        <v>2534</v>
      </c>
      <c r="I962" s="226" t="s">
        <v>8</v>
      </c>
      <c r="J962" s="227" t="s">
        <v>234</v>
      </c>
      <c r="K962" s="151" t="s">
        <v>2101</v>
      </c>
      <c r="L962" s="150" t="s">
        <v>2535</v>
      </c>
      <c r="M962" s="160"/>
      <c r="N962" s="160"/>
    </row>
    <row r="963" spans="1:14" s="151" customFormat="1" ht="75" customHeight="1">
      <c r="A963" s="148" t="s">
        <v>2478</v>
      </c>
      <c r="B963" s="297"/>
      <c r="C963" s="148" t="s">
        <v>2536</v>
      </c>
      <c r="F963" s="148" t="s">
        <v>2537</v>
      </c>
      <c r="G963" s="148" t="s">
        <v>8199</v>
      </c>
      <c r="H963" s="148" t="s">
        <v>2538</v>
      </c>
      <c r="I963" s="226" t="s">
        <v>8</v>
      </c>
      <c r="J963" s="227" t="s">
        <v>234</v>
      </c>
      <c r="K963" s="151" t="s">
        <v>2101</v>
      </c>
      <c r="L963" s="150" t="s">
        <v>2539</v>
      </c>
      <c r="M963" s="160"/>
      <c r="N963" s="160"/>
    </row>
    <row r="964" spans="1:14" s="151" customFormat="1" ht="75" customHeight="1">
      <c r="A964" s="148" t="s">
        <v>2478</v>
      </c>
      <c r="B964" s="297"/>
      <c r="C964" s="148" t="s">
        <v>2540</v>
      </c>
      <c r="F964" s="148" t="s">
        <v>2541</v>
      </c>
      <c r="G964" s="148" t="s">
        <v>8200</v>
      </c>
      <c r="H964" s="148" t="s">
        <v>2542</v>
      </c>
      <c r="I964" s="226" t="s">
        <v>8</v>
      </c>
      <c r="J964" s="227" t="s">
        <v>234</v>
      </c>
      <c r="K964" s="151" t="s">
        <v>2101</v>
      </c>
      <c r="L964" s="150" t="s">
        <v>2543</v>
      </c>
      <c r="M964" s="160"/>
      <c r="N964" s="160"/>
    </row>
    <row r="965" spans="1:14" s="151" customFormat="1" ht="75" customHeight="1">
      <c r="A965" s="148" t="s">
        <v>2478</v>
      </c>
      <c r="B965" s="297"/>
      <c r="C965" s="148" t="s">
        <v>2544</v>
      </c>
      <c r="F965" s="148" t="s">
        <v>2545</v>
      </c>
      <c r="G965" s="148" t="s">
        <v>8201</v>
      </c>
      <c r="H965" s="148" t="s">
        <v>2546</v>
      </c>
      <c r="I965" s="226" t="s">
        <v>8</v>
      </c>
      <c r="J965" s="227" t="s">
        <v>234</v>
      </c>
      <c r="K965" s="151" t="s">
        <v>2101</v>
      </c>
      <c r="L965" s="150" t="s">
        <v>2547</v>
      </c>
      <c r="M965" s="160"/>
      <c r="N965" s="160"/>
    </row>
    <row r="966" spans="1:14" ht="75" customHeight="1">
      <c r="A966" s="138" t="s">
        <v>2548</v>
      </c>
      <c r="B966" s="293" t="s">
        <v>2549</v>
      </c>
      <c r="C966" s="138" t="s">
        <v>2550</v>
      </c>
      <c r="D966" s="138"/>
      <c r="F966" s="138" t="s">
        <v>2393</v>
      </c>
      <c r="G966" s="215" t="s">
        <v>8180</v>
      </c>
      <c r="H966" s="138" t="s">
        <v>2394</v>
      </c>
      <c r="I966" s="223" t="s">
        <v>7</v>
      </c>
      <c r="J966" s="225" t="s">
        <v>917</v>
      </c>
      <c r="L966" s="150"/>
      <c r="M966" s="137"/>
    </row>
    <row r="967" spans="1:14" ht="75" customHeight="1">
      <c r="A967" s="138" t="s">
        <v>2548</v>
      </c>
      <c r="B967" s="294"/>
      <c r="C967" s="138" t="s">
        <v>2551</v>
      </c>
      <c r="F967" s="138" t="s">
        <v>2396</v>
      </c>
      <c r="G967" s="215" t="s">
        <v>8180</v>
      </c>
      <c r="H967" s="138" t="s">
        <v>2394</v>
      </c>
      <c r="I967" s="223" t="s">
        <v>7</v>
      </c>
      <c r="J967" s="224" t="s">
        <v>31</v>
      </c>
      <c r="K967" s="139" t="s">
        <v>2101</v>
      </c>
      <c r="L967" s="150"/>
    </row>
    <row r="968" spans="1:14" ht="75" customHeight="1">
      <c r="A968" s="138" t="s">
        <v>2548</v>
      </c>
      <c r="B968" s="294"/>
      <c r="C968" s="138" t="s">
        <v>2552</v>
      </c>
      <c r="G968" s="215" t="s">
        <v>8202</v>
      </c>
      <c r="H968" s="138" t="s">
        <v>2553</v>
      </c>
      <c r="I968" s="223" t="s">
        <v>7</v>
      </c>
      <c r="J968" s="224" t="s">
        <v>31</v>
      </c>
      <c r="K968" s="139" t="s">
        <v>2101</v>
      </c>
      <c r="L968" s="150"/>
    </row>
    <row r="969" spans="1:14" ht="75" customHeight="1">
      <c r="A969" s="138" t="s">
        <v>2548</v>
      </c>
      <c r="B969" s="294"/>
      <c r="C969" s="138" t="s">
        <v>2554</v>
      </c>
      <c r="G969" s="215" t="s">
        <v>8203</v>
      </c>
      <c r="H969" s="138" t="s">
        <v>2555</v>
      </c>
      <c r="I969" s="223" t="s">
        <v>7</v>
      </c>
      <c r="J969" s="224" t="s">
        <v>31</v>
      </c>
      <c r="K969" s="139" t="s">
        <v>2101</v>
      </c>
      <c r="L969" s="150"/>
    </row>
    <row r="970" spans="1:14" ht="75" customHeight="1">
      <c r="A970" s="138" t="s">
        <v>2548</v>
      </c>
      <c r="B970" s="294"/>
      <c r="C970" s="138" t="s">
        <v>2556</v>
      </c>
      <c r="F970" s="138" t="s">
        <v>2557</v>
      </c>
      <c r="G970" s="215" t="s">
        <v>8204</v>
      </c>
      <c r="H970" s="138" t="s">
        <v>2558</v>
      </c>
      <c r="I970" s="223" t="s">
        <v>7</v>
      </c>
      <c r="J970" s="224" t="s">
        <v>31</v>
      </c>
      <c r="K970" s="139" t="s">
        <v>2101</v>
      </c>
      <c r="L970" s="150"/>
    </row>
    <row r="971" spans="1:14" ht="75" customHeight="1">
      <c r="A971" s="138" t="s">
        <v>2548</v>
      </c>
      <c r="B971" s="294"/>
      <c r="C971" s="138" t="s">
        <v>2559</v>
      </c>
      <c r="F971" s="138" t="s">
        <v>2560</v>
      </c>
      <c r="G971" s="215" t="s">
        <v>8205</v>
      </c>
      <c r="H971" s="139" t="s">
        <v>1020</v>
      </c>
      <c r="I971" s="223" t="s">
        <v>7</v>
      </c>
      <c r="J971" s="224" t="s">
        <v>31</v>
      </c>
      <c r="K971" s="139" t="s">
        <v>2101</v>
      </c>
      <c r="L971" s="150"/>
    </row>
    <row r="972" spans="1:14" ht="75" customHeight="1">
      <c r="A972" s="138" t="s">
        <v>2548</v>
      </c>
      <c r="B972" s="294"/>
      <c r="C972" s="138" t="s">
        <v>2561</v>
      </c>
      <c r="F972" s="138" t="s">
        <v>2562</v>
      </c>
      <c r="G972" s="215" t="s">
        <v>8206</v>
      </c>
      <c r="H972" s="139" t="s">
        <v>2563</v>
      </c>
      <c r="I972" s="223" t="s">
        <v>7</v>
      </c>
      <c r="J972" s="224" t="s">
        <v>234</v>
      </c>
      <c r="L972" s="150"/>
      <c r="M972" s="137"/>
    </row>
    <row r="973" spans="1:14" ht="75" customHeight="1">
      <c r="A973" s="138" t="s">
        <v>2548</v>
      </c>
      <c r="B973" s="294"/>
      <c r="C973" s="138" t="s">
        <v>2564</v>
      </c>
      <c r="F973" s="138" t="s">
        <v>2565</v>
      </c>
      <c r="G973" s="215" t="s">
        <v>8207</v>
      </c>
      <c r="H973" s="138" t="s">
        <v>2566</v>
      </c>
      <c r="I973" s="223" t="s">
        <v>7</v>
      </c>
      <c r="J973" s="224" t="s">
        <v>234</v>
      </c>
      <c r="L973" s="150"/>
      <c r="M973" s="137"/>
    </row>
    <row r="974" spans="1:14" ht="75" customHeight="1">
      <c r="A974" s="138" t="s">
        <v>2548</v>
      </c>
      <c r="B974" s="294"/>
      <c r="C974" s="138" t="s">
        <v>2567</v>
      </c>
      <c r="F974" s="138" t="s">
        <v>2568</v>
      </c>
      <c r="G974" s="215" t="s">
        <v>8208</v>
      </c>
      <c r="H974" s="138" t="s">
        <v>2569</v>
      </c>
      <c r="I974" s="223" t="s">
        <v>7</v>
      </c>
      <c r="J974" s="224" t="s">
        <v>234</v>
      </c>
      <c r="L974" s="150"/>
      <c r="M974" s="137"/>
    </row>
    <row r="975" spans="1:14" ht="75" customHeight="1">
      <c r="A975" s="138" t="s">
        <v>2548</v>
      </c>
      <c r="B975" s="294"/>
      <c r="C975" s="138" t="s">
        <v>2570</v>
      </c>
      <c r="F975" s="138" t="s">
        <v>2520</v>
      </c>
      <c r="G975" s="215" t="s">
        <v>8195</v>
      </c>
      <c r="H975" s="138" t="s">
        <v>2571</v>
      </c>
      <c r="I975" s="223" t="s">
        <v>7</v>
      </c>
      <c r="J975" s="225" t="s">
        <v>917</v>
      </c>
      <c r="L975" s="150"/>
      <c r="M975" s="137"/>
    </row>
    <row r="976" spans="1:14" ht="75" customHeight="1">
      <c r="A976" s="138" t="s">
        <v>2572</v>
      </c>
      <c r="B976" s="296" t="s">
        <v>2573</v>
      </c>
      <c r="C976" s="138" t="s">
        <v>2574</v>
      </c>
      <c r="D976" s="138"/>
      <c r="E976" s="138" t="s">
        <v>1944</v>
      </c>
      <c r="F976" s="138" t="s">
        <v>2575</v>
      </c>
      <c r="G976" s="215" t="s">
        <v>8209</v>
      </c>
      <c r="H976" s="138" t="s">
        <v>2576</v>
      </c>
      <c r="I976" s="223" t="s">
        <v>7</v>
      </c>
      <c r="J976" s="225" t="s">
        <v>917</v>
      </c>
      <c r="L976" s="150"/>
      <c r="M976" s="137"/>
    </row>
    <row r="977" spans="1:13" ht="75" customHeight="1">
      <c r="A977" s="138" t="s">
        <v>2572</v>
      </c>
      <c r="B977" s="297"/>
      <c r="C977" s="138" t="s">
        <v>2577</v>
      </c>
      <c r="D977" s="138"/>
      <c r="E977" s="138"/>
      <c r="F977" s="138" t="s">
        <v>2578</v>
      </c>
      <c r="G977" s="215" t="s">
        <v>8210</v>
      </c>
      <c r="H977" s="138" t="s">
        <v>2579</v>
      </c>
      <c r="I977" s="223" t="s">
        <v>7</v>
      </c>
      <c r="J977" s="225" t="s">
        <v>917</v>
      </c>
      <c r="L977" s="150"/>
      <c r="M977" s="137"/>
    </row>
    <row r="978" spans="1:13" ht="75" customHeight="1">
      <c r="A978" s="138" t="s">
        <v>2572</v>
      </c>
      <c r="B978" s="297"/>
      <c r="C978" s="138" t="s">
        <v>2580</v>
      </c>
      <c r="D978" s="138"/>
      <c r="E978" s="138"/>
      <c r="F978" s="138" t="s">
        <v>2581</v>
      </c>
      <c r="G978" s="215" t="s">
        <v>8211</v>
      </c>
      <c r="H978" s="138" t="s">
        <v>2582</v>
      </c>
      <c r="I978" s="223" t="s">
        <v>7</v>
      </c>
      <c r="J978" s="225" t="s">
        <v>917</v>
      </c>
      <c r="L978" s="150"/>
      <c r="M978" s="137"/>
    </row>
    <row r="979" spans="1:13" ht="75" customHeight="1">
      <c r="A979" s="138" t="s">
        <v>2572</v>
      </c>
      <c r="B979" s="297"/>
      <c r="C979" s="138" t="s">
        <v>2583</v>
      </c>
      <c r="D979" s="138"/>
      <c r="E979" s="138"/>
      <c r="F979" s="138" t="s">
        <v>2584</v>
      </c>
      <c r="G979" s="215" t="s">
        <v>8212</v>
      </c>
      <c r="H979" s="138" t="s">
        <v>2585</v>
      </c>
      <c r="I979" s="223" t="s">
        <v>7</v>
      </c>
      <c r="J979" s="224" t="s">
        <v>31</v>
      </c>
      <c r="K979" s="139" t="s">
        <v>2101</v>
      </c>
      <c r="L979" s="150"/>
    </row>
    <row r="980" spans="1:13" ht="75" customHeight="1">
      <c r="A980" s="138" t="s">
        <v>2572</v>
      </c>
      <c r="B980" s="297"/>
      <c r="C980" s="138" t="s">
        <v>2586</v>
      </c>
      <c r="D980" s="138"/>
      <c r="E980" s="138"/>
      <c r="F980" s="138" t="s">
        <v>2587</v>
      </c>
      <c r="G980" s="215" t="s">
        <v>8213</v>
      </c>
      <c r="H980" s="138" t="s">
        <v>2579</v>
      </c>
      <c r="I980" s="223" t="s">
        <v>7</v>
      </c>
      <c r="J980" s="224" t="s">
        <v>31</v>
      </c>
      <c r="K980" s="139" t="s">
        <v>2101</v>
      </c>
      <c r="L980" s="150"/>
    </row>
    <row r="981" spans="1:13" ht="75" customHeight="1">
      <c r="A981" s="138" t="s">
        <v>2572</v>
      </c>
      <c r="B981" s="297"/>
      <c r="C981" s="138" t="s">
        <v>2588</v>
      </c>
      <c r="D981" s="138"/>
      <c r="E981" s="138"/>
      <c r="F981" s="138" t="s">
        <v>2589</v>
      </c>
      <c r="G981" s="215" t="s">
        <v>8214</v>
      </c>
      <c r="H981" s="138" t="s">
        <v>2582</v>
      </c>
      <c r="I981" s="223" t="s">
        <v>7</v>
      </c>
      <c r="J981" s="224" t="s">
        <v>31</v>
      </c>
      <c r="K981" s="139" t="s">
        <v>2101</v>
      </c>
      <c r="L981" s="150"/>
    </row>
    <row r="982" spans="1:13" ht="75" customHeight="1">
      <c r="A982" s="138" t="s">
        <v>2572</v>
      </c>
      <c r="B982" s="297"/>
      <c r="C982" s="138" t="s">
        <v>2590</v>
      </c>
      <c r="D982" s="138"/>
      <c r="E982" s="138"/>
      <c r="F982" s="138" t="s">
        <v>2591</v>
      </c>
      <c r="G982" s="215" t="s">
        <v>8215</v>
      </c>
      <c r="H982" s="138" t="s">
        <v>2576</v>
      </c>
      <c r="I982" s="223" t="s">
        <v>7</v>
      </c>
      <c r="J982" s="225" t="s">
        <v>917</v>
      </c>
      <c r="L982" s="150"/>
      <c r="M982" s="137"/>
    </row>
    <row r="983" spans="1:13" ht="75" customHeight="1">
      <c r="A983" s="138" t="s">
        <v>2572</v>
      </c>
      <c r="B983" s="297"/>
      <c r="C983" s="138" t="s">
        <v>2592</v>
      </c>
      <c r="D983" s="138"/>
      <c r="E983" s="138"/>
      <c r="F983" s="138" t="s">
        <v>2593</v>
      </c>
      <c r="G983" s="215" t="s">
        <v>8216</v>
      </c>
      <c r="H983" s="138" t="s">
        <v>2579</v>
      </c>
      <c r="I983" s="223" t="s">
        <v>7</v>
      </c>
      <c r="J983" s="225" t="s">
        <v>917</v>
      </c>
      <c r="L983" s="150"/>
      <c r="M983" s="137"/>
    </row>
    <row r="984" spans="1:13" ht="75" customHeight="1">
      <c r="A984" s="138" t="s">
        <v>2572</v>
      </c>
      <c r="B984" s="297"/>
      <c r="C984" s="138" t="s">
        <v>2594</v>
      </c>
      <c r="D984" s="138"/>
      <c r="E984" s="138"/>
      <c r="F984" s="138" t="s">
        <v>2595</v>
      </c>
      <c r="G984" s="215" t="s">
        <v>8217</v>
      </c>
      <c r="H984" s="138" t="s">
        <v>2596</v>
      </c>
      <c r="I984" s="223" t="s">
        <v>7</v>
      </c>
      <c r="J984" s="225" t="s">
        <v>917</v>
      </c>
      <c r="L984" s="150"/>
      <c r="M984" s="137"/>
    </row>
    <row r="985" spans="1:13" ht="75" customHeight="1">
      <c r="A985" s="138" t="s">
        <v>2572</v>
      </c>
      <c r="B985" s="297"/>
      <c r="C985" s="138" t="s">
        <v>2597</v>
      </c>
      <c r="D985" s="138"/>
      <c r="E985" s="138"/>
      <c r="F985" s="138" t="s">
        <v>2598</v>
      </c>
      <c r="G985" s="215" t="s">
        <v>8215</v>
      </c>
      <c r="H985" s="138" t="s">
        <v>2599</v>
      </c>
      <c r="I985" s="223" t="s">
        <v>7</v>
      </c>
      <c r="J985" s="225" t="s">
        <v>917</v>
      </c>
      <c r="L985" s="150"/>
      <c r="M985" s="137"/>
    </row>
    <row r="986" spans="1:13" ht="75" customHeight="1">
      <c r="A986" s="138" t="s">
        <v>2572</v>
      </c>
      <c r="B986" s="297"/>
      <c r="C986" s="138" t="s">
        <v>2600</v>
      </c>
      <c r="D986" s="138"/>
      <c r="E986" s="138"/>
      <c r="F986" s="138" t="s">
        <v>2601</v>
      </c>
      <c r="G986" s="215" t="s">
        <v>8216</v>
      </c>
      <c r="H986" s="138" t="s">
        <v>2579</v>
      </c>
      <c r="I986" s="223" t="s">
        <v>7</v>
      </c>
      <c r="J986" s="225" t="s">
        <v>917</v>
      </c>
      <c r="L986" s="150"/>
      <c r="M986" s="137"/>
    </row>
    <row r="987" spans="1:13" ht="75" customHeight="1">
      <c r="A987" s="138" t="s">
        <v>2572</v>
      </c>
      <c r="B987" s="297"/>
      <c r="C987" s="138" t="s">
        <v>2602</v>
      </c>
      <c r="D987" s="138"/>
      <c r="E987" s="138"/>
      <c r="F987" s="138" t="s">
        <v>2603</v>
      </c>
      <c r="G987" s="215" t="s">
        <v>8217</v>
      </c>
      <c r="H987" s="138" t="s">
        <v>2604</v>
      </c>
      <c r="I987" s="223" t="s">
        <v>7</v>
      </c>
      <c r="J987" s="225" t="s">
        <v>917</v>
      </c>
      <c r="L987" s="150"/>
      <c r="M987" s="137"/>
    </row>
    <row r="988" spans="1:13" ht="75" customHeight="1">
      <c r="A988" s="138" t="s">
        <v>2572</v>
      </c>
      <c r="B988" s="297"/>
      <c r="C988" s="138" t="s">
        <v>2605</v>
      </c>
      <c r="D988" s="138"/>
      <c r="E988" s="138"/>
      <c r="F988" s="138" t="s">
        <v>2606</v>
      </c>
      <c r="G988" s="215" t="s">
        <v>8218</v>
      </c>
      <c r="H988" s="138" t="s">
        <v>2607</v>
      </c>
      <c r="I988" s="223" t="s">
        <v>7</v>
      </c>
      <c r="J988" s="224" t="s">
        <v>31</v>
      </c>
      <c r="K988" s="137" t="s">
        <v>32</v>
      </c>
      <c r="L988" s="150"/>
    </row>
    <row r="989" spans="1:13" ht="75" customHeight="1">
      <c r="A989" s="138" t="s">
        <v>2572</v>
      </c>
      <c r="B989" s="297"/>
      <c r="C989" s="138" t="s">
        <v>2608</v>
      </c>
      <c r="D989" s="138"/>
      <c r="E989" s="138" t="s">
        <v>2609</v>
      </c>
      <c r="F989" s="138" t="s">
        <v>2610</v>
      </c>
      <c r="G989" s="215" t="s">
        <v>8219</v>
      </c>
      <c r="H989" s="138" t="s">
        <v>2611</v>
      </c>
      <c r="I989" s="223" t="s">
        <v>7</v>
      </c>
      <c r="J989" s="225" t="s">
        <v>917</v>
      </c>
      <c r="L989" s="150"/>
      <c r="M989" s="137"/>
    </row>
    <row r="990" spans="1:13" ht="75" customHeight="1">
      <c r="A990" s="138" t="s">
        <v>2572</v>
      </c>
      <c r="B990" s="297"/>
      <c r="C990" s="138" t="s">
        <v>2612</v>
      </c>
      <c r="D990" s="138"/>
      <c r="E990" s="138"/>
      <c r="F990" s="138" t="s">
        <v>2613</v>
      </c>
      <c r="G990" s="215" t="s">
        <v>8220</v>
      </c>
      <c r="H990" s="138" t="s">
        <v>2614</v>
      </c>
      <c r="I990" s="223" t="s">
        <v>7</v>
      </c>
      <c r="J990" s="225" t="s">
        <v>917</v>
      </c>
      <c r="L990" s="150"/>
      <c r="M990" s="137"/>
    </row>
    <row r="991" spans="1:13" ht="75" customHeight="1">
      <c r="A991" s="138" t="s">
        <v>2572</v>
      </c>
      <c r="B991" s="297"/>
      <c r="C991" s="138" t="s">
        <v>2615</v>
      </c>
      <c r="D991" s="138"/>
      <c r="E991" s="138"/>
      <c r="F991" s="138" t="s">
        <v>2616</v>
      </c>
      <c r="G991" s="215" t="s">
        <v>8221</v>
      </c>
      <c r="H991" s="138" t="s">
        <v>2617</v>
      </c>
      <c r="I991" s="223" t="s">
        <v>7</v>
      </c>
      <c r="J991" s="225" t="s">
        <v>917</v>
      </c>
      <c r="L991" s="150"/>
      <c r="M991" s="137"/>
    </row>
    <row r="992" spans="1:13" ht="75" customHeight="1">
      <c r="A992" s="138" t="s">
        <v>2572</v>
      </c>
      <c r="B992" s="297"/>
      <c r="C992" s="138" t="s">
        <v>2618</v>
      </c>
      <c r="D992" s="138"/>
      <c r="E992" s="138"/>
      <c r="F992" s="138" t="s">
        <v>2619</v>
      </c>
      <c r="G992" s="215" t="s">
        <v>8222</v>
      </c>
      <c r="H992" s="138" t="s">
        <v>8223</v>
      </c>
      <c r="I992" s="223" t="s">
        <v>7</v>
      </c>
      <c r="J992" s="224" t="s">
        <v>31</v>
      </c>
      <c r="K992" s="139" t="s">
        <v>2101</v>
      </c>
      <c r="L992" s="150"/>
    </row>
    <row r="993" spans="1:13" ht="75" customHeight="1">
      <c r="A993" s="138" t="s">
        <v>2572</v>
      </c>
      <c r="B993" s="297"/>
      <c r="C993" s="138" t="s">
        <v>2620</v>
      </c>
      <c r="D993" s="138"/>
      <c r="E993" s="138"/>
      <c r="F993" s="138" t="s">
        <v>2621</v>
      </c>
      <c r="G993" s="215" t="s">
        <v>8224</v>
      </c>
      <c r="H993" s="138" t="s">
        <v>2622</v>
      </c>
      <c r="I993" s="223" t="s">
        <v>7</v>
      </c>
      <c r="J993" s="224" t="s">
        <v>31</v>
      </c>
      <c r="K993" s="139" t="s">
        <v>2101</v>
      </c>
      <c r="L993" s="150"/>
    </row>
    <row r="994" spans="1:13" ht="75" customHeight="1">
      <c r="A994" s="138" t="s">
        <v>2572</v>
      </c>
      <c r="B994" s="297"/>
      <c r="C994" s="138" t="s">
        <v>2623</v>
      </c>
      <c r="D994" s="138"/>
      <c r="E994" s="138"/>
      <c r="F994" s="138" t="s">
        <v>2624</v>
      </c>
      <c r="G994" s="215" t="s">
        <v>8222</v>
      </c>
      <c r="H994" s="138" t="s">
        <v>2625</v>
      </c>
      <c r="I994" s="223" t="s">
        <v>7</v>
      </c>
      <c r="J994" s="224" t="s">
        <v>31</v>
      </c>
      <c r="K994" s="139" t="s">
        <v>2101</v>
      </c>
      <c r="L994" s="150"/>
    </row>
    <row r="995" spans="1:13" ht="75" customHeight="1">
      <c r="A995" s="138" t="s">
        <v>2572</v>
      </c>
      <c r="B995" s="297"/>
      <c r="C995" s="138" t="s">
        <v>2626</v>
      </c>
      <c r="D995" s="138"/>
      <c r="E995" s="138"/>
      <c r="F995" s="138" t="s">
        <v>2627</v>
      </c>
      <c r="G995" s="215" t="s">
        <v>8225</v>
      </c>
      <c r="H995" s="138" t="s">
        <v>2628</v>
      </c>
      <c r="I995" s="223" t="s">
        <v>7</v>
      </c>
      <c r="J995" s="225" t="s">
        <v>917</v>
      </c>
      <c r="L995" s="150"/>
      <c r="M995" s="137"/>
    </row>
    <row r="996" spans="1:13" ht="75" customHeight="1">
      <c r="A996" s="138" t="s">
        <v>2572</v>
      </c>
      <c r="B996" s="297"/>
      <c r="C996" s="138" t="s">
        <v>2629</v>
      </c>
      <c r="D996" s="138"/>
      <c r="E996" s="138"/>
      <c r="F996" s="138" t="s">
        <v>2630</v>
      </c>
      <c r="G996" s="215" t="s">
        <v>8226</v>
      </c>
      <c r="H996" s="138" t="s">
        <v>2631</v>
      </c>
      <c r="I996" s="223" t="s">
        <v>7</v>
      </c>
      <c r="J996" s="225" t="s">
        <v>917</v>
      </c>
      <c r="L996" s="150"/>
      <c r="M996" s="137"/>
    </row>
    <row r="997" spans="1:13" ht="75" customHeight="1">
      <c r="A997" s="138" t="s">
        <v>2572</v>
      </c>
      <c r="B997" s="297"/>
      <c r="C997" s="138" t="s">
        <v>2632</v>
      </c>
      <c r="D997" s="138"/>
      <c r="E997" s="138"/>
      <c r="F997" s="138" t="s">
        <v>2633</v>
      </c>
      <c r="G997" s="215" t="s">
        <v>8225</v>
      </c>
      <c r="H997" s="138" t="s">
        <v>2634</v>
      </c>
      <c r="I997" s="223" t="s">
        <v>7</v>
      </c>
      <c r="J997" s="225" t="s">
        <v>917</v>
      </c>
      <c r="L997" s="150"/>
      <c r="M997" s="137"/>
    </row>
    <row r="998" spans="1:13" ht="75" customHeight="1">
      <c r="A998" s="138" t="s">
        <v>2572</v>
      </c>
      <c r="B998" s="297"/>
      <c r="C998" s="138" t="s">
        <v>2635</v>
      </c>
      <c r="D998" s="138"/>
      <c r="E998" s="138"/>
      <c r="F998" s="138" t="s">
        <v>2636</v>
      </c>
      <c r="G998" s="215" t="s">
        <v>8227</v>
      </c>
      <c r="H998" s="138" t="s">
        <v>2637</v>
      </c>
      <c r="I998" s="223" t="s">
        <v>7</v>
      </c>
      <c r="J998" s="225" t="s">
        <v>917</v>
      </c>
      <c r="L998" s="150"/>
      <c r="M998" s="137"/>
    </row>
    <row r="999" spans="1:13" ht="75" customHeight="1">
      <c r="A999" s="138" t="s">
        <v>2572</v>
      </c>
      <c r="B999" s="297"/>
      <c r="C999" s="138" t="s">
        <v>2638</v>
      </c>
      <c r="D999" s="138"/>
      <c r="E999" s="138"/>
      <c r="F999" s="138" t="s">
        <v>2639</v>
      </c>
      <c r="G999" s="215" t="s">
        <v>8228</v>
      </c>
      <c r="H999" s="138" t="s">
        <v>2640</v>
      </c>
      <c r="I999" s="223" t="s">
        <v>7</v>
      </c>
      <c r="J999" s="225" t="s">
        <v>917</v>
      </c>
      <c r="L999" s="150"/>
      <c r="M999" s="137"/>
    </row>
    <row r="1000" spans="1:13" ht="75" customHeight="1">
      <c r="A1000" s="138" t="s">
        <v>2572</v>
      </c>
      <c r="B1000" s="297"/>
      <c r="C1000" s="138" t="s">
        <v>2641</v>
      </c>
      <c r="D1000" s="138"/>
      <c r="E1000" s="138"/>
      <c r="F1000" s="138" t="s">
        <v>2642</v>
      </c>
      <c r="G1000" s="215" t="s">
        <v>8229</v>
      </c>
      <c r="H1000" s="138" t="s">
        <v>2643</v>
      </c>
      <c r="I1000" s="223" t="s">
        <v>7</v>
      </c>
      <c r="J1000" s="225" t="s">
        <v>917</v>
      </c>
      <c r="L1000" s="150"/>
      <c r="M1000" s="137"/>
    </row>
    <row r="1001" spans="1:13" ht="75" customHeight="1">
      <c r="A1001" s="138" t="s">
        <v>2572</v>
      </c>
      <c r="B1001" s="297"/>
      <c r="C1001" s="138" t="s">
        <v>2644</v>
      </c>
      <c r="D1001" s="138"/>
      <c r="E1001" s="138" t="s">
        <v>1912</v>
      </c>
      <c r="F1001" s="138" t="s">
        <v>1913</v>
      </c>
      <c r="G1001" s="215" t="s">
        <v>8230</v>
      </c>
      <c r="H1001" s="138" t="s">
        <v>2645</v>
      </c>
      <c r="I1001" s="223" t="s">
        <v>7</v>
      </c>
      <c r="J1001" s="231" t="s">
        <v>234</v>
      </c>
      <c r="K1001" s="176"/>
      <c r="L1001" s="150"/>
      <c r="M1001" s="137"/>
    </row>
    <row r="1002" spans="1:13" ht="75" customHeight="1">
      <c r="A1002" s="138" t="s">
        <v>2572</v>
      </c>
      <c r="B1002" s="297"/>
      <c r="C1002" s="138" t="s">
        <v>2646</v>
      </c>
      <c r="D1002" s="138"/>
      <c r="E1002" s="138"/>
      <c r="F1002" s="138" t="s">
        <v>1916</v>
      </c>
      <c r="G1002" s="215" t="s">
        <v>8231</v>
      </c>
      <c r="H1002" s="138" t="s">
        <v>2647</v>
      </c>
      <c r="I1002" s="223" t="s">
        <v>7</v>
      </c>
      <c r="J1002" s="231" t="s">
        <v>234</v>
      </c>
      <c r="K1002" s="176"/>
      <c r="L1002" s="150"/>
      <c r="M1002" s="137"/>
    </row>
    <row r="1003" spans="1:13" ht="75" customHeight="1">
      <c r="A1003" s="138" t="s">
        <v>2572</v>
      </c>
      <c r="B1003" s="297"/>
      <c r="C1003" s="138" t="s">
        <v>2648</v>
      </c>
      <c r="D1003" s="138"/>
      <c r="E1003" s="138"/>
      <c r="F1003" s="138" t="s">
        <v>1919</v>
      </c>
      <c r="G1003" s="215" t="s">
        <v>8232</v>
      </c>
      <c r="H1003" s="138" t="s">
        <v>2649</v>
      </c>
      <c r="I1003" s="223" t="s">
        <v>7</v>
      </c>
      <c r="J1003" s="231" t="s">
        <v>234</v>
      </c>
      <c r="K1003" s="176"/>
      <c r="L1003" s="150"/>
      <c r="M1003" s="137"/>
    </row>
    <row r="1004" spans="1:13" s="151" customFormat="1" ht="75" customHeight="1">
      <c r="A1004" s="148" t="s">
        <v>2572</v>
      </c>
      <c r="B1004" s="297"/>
      <c r="C1004" s="148" t="s">
        <v>2650</v>
      </c>
      <c r="D1004" s="148"/>
      <c r="E1004" s="148"/>
      <c r="F1004" s="148" t="s">
        <v>2651</v>
      </c>
      <c r="G1004" s="148" t="s">
        <v>8233</v>
      </c>
      <c r="H1004" s="148" t="s">
        <v>2652</v>
      </c>
      <c r="I1004" s="226" t="s">
        <v>8</v>
      </c>
      <c r="J1004" s="227" t="s">
        <v>234</v>
      </c>
      <c r="K1004" s="151" t="s">
        <v>2101</v>
      </c>
      <c r="L1004" s="150" t="s">
        <v>2653</v>
      </c>
    </row>
    <row r="1005" spans="1:13" ht="75" customHeight="1">
      <c r="A1005" s="138" t="s">
        <v>2572</v>
      </c>
      <c r="B1005" s="297"/>
      <c r="C1005" s="138" t="s">
        <v>2654</v>
      </c>
      <c r="D1005" s="138"/>
      <c r="E1005" s="138"/>
      <c r="F1005" s="138" t="s">
        <v>2655</v>
      </c>
      <c r="G1005" s="215" t="s">
        <v>8234</v>
      </c>
      <c r="H1005" s="138" t="s">
        <v>8235</v>
      </c>
      <c r="I1005" s="223" t="s">
        <v>7</v>
      </c>
      <c r="J1005" s="224" t="s">
        <v>234</v>
      </c>
      <c r="L1005" s="150"/>
      <c r="M1005" s="137"/>
    </row>
    <row r="1006" spans="1:13" ht="75" customHeight="1">
      <c r="A1006" s="138" t="s">
        <v>2572</v>
      </c>
      <c r="B1006" s="297"/>
      <c r="C1006" s="138" t="s">
        <v>2656</v>
      </c>
      <c r="D1006" s="138"/>
      <c r="E1006" s="138"/>
      <c r="F1006" s="138" t="s">
        <v>2657</v>
      </c>
      <c r="G1006" s="215" t="s">
        <v>8236</v>
      </c>
      <c r="H1006" s="138" t="s">
        <v>2658</v>
      </c>
      <c r="I1006" s="223" t="s">
        <v>7</v>
      </c>
      <c r="J1006" s="224" t="s">
        <v>234</v>
      </c>
      <c r="L1006" s="150"/>
      <c r="M1006" s="137"/>
    </row>
    <row r="1007" spans="1:13" ht="75" customHeight="1">
      <c r="A1007" s="138" t="s">
        <v>2572</v>
      </c>
      <c r="B1007" s="297"/>
      <c r="C1007" s="138" t="s">
        <v>2659</v>
      </c>
      <c r="D1007" s="138"/>
      <c r="E1007" s="138"/>
      <c r="F1007" s="138" t="s">
        <v>2660</v>
      </c>
      <c r="G1007" s="215" t="s">
        <v>8237</v>
      </c>
      <c r="H1007" s="138" t="s">
        <v>2658</v>
      </c>
      <c r="I1007" s="223" t="s">
        <v>7</v>
      </c>
      <c r="J1007" s="224" t="s">
        <v>234</v>
      </c>
      <c r="L1007" s="150"/>
      <c r="M1007" s="137"/>
    </row>
    <row r="1008" spans="1:13" ht="75" customHeight="1">
      <c r="A1008" s="138" t="s">
        <v>2572</v>
      </c>
      <c r="B1008" s="297"/>
      <c r="C1008" s="138" t="s">
        <v>2661</v>
      </c>
      <c r="D1008" s="138"/>
      <c r="E1008" s="138"/>
      <c r="F1008" s="138" t="s">
        <v>2662</v>
      </c>
      <c r="G1008" s="215" t="s">
        <v>8238</v>
      </c>
      <c r="H1008" s="138" t="s">
        <v>8239</v>
      </c>
      <c r="I1008" s="223" t="s">
        <v>7</v>
      </c>
      <c r="J1008" s="224" t="s">
        <v>31</v>
      </c>
      <c r="K1008" s="139" t="s">
        <v>2101</v>
      </c>
      <c r="L1008" s="150"/>
    </row>
    <row r="1009" spans="1:14" ht="75" customHeight="1">
      <c r="A1009" s="138" t="s">
        <v>2572</v>
      </c>
      <c r="B1009" s="297"/>
      <c r="C1009" s="138" t="s">
        <v>2663</v>
      </c>
      <c r="D1009" s="138"/>
      <c r="E1009" s="138"/>
      <c r="F1009" s="138" t="s">
        <v>2664</v>
      </c>
      <c r="G1009" s="215" t="s">
        <v>8240</v>
      </c>
      <c r="H1009" s="138" t="s">
        <v>8239</v>
      </c>
      <c r="I1009" s="223" t="s">
        <v>7</v>
      </c>
      <c r="J1009" s="224" t="s">
        <v>31</v>
      </c>
      <c r="K1009" s="139" t="s">
        <v>2101</v>
      </c>
      <c r="L1009" s="150"/>
    </row>
    <row r="1010" spans="1:14" ht="75" customHeight="1">
      <c r="A1010" s="138" t="s">
        <v>2572</v>
      </c>
      <c r="B1010" s="297"/>
      <c r="C1010" s="138" t="s">
        <v>2665</v>
      </c>
      <c r="D1010" s="138"/>
      <c r="E1010" s="138"/>
      <c r="F1010" s="138" t="s">
        <v>2666</v>
      </c>
      <c r="G1010" s="215" t="s">
        <v>8241</v>
      </c>
      <c r="H1010" s="138" t="s">
        <v>8239</v>
      </c>
      <c r="I1010" s="223" t="s">
        <v>7</v>
      </c>
      <c r="J1010" s="224" t="s">
        <v>31</v>
      </c>
      <c r="K1010" s="139" t="s">
        <v>2101</v>
      </c>
      <c r="L1010" s="150"/>
    </row>
    <row r="1011" spans="1:14" ht="75" customHeight="1">
      <c r="A1011" s="138" t="s">
        <v>2667</v>
      </c>
      <c r="B1011" s="293" t="s">
        <v>2668</v>
      </c>
      <c r="C1011" s="138" t="s">
        <v>2669</v>
      </c>
      <c r="D1011" s="138"/>
      <c r="E1011" s="138" t="s">
        <v>2670</v>
      </c>
      <c r="F1011" s="138" t="s">
        <v>2671</v>
      </c>
      <c r="G1011" s="215" t="s">
        <v>8242</v>
      </c>
      <c r="H1011" s="138" t="s">
        <v>2672</v>
      </c>
      <c r="I1011" s="223" t="s">
        <v>7</v>
      </c>
      <c r="J1011" s="225" t="s">
        <v>917</v>
      </c>
      <c r="K1011" s="173"/>
      <c r="L1011" s="150"/>
      <c r="M1011" s="137"/>
    </row>
    <row r="1012" spans="1:14" ht="75" customHeight="1">
      <c r="A1012" s="138" t="s">
        <v>2667</v>
      </c>
      <c r="B1012" s="294"/>
      <c r="C1012" s="138" t="s">
        <v>2673</v>
      </c>
      <c r="D1012" s="138"/>
      <c r="E1012" s="138"/>
      <c r="F1012" s="138" t="s">
        <v>2674</v>
      </c>
      <c r="G1012" s="215" t="s">
        <v>8243</v>
      </c>
      <c r="H1012" s="138" t="s">
        <v>2675</v>
      </c>
      <c r="I1012" s="223" t="s">
        <v>7</v>
      </c>
      <c r="J1012" s="224" t="s">
        <v>31</v>
      </c>
      <c r="K1012" s="139" t="s">
        <v>2101</v>
      </c>
      <c r="L1012" s="150"/>
    </row>
    <row r="1013" spans="1:14" ht="75" customHeight="1">
      <c r="A1013" s="138" t="s">
        <v>2667</v>
      </c>
      <c r="B1013" s="294"/>
      <c r="C1013" s="138" t="s">
        <v>2676</v>
      </c>
      <c r="D1013" s="138"/>
      <c r="E1013" s="138"/>
      <c r="F1013" s="138" t="s">
        <v>2677</v>
      </c>
      <c r="G1013" s="215" t="s">
        <v>8244</v>
      </c>
      <c r="H1013" s="138" t="s">
        <v>2678</v>
      </c>
      <c r="I1013" s="223" t="s">
        <v>7</v>
      </c>
      <c r="J1013" s="225" t="s">
        <v>917</v>
      </c>
      <c r="K1013" s="173"/>
      <c r="L1013" s="150"/>
      <c r="M1013" s="137"/>
    </row>
    <row r="1014" spans="1:14" ht="75" customHeight="1">
      <c r="A1014" s="138" t="s">
        <v>2667</v>
      </c>
      <c r="B1014" s="294"/>
      <c r="C1014" s="138" t="s">
        <v>2679</v>
      </c>
      <c r="D1014" s="138"/>
      <c r="E1014" s="138"/>
      <c r="F1014" s="138" t="s">
        <v>2680</v>
      </c>
      <c r="G1014" s="215" t="s">
        <v>8245</v>
      </c>
      <c r="H1014" s="138" t="s">
        <v>2681</v>
      </c>
      <c r="I1014" s="223" t="s">
        <v>7</v>
      </c>
      <c r="J1014" s="225" t="s">
        <v>917</v>
      </c>
      <c r="K1014" s="173"/>
      <c r="L1014" s="150"/>
      <c r="M1014" s="137"/>
    </row>
    <row r="1015" spans="1:14" ht="75" customHeight="1">
      <c r="A1015" s="138" t="s">
        <v>2667</v>
      </c>
      <c r="B1015" s="294"/>
      <c r="C1015" s="138" t="s">
        <v>2682</v>
      </c>
      <c r="D1015" s="138"/>
      <c r="E1015" s="138"/>
      <c r="F1015" s="138" t="s">
        <v>2683</v>
      </c>
      <c r="G1015" s="215" t="s">
        <v>8246</v>
      </c>
      <c r="H1015" s="138" t="s">
        <v>2684</v>
      </c>
      <c r="I1015" s="223" t="s">
        <v>7</v>
      </c>
      <c r="J1015" s="224" t="s">
        <v>31</v>
      </c>
      <c r="K1015" s="139" t="s">
        <v>2101</v>
      </c>
      <c r="L1015" s="150"/>
    </row>
    <row r="1016" spans="1:14" ht="75" customHeight="1">
      <c r="A1016" s="138" t="s">
        <v>2667</v>
      </c>
      <c r="B1016" s="294"/>
      <c r="C1016" s="138" t="s">
        <v>2685</v>
      </c>
      <c r="D1016" s="138"/>
      <c r="E1016" s="138"/>
      <c r="F1016" s="138" t="s">
        <v>2686</v>
      </c>
      <c r="G1016" s="215" t="s">
        <v>8247</v>
      </c>
      <c r="H1016" s="138" t="s">
        <v>2687</v>
      </c>
      <c r="I1016" s="223" t="s">
        <v>7</v>
      </c>
      <c r="J1016" s="224" t="s">
        <v>234</v>
      </c>
      <c r="L1016" s="150"/>
      <c r="M1016" s="137"/>
    </row>
    <row r="1017" spans="1:14" ht="75" customHeight="1">
      <c r="A1017" s="138" t="s">
        <v>2667</v>
      </c>
      <c r="B1017" s="294"/>
      <c r="C1017" s="138" t="s">
        <v>2689</v>
      </c>
      <c r="D1017" s="138"/>
      <c r="E1017" s="138"/>
      <c r="F1017" s="138" t="s">
        <v>2690</v>
      </c>
      <c r="G1017" s="215" t="s">
        <v>8248</v>
      </c>
      <c r="H1017" s="138" t="s">
        <v>2691</v>
      </c>
      <c r="I1017" s="223" t="s">
        <v>7</v>
      </c>
      <c r="J1017" s="224" t="s">
        <v>234</v>
      </c>
      <c r="L1017" s="150"/>
      <c r="M1017" s="137"/>
    </row>
    <row r="1018" spans="1:14" ht="75" customHeight="1">
      <c r="A1018" s="138" t="s">
        <v>2692</v>
      </c>
      <c r="B1018" s="296" t="s">
        <v>2693</v>
      </c>
      <c r="C1018" s="138" t="s">
        <v>2694</v>
      </c>
      <c r="D1018" s="138"/>
      <c r="E1018" s="138" t="s">
        <v>2695</v>
      </c>
      <c r="F1018" s="138" t="s">
        <v>2696</v>
      </c>
      <c r="G1018" s="215" t="s">
        <v>8249</v>
      </c>
      <c r="H1018" s="138" t="s">
        <v>2697</v>
      </c>
      <c r="I1018" s="223" t="s">
        <v>7</v>
      </c>
      <c r="J1018" s="224" t="s">
        <v>31</v>
      </c>
      <c r="K1018" s="137" t="s">
        <v>2101</v>
      </c>
      <c r="L1018" s="150"/>
    </row>
    <row r="1019" spans="1:14" ht="75" customHeight="1">
      <c r="A1019" s="138" t="s">
        <v>2692</v>
      </c>
      <c r="B1019" s="297"/>
      <c r="C1019" s="138" t="s">
        <v>2698</v>
      </c>
      <c r="D1019" s="138"/>
      <c r="E1019" s="138"/>
      <c r="F1019" s="138" t="s">
        <v>2674</v>
      </c>
      <c r="G1019" s="215" t="s">
        <v>8250</v>
      </c>
      <c r="H1019" s="138" t="s">
        <v>2699</v>
      </c>
      <c r="I1019" s="223" t="s">
        <v>7</v>
      </c>
      <c r="J1019" s="224" t="s">
        <v>31</v>
      </c>
      <c r="K1019" s="139" t="s">
        <v>2101</v>
      </c>
      <c r="L1019" s="150"/>
    </row>
    <row r="1020" spans="1:14" ht="75" customHeight="1">
      <c r="A1020" s="138" t="s">
        <v>2692</v>
      </c>
      <c r="B1020" s="297"/>
      <c r="C1020" s="138" t="s">
        <v>2700</v>
      </c>
      <c r="D1020" s="138"/>
      <c r="E1020" s="138"/>
      <c r="F1020" s="138" t="s">
        <v>2677</v>
      </c>
      <c r="G1020" s="215" t="s">
        <v>8251</v>
      </c>
      <c r="H1020" s="138" t="s">
        <v>2701</v>
      </c>
      <c r="I1020" s="223" t="s">
        <v>7</v>
      </c>
      <c r="J1020" s="225" t="s">
        <v>917</v>
      </c>
      <c r="K1020" s="176"/>
      <c r="L1020" s="150"/>
      <c r="M1020" s="177"/>
      <c r="N1020" s="177"/>
    </row>
    <row r="1021" spans="1:14" ht="75" customHeight="1">
      <c r="A1021" s="138" t="s">
        <v>2692</v>
      </c>
      <c r="B1021" s="297"/>
      <c r="C1021" s="138" t="s">
        <v>2702</v>
      </c>
      <c r="D1021" s="138"/>
      <c r="E1021" s="138"/>
      <c r="F1021" s="138" t="s">
        <v>2680</v>
      </c>
      <c r="G1021" s="215" t="s">
        <v>8252</v>
      </c>
      <c r="H1021" s="138" t="s">
        <v>2703</v>
      </c>
      <c r="I1021" s="223" t="s">
        <v>7</v>
      </c>
      <c r="J1021" s="225" t="s">
        <v>917</v>
      </c>
      <c r="K1021" s="173"/>
      <c r="L1021" s="150"/>
      <c r="M1021" s="137"/>
    </row>
    <row r="1022" spans="1:14" ht="75" customHeight="1">
      <c r="A1022" s="138" t="s">
        <v>2692</v>
      </c>
      <c r="B1022" s="297"/>
      <c r="C1022" s="138" t="s">
        <v>2704</v>
      </c>
      <c r="D1022" s="138"/>
      <c r="E1022" s="138"/>
      <c r="F1022" s="138" t="s">
        <v>2705</v>
      </c>
      <c r="G1022" s="215" t="s">
        <v>8253</v>
      </c>
      <c r="H1022" s="138" t="s">
        <v>2706</v>
      </c>
      <c r="I1022" s="223" t="s">
        <v>7</v>
      </c>
      <c r="J1022" s="225" t="s">
        <v>917</v>
      </c>
      <c r="K1022" s="173"/>
      <c r="L1022" s="150"/>
      <c r="M1022" s="137"/>
    </row>
    <row r="1023" spans="1:14" ht="75" customHeight="1">
      <c r="A1023" s="138" t="s">
        <v>2692</v>
      </c>
      <c r="B1023" s="297"/>
      <c r="C1023" s="138" t="s">
        <v>2707</v>
      </c>
      <c r="D1023" s="138"/>
      <c r="E1023" s="138"/>
      <c r="F1023" s="138" t="s">
        <v>2686</v>
      </c>
      <c r="G1023" s="215" t="s">
        <v>8254</v>
      </c>
      <c r="H1023" s="138" t="s">
        <v>2708</v>
      </c>
      <c r="I1023" s="223" t="s">
        <v>7</v>
      </c>
      <c r="J1023" s="224" t="s">
        <v>234</v>
      </c>
      <c r="L1023" s="150"/>
      <c r="M1023" s="137"/>
    </row>
    <row r="1024" spans="1:14" ht="75" customHeight="1">
      <c r="A1024" s="138" t="s">
        <v>2692</v>
      </c>
      <c r="B1024" s="297"/>
      <c r="C1024" s="138" t="s">
        <v>2709</v>
      </c>
      <c r="D1024" s="138"/>
      <c r="E1024" s="138"/>
      <c r="F1024" s="138" t="s">
        <v>2710</v>
      </c>
      <c r="G1024" s="215" t="s">
        <v>8255</v>
      </c>
      <c r="H1024" s="138" t="s">
        <v>2711</v>
      </c>
      <c r="I1024" s="223" t="s">
        <v>7</v>
      </c>
      <c r="J1024" s="224" t="s">
        <v>234</v>
      </c>
      <c r="L1024" s="150"/>
      <c r="M1024" s="137"/>
    </row>
    <row r="1025" spans="1:14" ht="75" customHeight="1">
      <c r="A1025" s="138" t="s">
        <v>2692</v>
      </c>
      <c r="B1025" s="297"/>
      <c r="C1025" s="138" t="s">
        <v>2712</v>
      </c>
      <c r="F1025" s="138" t="s">
        <v>2713</v>
      </c>
      <c r="G1025" s="215" t="s">
        <v>8256</v>
      </c>
      <c r="H1025" s="138" t="s">
        <v>2714</v>
      </c>
      <c r="I1025" s="223" t="s">
        <v>7</v>
      </c>
      <c r="J1025" s="224" t="s">
        <v>234</v>
      </c>
      <c r="K1025" s="139"/>
      <c r="L1025" s="150"/>
      <c r="M1025" s="137"/>
    </row>
    <row r="1026" spans="1:14" ht="75" customHeight="1">
      <c r="A1026" s="138" t="s">
        <v>2692</v>
      </c>
      <c r="B1026" s="297"/>
      <c r="C1026" s="138" t="s">
        <v>2715</v>
      </c>
      <c r="F1026" s="138" t="s">
        <v>2716</v>
      </c>
      <c r="G1026" s="215" t="s">
        <v>8257</v>
      </c>
      <c r="H1026" s="138" t="s">
        <v>2717</v>
      </c>
      <c r="I1026" s="223" t="s">
        <v>7</v>
      </c>
      <c r="J1026" s="224" t="s">
        <v>234</v>
      </c>
      <c r="K1026" s="139"/>
      <c r="L1026" s="150"/>
      <c r="M1026" s="137"/>
    </row>
    <row r="1027" spans="1:14" s="151" customFormat="1" ht="75" customHeight="1">
      <c r="A1027" s="148" t="s">
        <v>2692</v>
      </c>
      <c r="B1027" s="297"/>
      <c r="C1027" s="148" t="s">
        <v>2718</v>
      </c>
      <c r="F1027" s="148" t="s">
        <v>2719</v>
      </c>
      <c r="G1027" s="148" t="s">
        <v>8258</v>
      </c>
      <c r="H1027" s="148" t="s">
        <v>2720</v>
      </c>
      <c r="I1027" s="226" t="s">
        <v>8</v>
      </c>
      <c r="J1027" s="227" t="s">
        <v>234</v>
      </c>
      <c r="K1027" s="149" t="s">
        <v>2101</v>
      </c>
      <c r="L1027" s="150" t="s">
        <v>2721</v>
      </c>
      <c r="M1027" s="150"/>
      <c r="N1027" s="150"/>
    </row>
    <row r="1028" spans="1:14" ht="75" customHeight="1">
      <c r="A1028" s="139" t="s">
        <v>2722</v>
      </c>
      <c r="B1028" s="295" t="s">
        <v>2723</v>
      </c>
      <c r="C1028" s="138" t="s">
        <v>2724</v>
      </c>
      <c r="D1028" s="138"/>
      <c r="E1028" s="138"/>
      <c r="F1028" s="139" t="s">
        <v>2725</v>
      </c>
      <c r="G1028" s="216" t="s">
        <v>8259</v>
      </c>
      <c r="H1028" s="139" t="s">
        <v>2726</v>
      </c>
      <c r="I1028" s="223" t="s">
        <v>7</v>
      </c>
      <c r="J1028" s="230" t="s">
        <v>234</v>
      </c>
      <c r="K1028" s="139"/>
      <c r="L1028" s="150"/>
      <c r="M1028" s="137"/>
    </row>
    <row r="1029" spans="1:14" ht="75" customHeight="1">
      <c r="A1029" s="139" t="s">
        <v>2722</v>
      </c>
      <c r="B1029" s="294"/>
      <c r="C1029" s="138" t="s">
        <v>2727</v>
      </c>
      <c r="D1029" s="138"/>
      <c r="E1029" s="138"/>
      <c r="F1029" s="139" t="s">
        <v>2728</v>
      </c>
      <c r="G1029" s="216" t="s">
        <v>8260</v>
      </c>
      <c r="H1029" s="139" t="s">
        <v>2729</v>
      </c>
      <c r="I1029" s="223" t="s">
        <v>7</v>
      </c>
      <c r="J1029" s="230" t="s">
        <v>234</v>
      </c>
      <c r="K1029" s="139"/>
      <c r="L1029" s="150"/>
      <c r="M1029" s="137"/>
    </row>
    <row r="1030" spans="1:14" ht="75" customHeight="1">
      <c r="A1030" s="139" t="s">
        <v>2722</v>
      </c>
      <c r="B1030" s="294"/>
      <c r="C1030" s="138" t="s">
        <v>2730</v>
      </c>
      <c r="D1030" s="138"/>
      <c r="E1030" s="138"/>
      <c r="F1030" s="139" t="s">
        <v>2731</v>
      </c>
      <c r="G1030" s="216" t="s">
        <v>8261</v>
      </c>
      <c r="H1030" s="139" t="s">
        <v>2732</v>
      </c>
      <c r="I1030" s="223" t="s">
        <v>7</v>
      </c>
      <c r="J1030" s="230" t="s">
        <v>234</v>
      </c>
      <c r="K1030" s="139"/>
      <c r="L1030" s="150"/>
      <c r="M1030" s="137"/>
    </row>
    <row r="1031" spans="1:14" ht="75" customHeight="1">
      <c r="A1031" s="139" t="s">
        <v>2722</v>
      </c>
      <c r="B1031" s="294"/>
      <c r="C1031" s="138" t="s">
        <v>2733</v>
      </c>
      <c r="D1031" s="138"/>
      <c r="E1031" s="138"/>
      <c r="F1031" s="139" t="s">
        <v>2734</v>
      </c>
      <c r="G1031" s="216" t="s">
        <v>8262</v>
      </c>
      <c r="H1031" s="139" t="s">
        <v>2735</v>
      </c>
      <c r="I1031" s="223" t="s">
        <v>7</v>
      </c>
      <c r="J1031" s="230" t="s">
        <v>234</v>
      </c>
      <c r="K1031" s="139"/>
      <c r="L1031" s="150"/>
      <c r="M1031" s="137"/>
    </row>
    <row r="1032" spans="1:14" ht="75" customHeight="1">
      <c r="A1032" s="139" t="s">
        <v>2722</v>
      </c>
      <c r="B1032" s="294"/>
      <c r="C1032" s="138" t="s">
        <v>2736</v>
      </c>
      <c r="D1032" s="138"/>
      <c r="E1032" s="138"/>
      <c r="F1032" s="139" t="s">
        <v>2737</v>
      </c>
      <c r="G1032" s="216" t="s">
        <v>8263</v>
      </c>
      <c r="H1032" s="139" t="s">
        <v>2738</v>
      </c>
      <c r="I1032" s="223" t="s">
        <v>7</v>
      </c>
      <c r="J1032" s="230" t="s">
        <v>234</v>
      </c>
      <c r="K1032" s="139"/>
      <c r="L1032" s="150"/>
      <c r="M1032" s="137"/>
    </row>
    <row r="1033" spans="1:14" ht="75" customHeight="1">
      <c r="A1033" s="139" t="s">
        <v>2722</v>
      </c>
      <c r="B1033" s="294"/>
      <c r="C1033" s="138" t="s">
        <v>2739</v>
      </c>
      <c r="D1033" s="138"/>
      <c r="E1033" s="138"/>
      <c r="F1033" s="139" t="s">
        <v>2740</v>
      </c>
      <c r="G1033" s="216" t="s">
        <v>8264</v>
      </c>
      <c r="H1033" s="139" t="s">
        <v>2741</v>
      </c>
      <c r="I1033" s="223" t="s">
        <v>7</v>
      </c>
      <c r="J1033" s="230" t="s">
        <v>234</v>
      </c>
      <c r="K1033" s="139"/>
      <c r="L1033" s="150"/>
      <c r="M1033" s="137"/>
    </row>
    <row r="1034" spans="1:14" ht="75" customHeight="1">
      <c r="A1034" s="139" t="s">
        <v>2722</v>
      </c>
      <c r="B1034" s="294"/>
      <c r="C1034" s="138" t="s">
        <v>2742</v>
      </c>
      <c r="D1034" s="138"/>
      <c r="E1034" s="138"/>
      <c r="F1034" s="139" t="s">
        <v>2743</v>
      </c>
      <c r="G1034" s="216" t="s">
        <v>8265</v>
      </c>
      <c r="H1034" s="139" t="s">
        <v>2744</v>
      </c>
      <c r="I1034" s="223" t="s">
        <v>7</v>
      </c>
      <c r="J1034" s="230" t="s">
        <v>234</v>
      </c>
      <c r="K1034" s="139"/>
      <c r="L1034" s="150"/>
      <c r="M1034" s="137"/>
    </row>
    <row r="1035" spans="1:14" ht="75" customHeight="1">
      <c r="A1035" s="139" t="s">
        <v>2722</v>
      </c>
      <c r="B1035" s="294"/>
      <c r="C1035" s="138" t="s">
        <v>2745</v>
      </c>
      <c r="D1035" s="138"/>
      <c r="E1035" s="138"/>
      <c r="F1035" s="139" t="s">
        <v>2746</v>
      </c>
      <c r="G1035" s="216" t="s">
        <v>8266</v>
      </c>
      <c r="H1035" s="139" t="s">
        <v>2747</v>
      </c>
      <c r="I1035" s="223" t="s">
        <v>7</v>
      </c>
      <c r="J1035" s="230" t="s">
        <v>234</v>
      </c>
      <c r="K1035" s="139"/>
      <c r="L1035" s="150"/>
      <c r="M1035" s="137"/>
    </row>
    <row r="1036" spans="1:14" ht="75" customHeight="1">
      <c r="A1036" s="139" t="s">
        <v>2722</v>
      </c>
      <c r="B1036" s="294"/>
      <c r="C1036" s="138" t="s">
        <v>2748</v>
      </c>
      <c r="D1036" s="138"/>
      <c r="E1036" s="138"/>
      <c r="F1036" s="139" t="s">
        <v>2749</v>
      </c>
      <c r="G1036" s="216" t="s">
        <v>8267</v>
      </c>
      <c r="H1036" s="139" t="s">
        <v>2750</v>
      </c>
      <c r="I1036" s="223" t="s">
        <v>7</v>
      </c>
      <c r="J1036" s="230" t="s">
        <v>234</v>
      </c>
      <c r="K1036" s="139"/>
      <c r="L1036" s="150"/>
      <c r="M1036" s="137"/>
    </row>
    <row r="1037" spans="1:14" ht="75" customHeight="1">
      <c r="A1037" s="139" t="s">
        <v>2722</v>
      </c>
      <c r="B1037" s="294"/>
      <c r="C1037" s="138" t="s">
        <v>2751</v>
      </c>
      <c r="D1037" s="138"/>
      <c r="E1037" s="138"/>
      <c r="F1037" s="139" t="s">
        <v>2752</v>
      </c>
      <c r="G1037" s="216" t="s">
        <v>8268</v>
      </c>
      <c r="H1037" s="139" t="s">
        <v>2753</v>
      </c>
      <c r="I1037" s="223" t="s">
        <v>7</v>
      </c>
      <c r="J1037" s="230" t="s">
        <v>234</v>
      </c>
      <c r="K1037" s="139"/>
      <c r="L1037" s="150"/>
      <c r="M1037" s="137"/>
    </row>
    <row r="1038" spans="1:14" ht="75" customHeight="1">
      <c r="A1038" s="139" t="s">
        <v>2722</v>
      </c>
      <c r="B1038" s="294"/>
      <c r="C1038" s="138" t="s">
        <v>2754</v>
      </c>
      <c r="D1038" s="138"/>
      <c r="E1038" s="138"/>
      <c r="F1038" s="139" t="s">
        <v>2755</v>
      </c>
      <c r="G1038" s="216" t="s">
        <v>8269</v>
      </c>
      <c r="H1038" s="139" t="s">
        <v>2756</v>
      </c>
      <c r="I1038" s="223" t="s">
        <v>7</v>
      </c>
      <c r="J1038" s="230" t="s">
        <v>234</v>
      </c>
      <c r="K1038" s="139"/>
      <c r="L1038" s="150"/>
      <c r="M1038" s="137"/>
    </row>
    <row r="1039" spans="1:14" ht="75" customHeight="1">
      <c r="A1039" s="139" t="s">
        <v>2722</v>
      </c>
      <c r="B1039" s="294"/>
      <c r="C1039" s="138" t="s">
        <v>2757</v>
      </c>
      <c r="D1039" s="138"/>
      <c r="E1039" s="138"/>
      <c r="F1039" s="139" t="s">
        <v>2758</v>
      </c>
      <c r="G1039" s="216" t="s">
        <v>8270</v>
      </c>
      <c r="H1039" s="139" t="s">
        <v>2759</v>
      </c>
      <c r="I1039" s="223" t="s">
        <v>7</v>
      </c>
      <c r="J1039" s="230" t="s">
        <v>234</v>
      </c>
      <c r="K1039" s="139"/>
      <c r="L1039" s="150"/>
      <c r="M1039" s="137"/>
    </row>
    <row r="1040" spans="1:14" ht="75" customHeight="1">
      <c r="A1040" s="138" t="s">
        <v>564</v>
      </c>
      <c r="B1040" s="293" t="s">
        <v>565</v>
      </c>
      <c r="C1040" s="138" t="s">
        <v>566</v>
      </c>
      <c r="D1040" s="138"/>
      <c r="E1040" s="138" t="s">
        <v>567</v>
      </c>
      <c r="F1040" s="138" t="s">
        <v>568</v>
      </c>
      <c r="G1040" s="215" t="s">
        <v>7342</v>
      </c>
      <c r="H1040" s="138" t="s">
        <v>569</v>
      </c>
      <c r="I1040" s="223" t="s">
        <v>7</v>
      </c>
      <c r="J1040" s="224" t="s">
        <v>234</v>
      </c>
      <c r="L1040" s="150"/>
      <c r="M1040" s="137"/>
    </row>
    <row r="1041" spans="1:13" ht="75" customHeight="1">
      <c r="A1041" s="138" t="s">
        <v>564</v>
      </c>
      <c r="B1041" s="294"/>
      <c r="C1041" s="138" t="s">
        <v>570</v>
      </c>
      <c r="D1041" s="138"/>
      <c r="E1041" s="138"/>
      <c r="F1041" s="138" t="s">
        <v>571</v>
      </c>
      <c r="G1041" s="215" t="s">
        <v>7344</v>
      </c>
      <c r="H1041" s="138" t="s">
        <v>572</v>
      </c>
      <c r="I1041" s="223" t="s">
        <v>7</v>
      </c>
      <c r="J1041" s="224" t="s">
        <v>234</v>
      </c>
      <c r="L1041" s="150"/>
      <c r="M1041" s="137"/>
    </row>
    <row r="1042" spans="1:13" ht="75" customHeight="1">
      <c r="A1042" s="138" t="s">
        <v>564</v>
      </c>
      <c r="B1042" s="294"/>
      <c r="C1042" s="138" t="s">
        <v>2760</v>
      </c>
      <c r="D1042" s="138"/>
      <c r="E1042" s="138"/>
      <c r="F1042" s="139" t="s">
        <v>2761</v>
      </c>
      <c r="G1042" s="215" t="s">
        <v>8271</v>
      </c>
      <c r="H1042" s="138" t="s">
        <v>572</v>
      </c>
      <c r="I1042" s="223" t="s">
        <v>7</v>
      </c>
      <c r="J1042" s="225" t="s">
        <v>917</v>
      </c>
      <c r="L1042" s="150"/>
      <c r="M1042" s="137"/>
    </row>
    <row r="1043" spans="1:13" ht="75" customHeight="1">
      <c r="A1043" s="138" t="s">
        <v>573</v>
      </c>
      <c r="B1043" s="293" t="s">
        <v>574</v>
      </c>
      <c r="C1043" s="138" t="s">
        <v>575</v>
      </c>
      <c r="D1043" s="138"/>
      <c r="E1043" s="138" t="s">
        <v>576</v>
      </c>
      <c r="F1043" s="138" t="s">
        <v>568</v>
      </c>
      <c r="G1043" s="215" t="s">
        <v>8272</v>
      </c>
      <c r="H1043" s="138" t="s">
        <v>577</v>
      </c>
      <c r="I1043" s="223" t="s">
        <v>7</v>
      </c>
      <c r="J1043" s="224" t="s">
        <v>31</v>
      </c>
      <c r="K1043" s="143" t="s">
        <v>32</v>
      </c>
      <c r="L1043" s="150"/>
      <c r="M1043" s="138" t="s">
        <v>8273</v>
      </c>
    </row>
    <row r="1044" spans="1:13" ht="75" customHeight="1">
      <c r="A1044" s="138" t="s">
        <v>573</v>
      </c>
      <c r="B1044" s="294"/>
      <c r="C1044" s="138" t="s">
        <v>578</v>
      </c>
      <c r="D1044" s="138"/>
      <c r="E1044" s="138"/>
      <c r="F1044" s="138" t="s">
        <v>571</v>
      </c>
      <c r="G1044" s="215" t="s">
        <v>8274</v>
      </c>
      <c r="H1044" s="138" t="s">
        <v>572</v>
      </c>
      <c r="I1044" s="223" t="s">
        <v>7</v>
      </c>
      <c r="J1044" s="224" t="s">
        <v>31</v>
      </c>
      <c r="K1044" s="143" t="s">
        <v>32</v>
      </c>
      <c r="L1044" s="150"/>
      <c r="M1044" s="138" t="s">
        <v>8275</v>
      </c>
    </row>
    <row r="1045" spans="1:13" ht="75" customHeight="1">
      <c r="A1045" s="138" t="s">
        <v>573</v>
      </c>
      <c r="B1045" s="294"/>
      <c r="C1045" s="138" t="s">
        <v>2762</v>
      </c>
      <c r="D1045" s="138"/>
      <c r="E1045" s="138"/>
      <c r="F1045" s="139" t="s">
        <v>2761</v>
      </c>
      <c r="G1045" s="215" t="s">
        <v>8276</v>
      </c>
      <c r="H1045" s="138" t="s">
        <v>572</v>
      </c>
      <c r="I1045" s="223" t="s">
        <v>7</v>
      </c>
      <c r="J1045" s="225" t="s">
        <v>917</v>
      </c>
      <c r="L1045" s="150"/>
      <c r="M1045" s="137"/>
    </row>
    <row r="1046" spans="1:13" ht="75" customHeight="1">
      <c r="A1046" s="139" t="s">
        <v>2763</v>
      </c>
      <c r="B1046" s="305" t="s">
        <v>2764</v>
      </c>
      <c r="C1046" s="139" t="s">
        <v>2765</v>
      </c>
      <c r="D1046" s="138"/>
      <c r="E1046" s="138"/>
      <c r="F1046" s="139" t="s">
        <v>2766</v>
      </c>
      <c r="G1046" s="216" t="s">
        <v>8277</v>
      </c>
      <c r="H1046" s="139" t="s">
        <v>8278</v>
      </c>
      <c r="I1046" s="223" t="s">
        <v>7</v>
      </c>
      <c r="J1046" s="224" t="s">
        <v>31</v>
      </c>
      <c r="K1046" s="139" t="s">
        <v>2101</v>
      </c>
      <c r="L1046" s="150"/>
    </row>
    <row r="1047" spans="1:13" ht="75" customHeight="1">
      <c r="A1047" s="139" t="s">
        <v>2763</v>
      </c>
      <c r="B1047" s="297"/>
      <c r="C1047" s="139" t="s">
        <v>2767</v>
      </c>
      <c r="D1047" s="138"/>
      <c r="E1047" s="138"/>
      <c r="F1047" s="139" t="s">
        <v>2768</v>
      </c>
      <c r="G1047" s="216" t="s">
        <v>8277</v>
      </c>
      <c r="H1047" s="139" t="s">
        <v>2769</v>
      </c>
      <c r="I1047" s="223" t="s">
        <v>7</v>
      </c>
      <c r="J1047" s="225" t="s">
        <v>917</v>
      </c>
      <c r="L1047" s="150"/>
      <c r="M1047" s="137"/>
    </row>
    <row r="1048" spans="1:13" ht="75" customHeight="1">
      <c r="A1048" s="139" t="s">
        <v>2763</v>
      </c>
      <c r="B1048" s="297"/>
      <c r="C1048" s="139" t="s">
        <v>2770</v>
      </c>
      <c r="D1048" s="138"/>
      <c r="E1048" s="138"/>
      <c r="F1048" s="139" t="s">
        <v>8279</v>
      </c>
      <c r="G1048" s="216" t="s">
        <v>8280</v>
      </c>
      <c r="H1048" s="139" t="s">
        <v>8281</v>
      </c>
      <c r="I1048" s="223" t="s">
        <v>7</v>
      </c>
      <c r="J1048" s="224" t="s">
        <v>31</v>
      </c>
      <c r="K1048" s="139" t="s">
        <v>2101</v>
      </c>
      <c r="L1048" s="150"/>
    </row>
    <row r="1049" spans="1:13" ht="75" customHeight="1">
      <c r="A1049" s="139" t="s">
        <v>2763</v>
      </c>
      <c r="B1049" s="297"/>
      <c r="C1049" s="139" t="s">
        <v>2771</v>
      </c>
      <c r="D1049" s="138"/>
      <c r="E1049" s="138"/>
      <c r="F1049" s="139" t="s">
        <v>2772</v>
      </c>
      <c r="G1049" s="216" t="s">
        <v>8280</v>
      </c>
      <c r="H1049" s="139" t="s">
        <v>2773</v>
      </c>
      <c r="I1049" s="223" t="s">
        <v>7</v>
      </c>
      <c r="J1049" s="224" t="s">
        <v>31</v>
      </c>
      <c r="K1049" s="139" t="s">
        <v>2101</v>
      </c>
      <c r="L1049" s="150"/>
    </row>
    <row r="1050" spans="1:13" ht="75" customHeight="1">
      <c r="A1050" s="139" t="s">
        <v>2763</v>
      </c>
      <c r="B1050" s="297"/>
      <c r="C1050" s="139" t="s">
        <v>2774</v>
      </c>
      <c r="D1050" s="138"/>
      <c r="E1050" s="138"/>
      <c r="F1050" s="139" t="s">
        <v>2775</v>
      </c>
      <c r="G1050" s="216" t="s">
        <v>8282</v>
      </c>
      <c r="H1050" s="139" t="s">
        <v>2776</v>
      </c>
      <c r="I1050" s="223" t="s">
        <v>7</v>
      </c>
      <c r="J1050" s="225" t="s">
        <v>917</v>
      </c>
      <c r="L1050" s="150"/>
      <c r="M1050" s="137"/>
    </row>
    <row r="1051" spans="1:13" ht="75" customHeight="1">
      <c r="A1051" s="139" t="s">
        <v>2763</v>
      </c>
      <c r="B1051" s="297"/>
      <c r="C1051" s="139" t="s">
        <v>2777</v>
      </c>
      <c r="D1051" s="138"/>
      <c r="E1051" s="138"/>
      <c r="F1051" s="139" t="s">
        <v>2778</v>
      </c>
      <c r="G1051" s="216" t="s">
        <v>8283</v>
      </c>
      <c r="H1051" s="139" t="s">
        <v>2779</v>
      </c>
      <c r="I1051" s="223" t="s">
        <v>7</v>
      </c>
      <c r="J1051" s="224" t="s">
        <v>31</v>
      </c>
      <c r="K1051" s="139" t="s">
        <v>2101</v>
      </c>
      <c r="L1051" s="150"/>
    </row>
    <row r="1052" spans="1:13" ht="75" customHeight="1">
      <c r="A1052" s="139" t="s">
        <v>2763</v>
      </c>
      <c r="B1052" s="297"/>
      <c r="C1052" s="139" t="s">
        <v>2780</v>
      </c>
      <c r="D1052" s="138"/>
      <c r="E1052" s="138"/>
      <c r="F1052" s="139" t="s">
        <v>2781</v>
      </c>
      <c r="G1052" s="216" t="s">
        <v>8284</v>
      </c>
      <c r="H1052" s="139" t="s">
        <v>2782</v>
      </c>
      <c r="I1052" s="223" t="s">
        <v>7</v>
      </c>
      <c r="J1052" s="224" t="s">
        <v>31</v>
      </c>
      <c r="K1052" s="139" t="s">
        <v>2101</v>
      </c>
      <c r="L1052" s="150"/>
    </row>
    <row r="1053" spans="1:13" ht="75" customHeight="1">
      <c r="A1053" s="139" t="s">
        <v>2763</v>
      </c>
      <c r="B1053" s="297"/>
      <c r="C1053" s="139" t="s">
        <v>2783</v>
      </c>
      <c r="D1053" s="138"/>
      <c r="E1053" s="138"/>
      <c r="F1053" s="139" t="s">
        <v>2784</v>
      </c>
      <c r="G1053" s="216" t="s">
        <v>8285</v>
      </c>
      <c r="H1053" s="139" t="s">
        <v>2785</v>
      </c>
      <c r="I1053" s="223" t="s">
        <v>7</v>
      </c>
      <c r="J1053" s="224" t="s">
        <v>31</v>
      </c>
      <c r="K1053" s="139" t="s">
        <v>2101</v>
      </c>
      <c r="L1053" s="150"/>
    </row>
    <row r="1054" spans="1:13" ht="75" customHeight="1">
      <c r="A1054" s="139" t="s">
        <v>2763</v>
      </c>
      <c r="B1054" s="297"/>
      <c r="C1054" s="139" t="s">
        <v>2786</v>
      </c>
      <c r="D1054" s="138"/>
      <c r="E1054" s="138"/>
      <c r="F1054" s="139" t="s">
        <v>2787</v>
      </c>
      <c r="G1054" s="216" t="s">
        <v>8286</v>
      </c>
      <c r="H1054" s="139" t="s">
        <v>8287</v>
      </c>
      <c r="I1054" s="223" t="s">
        <v>7</v>
      </c>
      <c r="J1054" s="224" t="s">
        <v>31</v>
      </c>
      <c r="K1054" s="139" t="s">
        <v>2101</v>
      </c>
      <c r="L1054" s="150"/>
    </row>
    <row r="1055" spans="1:13" ht="75" customHeight="1">
      <c r="A1055" s="139" t="s">
        <v>2763</v>
      </c>
      <c r="B1055" s="297"/>
      <c r="C1055" s="139" t="s">
        <v>2788</v>
      </c>
      <c r="D1055" s="138"/>
      <c r="E1055" s="138"/>
      <c r="F1055" s="139" t="s">
        <v>8288</v>
      </c>
      <c r="G1055" s="216" t="s">
        <v>8277</v>
      </c>
      <c r="H1055" s="139" t="s">
        <v>8289</v>
      </c>
      <c r="I1055" s="223" t="s">
        <v>7</v>
      </c>
      <c r="J1055" s="225" t="s">
        <v>917</v>
      </c>
      <c r="L1055" s="150"/>
      <c r="M1055" s="137"/>
    </row>
    <row r="1056" spans="1:13" ht="75" customHeight="1">
      <c r="A1056" s="139" t="s">
        <v>2763</v>
      </c>
      <c r="B1056" s="297"/>
      <c r="C1056" s="139" t="s">
        <v>2789</v>
      </c>
      <c r="D1056" s="138"/>
      <c r="E1056" s="138"/>
      <c r="F1056" s="139" t="s">
        <v>2790</v>
      </c>
      <c r="G1056" s="216" t="s">
        <v>8290</v>
      </c>
      <c r="H1056" s="139" t="s">
        <v>2791</v>
      </c>
      <c r="I1056" s="223" t="s">
        <v>7</v>
      </c>
      <c r="J1056" s="225" t="s">
        <v>917</v>
      </c>
      <c r="L1056" s="150"/>
      <c r="M1056" s="137"/>
    </row>
    <row r="1057" spans="1:13" ht="75" customHeight="1">
      <c r="A1057" s="139" t="s">
        <v>2763</v>
      </c>
      <c r="B1057" s="297"/>
      <c r="C1057" s="139" t="s">
        <v>2792</v>
      </c>
      <c r="D1057" s="138"/>
      <c r="E1057" s="138"/>
      <c r="F1057" s="139" t="s">
        <v>8291</v>
      </c>
      <c r="G1057" s="216" t="s">
        <v>8292</v>
      </c>
      <c r="H1057" s="139" t="s">
        <v>8293</v>
      </c>
      <c r="I1057" s="223" t="s">
        <v>7</v>
      </c>
      <c r="J1057" s="225" t="s">
        <v>917</v>
      </c>
      <c r="L1057" s="150"/>
      <c r="M1057" s="137"/>
    </row>
    <row r="1058" spans="1:13" ht="75" customHeight="1">
      <c r="A1058" s="139" t="s">
        <v>2763</v>
      </c>
      <c r="B1058" s="297"/>
      <c r="C1058" s="139" t="s">
        <v>2793</v>
      </c>
      <c r="D1058" s="138"/>
      <c r="E1058" s="138"/>
      <c r="F1058" s="139" t="s">
        <v>2794</v>
      </c>
      <c r="G1058" s="216" t="s">
        <v>8294</v>
      </c>
      <c r="H1058" s="139" t="s">
        <v>2795</v>
      </c>
      <c r="I1058" s="223" t="s">
        <v>7</v>
      </c>
      <c r="J1058" s="225" t="s">
        <v>917</v>
      </c>
      <c r="L1058" s="150"/>
      <c r="M1058" s="137"/>
    </row>
    <row r="1059" spans="1:13" s="151" customFormat="1" ht="75" customHeight="1">
      <c r="A1059" s="149" t="s">
        <v>2763</v>
      </c>
      <c r="B1059" s="297"/>
      <c r="C1059" s="149" t="s">
        <v>2796</v>
      </c>
      <c r="D1059" s="148"/>
      <c r="E1059" s="148"/>
      <c r="F1059" s="149" t="s">
        <v>2797</v>
      </c>
      <c r="G1059" s="149" t="s">
        <v>8277</v>
      </c>
      <c r="H1059" s="149" t="s">
        <v>8295</v>
      </c>
      <c r="I1059" s="228" t="s">
        <v>850</v>
      </c>
      <c r="J1059" s="229" t="s">
        <v>917</v>
      </c>
      <c r="L1059" s="150"/>
    </row>
    <row r="1060" spans="1:13" s="151" customFormat="1" ht="75" customHeight="1">
      <c r="A1060" s="149" t="s">
        <v>2763</v>
      </c>
      <c r="B1060" s="297"/>
      <c r="C1060" s="149" t="s">
        <v>2798</v>
      </c>
      <c r="D1060" s="148"/>
      <c r="E1060" s="148"/>
      <c r="F1060" s="149" t="s">
        <v>8296</v>
      </c>
      <c r="G1060" s="149" t="s">
        <v>8297</v>
      </c>
      <c r="H1060" s="149" t="s">
        <v>2799</v>
      </c>
      <c r="I1060" s="228" t="s">
        <v>850</v>
      </c>
      <c r="J1060" s="229" t="s">
        <v>917</v>
      </c>
      <c r="L1060" s="150"/>
    </row>
    <row r="1061" spans="1:13" s="151" customFormat="1" ht="75" customHeight="1">
      <c r="A1061" s="148" t="s">
        <v>2763</v>
      </c>
      <c r="B1061" s="297"/>
      <c r="C1061" s="149" t="s">
        <v>2800</v>
      </c>
      <c r="D1061" s="148"/>
      <c r="E1061" s="148"/>
      <c r="F1061" s="149" t="s">
        <v>2801</v>
      </c>
      <c r="G1061" s="149" t="s">
        <v>8298</v>
      </c>
      <c r="H1061" s="149" t="s">
        <v>8299</v>
      </c>
      <c r="I1061" s="228" t="s">
        <v>850</v>
      </c>
      <c r="J1061" s="229" t="s">
        <v>917</v>
      </c>
      <c r="L1061" s="150"/>
    </row>
    <row r="1062" spans="1:13" s="151" customFormat="1" ht="75" customHeight="1">
      <c r="A1062" s="149" t="s">
        <v>2763</v>
      </c>
      <c r="B1062" s="297"/>
      <c r="C1062" s="149" t="s">
        <v>2802</v>
      </c>
      <c r="D1062" s="148"/>
      <c r="E1062" s="148"/>
      <c r="F1062" s="149" t="s">
        <v>2803</v>
      </c>
      <c r="G1062" s="149" t="s">
        <v>8300</v>
      </c>
      <c r="H1062" s="149" t="s">
        <v>8301</v>
      </c>
      <c r="I1062" s="228" t="s">
        <v>850</v>
      </c>
      <c r="J1062" s="229" t="s">
        <v>917</v>
      </c>
      <c r="L1062" s="150"/>
    </row>
    <row r="1063" spans="1:13" s="151" customFormat="1" ht="75" customHeight="1">
      <c r="A1063" s="149" t="s">
        <v>2763</v>
      </c>
      <c r="B1063" s="297"/>
      <c r="C1063" s="149" t="s">
        <v>2804</v>
      </c>
      <c r="D1063" s="148"/>
      <c r="E1063" s="148"/>
      <c r="F1063" s="149" t="s">
        <v>2805</v>
      </c>
      <c r="G1063" s="149" t="s">
        <v>8302</v>
      </c>
      <c r="H1063" s="149" t="s">
        <v>8303</v>
      </c>
      <c r="I1063" s="228" t="s">
        <v>850</v>
      </c>
      <c r="J1063" s="229" t="s">
        <v>917</v>
      </c>
      <c r="L1063" s="150"/>
    </row>
    <row r="1064" spans="1:13" ht="75" customHeight="1">
      <c r="A1064" s="139" t="s">
        <v>2763</v>
      </c>
      <c r="B1064" s="139"/>
      <c r="C1064" s="139" t="s">
        <v>2806</v>
      </c>
      <c r="D1064" s="138"/>
      <c r="E1064" s="138"/>
      <c r="F1064" s="139" t="s">
        <v>2807</v>
      </c>
      <c r="G1064" s="216" t="s">
        <v>8304</v>
      </c>
      <c r="H1064" s="139" t="s">
        <v>2808</v>
      </c>
      <c r="I1064" s="223" t="s">
        <v>7</v>
      </c>
      <c r="J1064" s="225" t="s">
        <v>917</v>
      </c>
      <c r="L1064" s="150"/>
      <c r="M1064" s="137"/>
    </row>
    <row r="1065" spans="1:13" ht="75" customHeight="1">
      <c r="A1065" s="139" t="s">
        <v>2763</v>
      </c>
      <c r="B1065" s="139"/>
      <c r="C1065" s="139" t="s">
        <v>2809</v>
      </c>
      <c r="D1065" s="138"/>
      <c r="E1065" s="138"/>
      <c r="F1065" s="161"/>
      <c r="G1065" s="216" t="s">
        <v>8305</v>
      </c>
      <c r="H1065" s="139" t="s">
        <v>2810</v>
      </c>
      <c r="I1065" s="223" t="s">
        <v>7</v>
      </c>
      <c r="J1065" s="225" t="s">
        <v>917</v>
      </c>
      <c r="L1065" s="150"/>
      <c r="M1065" s="137"/>
    </row>
    <row r="1066" spans="1:13" ht="75" customHeight="1">
      <c r="A1066" s="139" t="s">
        <v>2763</v>
      </c>
      <c r="B1066" s="139"/>
      <c r="C1066" s="139" t="s">
        <v>2811</v>
      </c>
      <c r="D1066" s="138"/>
      <c r="E1066" s="138"/>
      <c r="F1066" s="139" t="s">
        <v>2812</v>
      </c>
      <c r="G1066" s="216" t="s">
        <v>8306</v>
      </c>
      <c r="H1066" s="139" t="s">
        <v>2813</v>
      </c>
      <c r="I1066" s="223" t="s">
        <v>7</v>
      </c>
      <c r="J1066" s="225" t="s">
        <v>917</v>
      </c>
      <c r="L1066" s="150"/>
      <c r="M1066" s="137"/>
    </row>
    <row r="1067" spans="1:13" ht="75" customHeight="1">
      <c r="A1067" s="138" t="s">
        <v>2814</v>
      </c>
      <c r="B1067" s="293" t="s">
        <v>2815</v>
      </c>
      <c r="C1067" s="138" t="s">
        <v>2816</v>
      </c>
      <c r="E1067" s="138" t="s">
        <v>2817</v>
      </c>
      <c r="F1067" s="138" t="s">
        <v>2818</v>
      </c>
      <c r="G1067" s="215" t="s">
        <v>8307</v>
      </c>
      <c r="H1067" s="138" t="s">
        <v>2819</v>
      </c>
      <c r="I1067" s="223" t="s">
        <v>7</v>
      </c>
      <c r="J1067" s="224" t="s">
        <v>31</v>
      </c>
      <c r="K1067" s="137" t="s">
        <v>32</v>
      </c>
      <c r="L1067" s="150"/>
    </row>
    <row r="1068" spans="1:13" ht="75" customHeight="1">
      <c r="A1068" s="138" t="s">
        <v>2814</v>
      </c>
      <c r="B1068" s="294"/>
      <c r="C1068" s="138" t="s">
        <v>2820</v>
      </c>
      <c r="F1068" s="138" t="s">
        <v>2821</v>
      </c>
      <c r="G1068" s="215" t="s">
        <v>2822</v>
      </c>
      <c r="H1068" s="138" t="s">
        <v>2823</v>
      </c>
      <c r="I1068" s="223" t="s">
        <v>7</v>
      </c>
      <c r="J1068" s="224" t="s">
        <v>31</v>
      </c>
      <c r="K1068" s="137" t="s">
        <v>32</v>
      </c>
      <c r="L1068" s="150"/>
    </row>
    <row r="1069" spans="1:13" ht="75" customHeight="1">
      <c r="A1069" s="138" t="s">
        <v>2814</v>
      </c>
      <c r="B1069" s="294"/>
      <c r="C1069" s="138" t="s">
        <v>2824</v>
      </c>
      <c r="F1069" s="178" t="s">
        <v>2825</v>
      </c>
      <c r="G1069" s="215" t="s">
        <v>2826</v>
      </c>
      <c r="H1069" s="138" t="s">
        <v>2819</v>
      </c>
      <c r="I1069" s="223" t="s">
        <v>7</v>
      </c>
      <c r="J1069" s="224" t="s">
        <v>31</v>
      </c>
      <c r="K1069" s="137" t="s">
        <v>32</v>
      </c>
      <c r="L1069" s="150"/>
    </row>
    <row r="1070" spans="1:13" ht="75" customHeight="1">
      <c r="A1070" s="138" t="s">
        <v>2814</v>
      </c>
      <c r="B1070" s="294"/>
      <c r="C1070" s="138" t="s">
        <v>2827</v>
      </c>
      <c r="F1070" s="178" t="s">
        <v>2828</v>
      </c>
      <c r="G1070" s="215" t="s">
        <v>2829</v>
      </c>
      <c r="H1070" s="138" t="s">
        <v>2830</v>
      </c>
      <c r="I1070" s="223" t="s">
        <v>7</v>
      </c>
      <c r="J1070" s="224" t="s">
        <v>31</v>
      </c>
      <c r="K1070" s="137" t="s">
        <v>32</v>
      </c>
      <c r="L1070" s="150"/>
    </row>
    <row r="1071" spans="1:13" ht="75" customHeight="1">
      <c r="A1071" s="138" t="s">
        <v>2814</v>
      </c>
      <c r="B1071" s="294"/>
      <c r="C1071" s="138" t="s">
        <v>2831</v>
      </c>
      <c r="F1071" s="138" t="s">
        <v>2832</v>
      </c>
      <c r="G1071" s="215" t="s">
        <v>2833</v>
      </c>
      <c r="H1071" s="138" t="s">
        <v>2830</v>
      </c>
      <c r="I1071" s="223" t="s">
        <v>7</v>
      </c>
      <c r="J1071" s="224" t="s">
        <v>31</v>
      </c>
      <c r="K1071" s="137" t="s">
        <v>32</v>
      </c>
      <c r="L1071" s="150"/>
    </row>
    <row r="1072" spans="1:13" ht="75" customHeight="1">
      <c r="A1072" s="138" t="s">
        <v>2814</v>
      </c>
      <c r="B1072" s="294"/>
      <c r="C1072" s="138" t="s">
        <v>2834</v>
      </c>
      <c r="E1072" s="138" t="s">
        <v>2835</v>
      </c>
      <c r="F1072" s="138" t="s">
        <v>2836</v>
      </c>
      <c r="G1072" s="215" t="s">
        <v>2837</v>
      </c>
      <c r="H1072" s="138" t="s">
        <v>2819</v>
      </c>
      <c r="I1072" s="223" t="s">
        <v>7</v>
      </c>
      <c r="J1072" s="224" t="s">
        <v>31</v>
      </c>
      <c r="K1072" s="137" t="s">
        <v>32</v>
      </c>
      <c r="L1072" s="150"/>
      <c r="M1072" s="138" t="s">
        <v>7653</v>
      </c>
    </row>
    <row r="1073" spans="1:13" ht="75" customHeight="1">
      <c r="A1073" s="138" t="s">
        <v>2814</v>
      </c>
      <c r="B1073" s="294"/>
      <c r="C1073" s="138" t="s">
        <v>2838</v>
      </c>
      <c r="F1073" s="138" t="s">
        <v>2839</v>
      </c>
      <c r="G1073" s="215" t="s">
        <v>2840</v>
      </c>
      <c r="H1073" s="138" t="s">
        <v>2841</v>
      </c>
      <c r="I1073" s="223" t="s">
        <v>7</v>
      </c>
      <c r="J1073" s="224" t="s">
        <v>917</v>
      </c>
      <c r="L1073" s="150"/>
    </row>
    <row r="1074" spans="1:13" ht="75" customHeight="1">
      <c r="A1074" s="138" t="s">
        <v>2814</v>
      </c>
      <c r="B1074" s="294"/>
      <c r="C1074" s="138" t="s">
        <v>2842</v>
      </c>
      <c r="F1074" s="138" t="s">
        <v>2843</v>
      </c>
      <c r="G1074" s="215" t="s">
        <v>2844</v>
      </c>
      <c r="H1074" s="138" t="s">
        <v>2845</v>
      </c>
      <c r="I1074" s="223" t="s">
        <v>7</v>
      </c>
      <c r="J1074" s="224" t="s">
        <v>917</v>
      </c>
      <c r="L1074" s="150"/>
    </row>
    <row r="1075" spans="1:13" ht="75" customHeight="1">
      <c r="A1075" s="138" t="s">
        <v>2814</v>
      </c>
      <c r="B1075" s="294"/>
      <c r="C1075" s="138" t="s">
        <v>2846</v>
      </c>
      <c r="F1075" s="138" t="s">
        <v>2847</v>
      </c>
      <c r="G1075" s="215" t="s">
        <v>2848</v>
      </c>
      <c r="H1075" s="138" t="s">
        <v>2841</v>
      </c>
      <c r="I1075" s="223" t="s">
        <v>7</v>
      </c>
      <c r="J1075" s="224" t="s">
        <v>917</v>
      </c>
      <c r="L1075" s="150"/>
    </row>
    <row r="1076" spans="1:13" ht="75" customHeight="1">
      <c r="A1076" s="138" t="s">
        <v>2814</v>
      </c>
      <c r="B1076" s="294"/>
      <c r="C1076" s="138" t="s">
        <v>2849</v>
      </c>
      <c r="F1076" s="138" t="s">
        <v>2850</v>
      </c>
      <c r="G1076" s="215" t="s">
        <v>2851</v>
      </c>
      <c r="H1076" s="138" t="s">
        <v>2852</v>
      </c>
      <c r="I1076" s="223" t="s">
        <v>7</v>
      </c>
      <c r="J1076" s="224" t="s">
        <v>917</v>
      </c>
      <c r="L1076" s="150"/>
    </row>
    <row r="1077" spans="1:13" ht="75" customHeight="1">
      <c r="A1077" s="138" t="s">
        <v>2814</v>
      </c>
      <c r="B1077" s="294"/>
      <c r="C1077" s="138" t="s">
        <v>2853</v>
      </c>
      <c r="F1077" s="138" t="s">
        <v>2854</v>
      </c>
      <c r="G1077" s="215" t="s">
        <v>2855</v>
      </c>
      <c r="H1077" s="138" t="s">
        <v>2856</v>
      </c>
      <c r="I1077" s="223" t="s">
        <v>7</v>
      </c>
      <c r="J1077" s="224" t="s">
        <v>917</v>
      </c>
      <c r="L1077" s="150"/>
    </row>
    <row r="1078" spans="1:13" ht="75" customHeight="1">
      <c r="A1078" s="138" t="s">
        <v>2814</v>
      </c>
      <c r="B1078" s="294"/>
      <c r="C1078" s="138" t="s">
        <v>2857</v>
      </c>
      <c r="E1078" s="138" t="s">
        <v>2858</v>
      </c>
      <c r="F1078" s="138" t="s">
        <v>2859</v>
      </c>
      <c r="G1078" s="215" t="s">
        <v>2860</v>
      </c>
      <c r="H1078" s="138" t="s">
        <v>2861</v>
      </c>
      <c r="I1078" s="223" t="s">
        <v>7</v>
      </c>
      <c r="J1078" s="225" t="s">
        <v>917</v>
      </c>
      <c r="L1078" s="150"/>
      <c r="M1078" s="137"/>
    </row>
    <row r="1079" spans="1:13" ht="75" customHeight="1">
      <c r="A1079" s="138" t="s">
        <v>2814</v>
      </c>
      <c r="B1079" s="294"/>
      <c r="C1079" s="138" t="s">
        <v>2862</v>
      </c>
      <c r="F1079" s="138" t="s">
        <v>2863</v>
      </c>
      <c r="G1079" s="215" t="s">
        <v>2864</v>
      </c>
      <c r="H1079" s="138" t="s">
        <v>2865</v>
      </c>
      <c r="I1079" s="223" t="s">
        <v>7</v>
      </c>
      <c r="J1079" s="225" t="s">
        <v>917</v>
      </c>
      <c r="L1079" s="150"/>
      <c r="M1079" s="137"/>
    </row>
    <row r="1080" spans="1:13" ht="75" customHeight="1">
      <c r="A1080" s="138" t="s">
        <v>2814</v>
      </c>
      <c r="B1080" s="294"/>
      <c r="C1080" s="138" t="s">
        <v>2866</v>
      </c>
      <c r="F1080" s="138" t="s">
        <v>2867</v>
      </c>
      <c r="G1080" s="215" t="s">
        <v>2868</v>
      </c>
      <c r="H1080" s="138" t="s">
        <v>2865</v>
      </c>
      <c r="I1080" s="223" t="s">
        <v>7</v>
      </c>
      <c r="J1080" s="225" t="s">
        <v>917</v>
      </c>
      <c r="L1080" s="150"/>
      <c r="M1080" s="137"/>
    </row>
    <row r="1081" spans="1:13" ht="75" customHeight="1">
      <c r="A1081" s="138" t="s">
        <v>2814</v>
      </c>
      <c r="B1081" s="294"/>
      <c r="C1081" s="138" t="s">
        <v>2869</v>
      </c>
      <c r="F1081" s="138" t="s">
        <v>2870</v>
      </c>
      <c r="G1081" s="215" t="s">
        <v>2871</v>
      </c>
      <c r="H1081" s="138" t="s">
        <v>2872</v>
      </c>
      <c r="I1081" s="223" t="s">
        <v>7</v>
      </c>
      <c r="J1081" s="225" t="s">
        <v>917</v>
      </c>
      <c r="L1081" s="150"/>
      <c r="M1081" s="137"/>
    </row>
    <row r="1082" spans="1:13" ht="75" customHeight="1">
      <c r="A1082" s="138" t="s">
        <v>2814</v>
      </c>
      <c r="B1082" s="294"/>
      <c r="C1082" s="138" t="s">
        <v>2873</v>
      </c>
      <c r="F1082" s="138" t="s">
        <v>2874</v>
      </c>
      <c r="G1082" s="215" t="s">
        <v>2875</v>
      </c>
      <c r="H1082" s="138" t="s">
        <v>2865</v>
      </c>
      <c r="I1082" s="223" t="s">
        <v>7</v>
      </c>
      <c r="J1082" s="225" t="s">
        <v>917</v>
      </c>
      <c r="L1082" s="150"/>
      <c r="M1082" s="137"/>
    </row>
    <row r="1083" spans="1:13" ht="75" customHeight="1">
      <c r="A1083" s="138" t="s">
        <v>2814</v>
      </c>
      <c r="B1083" s="294"/>
      <c r="C1083" s="138" t="s">
        <v>2876</v>
      </c>
      <c r="F1083" s="138" t="s">
        <v>2877</v>
      </c>
      <c r="G1083" s="215" t="s">
        <v>2878</v>
      </c>
      <c r="H1083" s="138" t="s">
        <v>2879</v>
      </c>
      <c r="I1083" s="223" t="s">
        <v>7</v>
      </c>
      <c r="J1083" s="225" t="s">
        <v>917</v>
      </c>
      <c r="L1083" s="150"/>
      <c r="M1083" s="137"/>
    </row>
    <row r="1084" spans="1:13" ht="75" customHeight="1">
      <c r="A1084" s="138" t="s">
        <v>2814</v>
      </c>
      <c r="B1084" s="294"/>
      <c r="C1084" s="138" t="s">
        <v>2880</v>
      </c>
      <c r="F1084" s="138" t="s">
        <v>2881</v>
      </c>
      <c r="G1084" s="215" t="s">
        <v>2882</v>
      </c>
      <c r="H1084" s="138" t="s">
        <v>2883</v>
      </c>
      <c r="I1084" s="223" t="s">
        <v>7</v>
      </c>
      <c r="J1084" s="225" t="s">
        <v>917</v>
      </c>
      <c r="L1084" s="150"/>
      <c r="M1084" s="137"/>
    </row>
    <row r="1085" spans="1:13" ht="75" customHeight="1">
      <c r="A1085" s="138" t="s">
        <v>2814</v>
      </c>
      <c r="B1085" s="294"/>
      <c r="C1085" s="138" t="s">
        <v>2884</v>
      </c>
      <c r="E1085" s="138" t="s">
        <v>2885</v>
      </c>
      <c r="F1085" s="138" t="s">
        <v>2886</v>
      </c>
      <c r="G1085" s="215" t="s">
        <v>2887</v>
      </c>
      <c r="H1085" s="138" t="s">
        <v>2888</v>
      </c>
      <c r="I1085" s="223" t="s">
        <v>7</v>
      </c>
      <c r="J1085" s="225" t="s">
        <v>917</v>
      </c>
      <c r="L1085" s="150"/>
      <c r="M1085" s="137"/>
    </row>
    <row r="1086" spans="1:13" ht="75" customHeight="1">
      <c r="A1086" s="138" t="s">
        <v>2814</v>
      </c>
      <c r="B1086" s="294"/>
      <c r="C1086" s="138" t="s">
        <v>2889</v>
      </c>
      <c r="F1086" s="138" t="s">
        <v>2890</v>
      </c>
      <c r="G1086" s="215" t="s">
        <v>2891</v>
      </c>
      <c r="H1086" s="138" t="s">
        <v>2865</v>
      </c>
      <c r="I1086" s="223" t="s">
        <v>7</v>
      </c>
      <c r="J1086" s="225" t="s">
        <v>917</v>
      </c>
      <c r="L1086" s="150"/>
      <c r="M1086" s="137"/>
    </row>
    <row r="1087" spans="1:13" ht="75" customHeight="1">
      <c r="A1087" s="138" t="s">
        <v>2814</v>
      </c>
      <c r="B1087" s="294"/>
      <c r="C1087" s="138" t="s">
        <v>2892</v>
      </c>
      <c r="F1087" s="138" t="s">
        <v>2893</v>
      </c>
      <c r="G1087" s="215" t="s">
        <v>2894</v>
      </c>
      <c r="H1087" s="138" t="s">
        <v>2865</v>
      </c>
      <c r="I1087" s="223" t="s">
        <v>7</v>
      </c>
      <c r="J1087" s="225" t="s">
        <v>917</v>
      </c>
      <c r="L1087" s="150"/>
      <c r="M1087" s="137"/>
    </row>
    <row r="1088" spans="1:13" ht="75" customHeight="1">
      <c r="A1088" s="138" t="s">
        <v>2814</v>
      </c>
      <c r="B1088" s="294"/>
      <c r="C1088" s="138" t="s">
        <v>2895</v>
      </c>
      <c r="F1088" s="138" t="s">
        <v>2896</v>
      </c>
      <c r="G1088" s="215" t="s">
        <v>2897</v>
      </c>
      <c r="H1088" s="138" t="s">
        <v>2872</v>
      </c>
      <c r="I1088" s="223" t="s">
        <v>7</v>
      </c>
      <c r="J1088" s="225" t="s">
        <v>917</v>
      </c>
      <c r="L1088" s="150"/>
      <c r="M1088" s="137"/>
    </row>
    <row r="1089" spans="1:13" ht="75" customHeight="1">
      <c r="A1089" s="138" t="s">
        <v>2814</v>
      </c>
      <c r="B1089" s="294"/>
      <c r="C1089" s="138" t="s">
        <v>2898</v>
      </c>
      <c r="F1089" s="138" t="s">
        <v>2899</v>
      </c>
      <c r="G1089" s="215" t="s">
        <v>2900</v>
      </c>
      <c r="H1089" s="138" t="s">
        <v>2865</v>
      </c>
      <c r="I1089" s="223" t="s">
        <v>7</v>
      </c>
      <c r="J1089" s="225" t="s">
        <v>917</v>
      </c>
      <c r="L1089" s="150"/>
      <c r="M1089" s="137"/>
    </row>
    <row r="1090" spans="1:13" ht="75" customHeight="1">
      <c r="A1090" s="138" t="s">
        <v>2814</v>
      </c>
      <c r="B1090" s="294"/>
      <c r="C1090" s="138" t="s">
        <v>2901</v>
      </c>
      <c r="F1090" s="138" t="s">
        <v>2902</v>
      </c>
      <c r="G1090" s="215" t="s">
        <v>2903</v>
      </c>
      <c r="H1090" s="138" t="s">
        <v>2879</v>
      </c>
      <c r="I1090" s="223" t="s">
        <v>7</v>
      </c>
      <c r="J1090" s="225" t="s">
        <v>917</v>
      </c>
      <c r="L1090" s="150"/>
      <c r="M1090" s="137"/>
    </row>
    <row r="1091" spans="1:13" ht="75" customHeight="1">
      <c r="A1091" s="138" t="s">
        <v>2814</v>
      </c>
      <c r="B1091" s="294"/>
      <c r="C1091" s="138" t="s">
        <v>2904</v>
      </c>
      <c r="F1091" s="138" t="s">
        <v>2905</v>
      </c>
      <c r="G1091" s="215" t="s">
        <v>2906</v>
      </c>
      <c r="H1091" s="138" t="s">
        <v>2907</v>
      </c>
      <c r="I1091" s="223" t="s">
        <v>7</v>
      </c>
      <c r="J1091" s="225" t="s">
        <v>917</v>
      </c>
      <c r="L1091" s="150"/>
      <c r="M1091" s="137"/>
    </row>
    <row r="1092" spans="1:13" ht="75" customHeight="1">
      <c r="A1092" s="138" t="s">
        <v>2814</v>
      </c>
      <c r="B1092" s="294"/>
      <c r="C1092" s="138" t="s">
        <v>2908</v>
      </c>
      <c r="E1092" s="138" t="s">
        <v>2909</v>
      </c>
      <c r="F1092" s="138" t="s">
        <v>2910</v>
      </c>
      <c r="G1092" s="215" t="s">
        <v>2911</v>
      </c>
      <c r="H1092" s="138" t="s">
        <v>2912</v>
      </c>
      <c r="I1092" s="223" t="s">
        <v>7</v>
      </c>
      <c r="J1092" s="225" t="s">
        <v>917</v>
      </c>
      <c r="L1092" s="150"/>
      <c r="M1092" s="137"/>
    </row>
    <row r="1093" spans="1:13" ht="75" customHeight="1">
      <c r="A1093" s="138" t="s">
        <v>2814</v>
      </c>
      <c r="B1093" s="294"/>
      <c r="C1093" s="138" t="s">
        <v>2913</v>
      </c>
      <c r="E1093" s="145"/>
      <c r="F1093" s="138" t="s">
        <v>2914</v>
      </c>
      <c r="G1093" s="215" t="s">
        <v>2915</v>
      </c>
      <c r="H1093" s="138" t="s">
        <v>2916</v>
      </c>
      <c r="I1093" s="223" t="s">
        <v>7</v>
      </c>
      <c r="J1093" s="225" t="s">
        <v>917</v>
      </c>
      <c r="L1093" s="150"/>
      <c r="M1093" s="137"/>
    </row>
    <row r="1094" spans="1:13" ht="75" customHeight="1">
      <c r="A1094" s="138" t="s">
        <v>2814</v>
      </c>
      <c r="B1094" s="294"/>
      <c r="C1094" s="138" t="s">
        <v>2917</v>
      </c>
      <c r="F1094" s="138" t="s">
        <v>2918</v>
      </c>
      <c r="G1094" s="215" t="s">
        <v>2919</v>
      </c>
      <c r="H1094" s="138" t="s">
        <v>2920</v>
      </c>
      <c r="I1094" s="223" t="s">
        <v>7</v>
      </c>
      <c r="J1094" s="225" t="s">
        <v>917</v>
      </c>
      <c r="L1094" s="150"/>
      <c r="M1094" s="137"/>
    </row>
    <row r="1095" spans="1:13" ht="75" customHeight="1">
      <c r="A1095" s="138" t="s">
        <v>2814</v>
      </c>
      <c r="B1095" s="294"/>
      <c r="C1095" s="138" t="s">
        <v>2921</v>
      </c>
      <c r="F1095" s="138" t="s">
        <v>2922</v>
      </c>
      <c r="G1095" s="215" t="s">
        <v>2923</v>
      </c>
      <c r="H1095" s="138" t="s">
        <v>2865</v>
      </c>
      <c r="I1095" s="223" t="s">
        <v>7</v>
      </c>
      <c r="J1095" s="225" t="s">
        <v>917</v>
      </c>
      <c r="L1095" s="150"/>
      <c r="M1095" s="137"/>
    </row>
    <row r="1096" spans="1:13" ht="75" customHeight="1">
      <c r="A1096" s="138" t="s">
        <v>2814</v>
      </c>
      <c r="B1096" s="294"/>
      <c r="C1096" s="138" t="s">
        <v>2924</v>
      </c>
      <c r="F1096" s="138" t="s">
        <v>2925</v>
      </c>
      <c r="G1096" s="215" t="s">
        <v>2926</v>
      </c>
      <c r="H1096" s="138" t="s">
        <v>2927</v>
      </c>
      <c r="I1096" s="223" t="s">
        <v>7</v>
      </c>
      <c r="J1096" s="225" t="s">
        <v>917</v>
      </c>
      <c r="L1096" s="150"/>
      <c r="M1096" s="137"/>
    </row>
    <row r="1097" spans="1:13" ht="75" customHeight="1">
      <c r="A1097" s="138" t="s">
        <v>2814</v>
      </c>
      <c r="B1097" s="294"/>
      <c r="C1097" s="138" t="s">
        <v>2928</v>
      </c>
      <c r="E1097" s="138" t="s">
        <v>2929</v>
      </c>
      <c r="F1097" s="138" t="s">
        <v>2930</v>
      </c>
      <c r="G1097" s="215" t="s">
        <v>2931</v>
      </c>
      <c r="H1097" s="138" t="s">
        <v>2932</v>
      </c>
      <c r="I1097" s="223" t="s">
        <v>7</v>
      </c>
      <c r="J1097" s="225" t="s">
        <v>917</v>
      </c>
      <c r="L1097" s="150"/>
      <c r="M1097" s="137"/>
    </row>
    <row r="1098" spans="1:13" ht="75" customHeight="1">
      <c r="A1098" s="138" t="s">
        <v>2814</v>
      </c>
      <c r="B1098" s="294"/>
      <c r="C1098" s="138" t="s">
        <v>2933</v>
      </c>
      <c r="F1098" s="138" t="s">
        <v>2934</v>
      </c>
      <c r="G1098" s="215" t="s">
        <v>2935</v>
      </c>
      <c r="H1098" s="138" t="s">
        <v>2936</v>
      </c>
      <c r="I1098" s="223" t="s">
        <v>7</v>
      </c>
      <c r="J1098" s="225" t="s">
        <v>917</v>
      </c>
      <c r="L1098" s="150"/>
      <c r="M1098" s="137"/>
    </row>
    <row r="1099" spans="1:13" ht="75" customHeight="1">
      <c r="A1099" s="138" t="s">
        <v>2814</v>
      </c>
      <c r="B1099" s="294"/>
      <c r="C1099" s="138" t="s">
        <v>2937</v>
      </c>
      <c r="F1099" s="138" t="s">
        <v>2938</v>
      </c>
      <c r="G1099" s="215" t="s">
        <v>2939</v>
      </c>
      <c r="H1099" s="138" t="s">
        <v>2940</v>
      </c>
      <c r="I1099" s="223" t="s">
        <v>7</v>
      </c>
      <c r="J1099" s="225" t="s">
        <v>917</v>
      </c>
      <c r="L1099" s="150"/>
      <c r="M1099" s="137"/>
    </row>
    <row r="1100" spans="1:13" ht="75" customHeight="1">
      <c r="A1100" s="138" t="s">
        <v>2814</v>
      </c>
      <c r="B1100" s="294"/>
      <c r="C1100" s="138" t="s">
        <v>2941</v>
      </c>
      <c r="F1100" s="138" t="s">
        <v>2942</v>
      </c>
      <c r="G1100" s="215" t="s">
        <v>2943</v>
      </c>
      <c r="H1100" s="138" t="s">
        <v>2932</v>
      </c>
      <c r="I1100" s="223" t="s">
        <v>7</v>
      </c>
      <c r="J1100" s="225" t="s">
        <v>917</v>
      </c>
      <c r="L1100" s="150"/>
      <c r="M1100" s="137"/>
    </row>
    <row r="1101" spans="1:13" ht="75" customHeight="1">
      <c r="A1101" s="138" t="s">
        <v>2814</v>
      </c>
      <c r="B1101" s="294"/>
      <c r="C1101" s="138" t="s">
        <v>2944</v>
      </c>
      <c r="F1101" s="138" t="s">
        <v>2945</v>
      </c>
      <c r="G1101" s="215" t="s">
        <v>2946</v>
      </c>
      <c r="H1101" s="138" t="s">
        <v>2947</v>
      </c>
      <c r="I1101" s="223" t="s">
        <v>7</v>
      </c>
      <c r="J1101" s="225" t="s">
        <v>917</v>
      </c>
      <c r="L1101" s="150"/>
      <c r="M1101" s="137"/>
    </row>
    <row r="1102" spans="1:13" ht="75" customHeight="1">
      <c r="A1102" s="138" t="s">
        <v>2814</v>
      </c>
      <c r="B1102" s="294"/>
      <c r="C1102" s="138" t="s">
        <v>2948</v>
      </c>
      <c r="F1102" s="138" t="s">
        <v>2949</v>
      </c>
      <c r="G1102" s="215" t="s">
        <v>2950</v>
      </c>
      <c r="H1102" s="138" t="s">
        <v>2940</v>
      </c>
      <c r="I1102" s="223" t="s">
        <v>7</v>
      </c>
      <c r="J1102" s="225" t="s">
        <v>917</v>
      </c>
      <c r="L1102" s="150"/>
      <c r="M1102" s="137"/>
    </row>
    <row r="1103" spans="1:13" ht="75" customHeight="1">
      <c r="A1103" s="138" t="s">
        <v>2814</v>
      </c>
      <c r="B1103" s="294"/>
      <c r="C1103" s="138" t="s">
        <v>2951</v>
      </c>
      <c r="F1103" s="138" t="s">
        <v>2952</v>
      </c>
      <c r="G1103" s="215" t="s">
        <v>2953</v>
      </c>
      <c r="H1103" s="138" t="s">
        <v>2932</v>
      </c>
      <c r="I1103" s="223" t="s">
        <v>7</v>
      </c>
      <c r="J1103" s="225" t="s">
        <v>917</v>
      </c>
      <c r="L1103" s="150"/>
      <c r="M1103" s="137"/>
    </row>
    <row r="1104" spans="1:13" ht="75" customHeight="1">
      <c r="A1104" s="138" t="s">
        <v>2814</v>
      </c>
      <c r="B1104" s="294"/>
      <c r="C1104" s="138" t="s">
        <v>2954</v>
      </c>
      <c r="F1104" s="138" t="s">
        <v>2955</v>
      </c>
      <c r="G1104" s="215" t="s">
        <v>2953</v>
      </c>
      <c r="H1104" s="138" t="s">
        <v>2956</v>
      </c>
      <c r="I1104" s="223" t="s">
        <v>7</v>
      </c>
      <c r="J1104" s="225" t="s">
        <v>917</v>
      </c>
      <c r="L1104" s="150"/>
      <c r="M1104" s="137"/>
    </row>
    <row r="1105" spans="1:13" ht="75" customHeight="1">
      <c r="A1105" s="138" t="s">
        <v>2814</v>
      </c>
      <c r="B1105" s="294"/>
      <c r="C1105" s="138" t="s">
        <v>2957</v>
      </c>
      <c r="F1105" s="138" t="s">
        <v>2958</v>
      </c>
      <c r="G1105" s="215" t="s">
        <v>2959</v>
      </c>
      <c r="H1105" s="138" t="s">
        <v>2940</v>
      </c>
      <c r="I1105" s="223" t="s">
        <v>7</v>
      </c>
      <c r="J1105" s="225" t="s">
        <v>917</v>
      </c>
      <c r="L1105" s="150"/>
      <c r="M1105" s="137"/>
    </row>
    <row r="1106" spans="1:13" ht="75" customHeight="1">
      <c r="A1106" s="138" t="s">
        <v>2814</v>
      </c>
      <c r="B1106" s="294"/>
      <c r="C1106" s="138" t="s">
        <v>2960</v>
      </c>
      <c r="F1106" s="138" t="s">
        <v>2961</v>
      </c>
      <c r="G1106" s="215" t="s">
        <v>2962</v>
      </c>
      <c r="H1106" s="138" t="s">
        <v>2963</v>
      </c>
      <c r="I1106" s="223" t="s">
        <v>7</v>
      </c>
      <c r="J1106" s="225" t="s">
        <v>917</v>
      </c>
      <c r="L1106" s="150"/>
      <c r="M1106" s="137"/>
    </row>
    <row r="1107" spans="1:13" ht="75" customHeight="1">
      <c r="A1107" s="138" t="s">
        <v>2814</v>
      </c>
      <c r="B1107" s="294"/>
      <c r="C1107" s="138" t="s">
        <v>2964</v>
      </c>
      <c r="F1107" s="138" t="s">
        <v>2965</v>
      </c>
      <c r="G1107" s="215" t="s">
        <v>2966</v>
      </c>
      <c r="H1107" s="138" t="s">
        <v>2967</v>
      </c>
      <c r="I1107" s="223" t="s">
        <v>7</v>
      </c>
      <c r="J1107" s="225" t="s">
        <v>917</v>
      </c>
      <c r="L1107" s="150"/>
      <c r="M1107" s="137"/>
    </row>
    <row r="1108" spans="1:13" ht="75" customHeight="1">
      <c r="A1108" s="138" t="s">
        <v>2814</v>
      </c>
      <c r="B1108" s="294"/>
      <c r="C1108" s="138" t="s">
        <v>2968</v>
      </c>
      <c r="E1108" s="138" t="s">
        <v>2969</v>
      </c>
      <c r="F1108" s="138" t="s">
        <v>2930</v>
      </c>
      <c r="G1108" s="215" t="s">
        <v>2970</v>
      </c>
      <c r="H1108" s="138" t="s">
        <v>2932</v>
      </c>
      <c r="I1108" s="223" t="s">
        <v>7</v>
      </c>
      <c r="J1108" s="225" t="s">
        <v>917</v>
      </c>
      <c r="L1108" s="150"/>
      <c r="M1108" s="137"/>
    </row>
    <row r="1109" spans="1:13" ht="75" customHeight="1">
      <c r="A1109" s="138" t="s">
        <v>2814</v>
      </c>
      <c r="B1109" s="294"/>
      <c r="C1109" s="138" t="s">
        <v>2971</v>
      </c>
      <c r="F1109" s="138" t="s">
        <v>2934</v>
      </c>
      <c r="G1109" s="215" t="s">
        <v>2970</v>
      </c>
      <c r="H1109" s="138" t="s">
        <v>2936</v>
      </c>
      <c r="I1109" s="223" t="s">
        <v>7</v>
      </c>
      <c r="J1109" s="225" t="s">
        <v>917</v>
      </c>
      <c r="L1109" s="150"/>
      <c r="M1109" s="137"/>
    </row>
    <row r="1110" spans="1:13" ht="75" customHeight="1">
      <c r="A1110" s="138" t="s">
        <v>2814</v>
      </c>
      <c r="B1110" s="294"/>
      <c r="C1110" s="138" t="s">
        <v>2972</v>
      </c>
      <c r="F1110" s="138" t="s">
        <v>2938</v>
      </c>
      <c r="G1110" s="215" t="s">
        <v>2973</v>
      </c>
      <c r="H1110" s="138" t="s">
        <v>2974</v>
      </c>
      <c r="I1110" s="223" t="s">
        <v>7</v>
      </c>
      <c r="J1110" s="225" t="s">
        <v>917</v>
      </c>
      <c r="L1110" s="150"/>
      <c r="M1110" s="137"/>
    </row>
    <row r="1111" spans="1:13" ht="75" customHeight="1">
      <c r="A1111" s="138" t="s">
        <v>2814</v>
      </c>
      <c r="B1111" s="294"/>
      <c r="C1111" s="138" t="s">
        <v>2975</v>
      </c>
      <c r="F1111" s="138" t="s">
        <v>2942</v>
      </c>
      <c r="G1111" s="215" t="s">
        <v>2970</v>
      </c>
      <c r="H1111" s="138" t="s">
        <v>2932</v>
      </c>
      <c r="I1111" s="223" t="s">
        <v>7</v>
      </c>
      <c r="J1111" s="225" t="s">
        <v>917</v>
      </c>
      <c r="L1111" s="150"/>
      <c r="M1111" s="137"/>
    </row>
    <row r="1112" spans="1:13" ht="75" customHeight="1">
      <c r="A1112" s="138" t="s">
        <v>2814</v>
      </c>
      <c r="B1112" s="294"/>
      <c r="C1112" s="138" t="s">
        <v>2976</v>
      </c>
      <c r="F1112" s="138" t="s">
        <v>2945</v>
      </c>
      <c r="G1112" s="215" t="s">
        <v>2970</v>
      </c>
      <c r="H1112" s="138" t="s">
        <v>2947</v>
      </c>
      <c r="I1112" s="223" t="s">
        <v>7</v>
      </c>
      <c r="J1112" s="225" t="s">
        <v>917</v>
      </c>
      <c r="L1112" s="150"/>
      <c r="M1112" s="137"/>
    </row>
    <row r="1113" spans="1:13" ht="75" customHeight="1">
      <c r="A1113" s="138" t="s">
        <v>2814</v>
      </c>
      <c r="B1113" s="294"/>
      <c r="C1113" s="138" t="s">
        <v>2977</v>
      </c>
      <c r="F1113" s="138" t="s">
        <v>2949</v>
      </c>
      <c r="G1113" s="215" t="s">
        <v>2978</v>
      </c>
      <c r="H1113" s="138" t="s">
        <v>2974</v>
      </c>
      <c r="I1113" s="223" t="s">
        <v>7</v>
      </c>
      <c r="J1113" s="225" t="s">
        <v>917</v>
      </c>
      <c r="L1113" s="150"/>
      <c r="M1113" s="137"/>
    </row>
    <row r="1114" spans="1:13" ht="75" customHeight="1">
      <c r="A1114" s="138" t="s">
        <v>2814</v>
      </c>
      <c r="B1114" s="294"/>
      <c r="C1114" s="138" t="s">
        <v>2979</v>
      </c>
      <c r="F1114" s="138" t="s">
        <v>2980</v>
      </c>
      <c r="G1114" s="215" t="s">
        <v>2981</v>
      </c>
      <c r="H1114" s="138" t="s">
        <v>2963</v>
      </c>
      <c r="I1114" s="223" t="s">
        <v>7</v>
      </c>
      <c r="J1114" s="225" t="s">
        <v>917</v>
      </c>
      <c r="L1114" s="150"/>
      <c r="M1114" s="137"/>
    </row>
    <row r="1115" spans="1:13" ht="75" customHeight="1">
      <c r="A1115" s="138" t="s">
        <v>2814</v>
      </c>
      <c r="B1115" s="294"/>
      <c r="C1115" s="138" t="s">
        <v>2982</v>
      </c>
      <c r="F1115" s="138" t="s">
        <v>2983</v>
      </c>
      <c r="G1115" s="215" t="s">
        <v>2984</v>
      </c>
      <c r="H1115" s="138" t="s">
        <v>2985</v>
      </c>
      <c r="I1115" s="223" t="s">
        <v>7</v>
      </c>
      <c r="J1115" s="225" t="s">
        <v>917</v>
      </c>
      <c r="L1115" s="150"/>
      <c r="M1115" s="137"/>
    </row>
    <row r="1116" spans="1:13" ht="75" customHeight="1">
      <c r="A1116" s="138" t="s">
        <v>2814</v>
      </c>
      <c r="B1116" s="294"/>
      <c r="C1116" s="138" t="s">
        <v>2986</v>
      </c>
      <c r="E1116" s="138" t="s">
        <v>2987</v>
      </c>
      <c r="F1116" s="138" t="s">
        <v>2988</v>
      </c>
      <c r="G1116" s="215" t="s">
        <v>2989</v>
      </c>
      <c r="H1116" s="138" t="s">
        <v>2990</v>
      </c>
      <c r="I1116" s="223" t="s">
        <v>7</v>
      </c>
      <c r="J1116" s="225" t="s">
        <v>917</v>
      </c>
      <c r="L1116" s="150"/>
      <c r="M1116" s="137"/>
    </row>
    <row r="1117" spans="1:13" ht="75" customHeight="1">
      <c r="A1117" s="138" t="s">
        <v>2814</v>
      </c>
      <c r="B1117" s="294"/>
      <c r="C1117" s="138" t="s">
        <v>2991</v>
      </c>
      <c r="F1117" s="138" t="s">
        <v>2992</v>
      </c>
      <c r="G1117" s="215" t="s">
        <v>2993</v>
      </c>
      <c r="H1117" s="138" t="s">
        <v>2994</v>
      </c>
      <c r="I1117" s="223" t="s">
        <v>7</v>
      </c>
      <c r="J1117" s="225" t="s">
        <v>917</v>
      </c>
      <c r="L1117" s="150"/>
      <c r="M1117" s="137"/>
    </row>
    <row r="1118" spans="1:13" ht="75" customHeight="1">
      <c r="A1118" s="138" t="s">
        <v>2814</v>
      </c>
      <c r="B1118" s="294"/>
      <c r="C1118" s="138" t="s">
        <v>2995</v>
      </c>
      <c r="F1118" s="138" t="s">
        <v>2996</v>
      </c>
      <c r="G1118" s="215" t="s">
        <v>2997</v>
      </c>
      <c r="H1118" s="138" t="s">
        <v>2994</v>
      </c>
      <c r="I1118" s="223" t="s">
        <v>7</v>
      </c>
      <c r="J1118" s="225" t="s">
        <v>917</v>
      </c>
      <c r="L1118" s="150"/>
      <c r="M1118" s="137"/>
    </row>
    <row r="1119" spans="1:13" ht="75" customHeight="1">
      <c r="A1119" s="138" t="s">
        <v>2814</v>
      </c>
      <c r="B1119" s="294"/>
      <c r="C1119" s="138" t="s">
        <v>2998</v>
      </c>
      <c r="E1119" s="138" t="s">
        <v>2999</v>
      </c>
      <c r="F1119" s="138" t="s">
        <v>3000</v>
      </c>
      <c r="G1119" s="215" t="s">
        <v>3001</v>
      </c>
      <c r="H1119" s="138" t="s">
        <v>3002</v>
      </c>
      <c r="I1119" s="223" t="s">
        <v>7</v>
      </c>
      <c r="J1119" s="225" t="s">
        <v>917</v>
      </c>
      <c r="L1119" s="150"/>
      <c r="M1119" s="137"/>
    </row>
    <row r="1120" spans="1:13" ht="75" customHeight="1">
      <c r="A1120" s="138" t="s">
        <v>2814</v>
      </c>
      <c r="B1120" s="294"/>
      <c r="C1120" s="138" t="s">
        <v>3003</v>
      </c>
      <c r="F1120" s="138" t="s">
        <v>3004</v>
      </c>
      <c r="G1120" s="215" t="s">
        <v>3005</v>
      </c>
      <c r="H1120" s="138" t="s">
        <v>3006</v>
      </c>
      <c r="I1120" s="223" t="s">
        <v>7</v>
      </c>
      <c r="J1120" s="225" t="s">
        <v>917</v>
      </c>
      <c r="L1120" s="150"/>
      <c r="M1120" s="137"/>
    </row>
    <row r="1121" spans="1:13" ht="75" customHeight="1">
      <c r="A1121" s="138" t="s">
        <v>2814</v>
      </c>
      <c r="B1121" s="294"/>
      <c r="C1121" s="138" t="s">
        <v>3007</v>
      </c>
      <c r="F1121" s="138" t="s">
        <v>3008</v>
      </c>
      <c r="G1121" s="215" t="s">
        <v>3009</v>
      </c>
      <c r="H1121" s="138" t="s">
        <v>3010</v>
      </c>
      <c r="I1121" s="223" t="s">
        <v>7</v>
      </c>
      <c r="J1121" s="225" t="s">
        <v>917</v>
      </c>
      <c r="L1121" s="150"/>
      <c r="M1121" s="137"/>
    </row>
    <row r="1122" spans="1:13" ht="75" customHeight="1">
      <c r="A1122" s="138" t="s">
        <v>2814</v>
      </c>
      <c r="B1122" s="294"/>
      <c r="C1122" s="138" t="s">
        <v>3011</v>
      </c>
      <c r="F1122" s="138" t="s">
        <v>3012</v>
      </c>
      <c r="G1122" s="215" t="s">
        <v>3013</v>
      </c>
      <c r="H1122" s="138" t="s">
        <v>3014</v>
      </c>
      <c r="I1122" s="223" t="s">
        <v>7</v>
      </c>
      <c r="J1122" s="225" t="s">
        <v>917</v>
      </c>
      <c r="L1122" s="150"/>
      <c r="M1122" s="137"/>
    </row>
    <row r="1123" spans="1:13" ht="75" customHeight="1">
      <c r="A1123" s="138" t="s">
        <v>2814</v>
      </c>
      <c r="B1123" s="294"/>
      <c r="C1123" s="138" t="s">
        <v>3015</v>
      </c>
      <c r="F1123" s="138" t="s">
        <v>3016</v>
      </c>
      <c r="G1123" s="215" t="s">
        <v>3017</v>
      </c>
      <c r="H1123" s="138" t="s">
        <v>3018</v>
      </c>
      <c r="I1123" s="223" t="s">
        <v>7</v>
      </c>
      <c r="J1123" s="225" t="s">
        <v>917</v>
      </c>
      <c r="L1123" s="150"/>
      <c r="M1123" s="137"/>
    </row>
    <row r="1124" spans="1:13" ht="59.25" customHeight="1">
      <c r="A1124" s="138" t="s">
        <v>564</v>
      </c>
      <c r="B1124" s="138" t="s">
        <v>565</v>
      </c>
      <c r="C1124" s="138" t="s">
        <v>566</v>
      </c>
      <c r="D1124" s="138"/>
      <c r="E1124" s="138" t="s">
        <v>567</v>
      </c>
      <c r="F1124" s="138" t="s">
        <v>568</v>
      </c>
      <c r="G1124" s="215" t="s">
        <v>7342</v>
      </c>
      <c r="H1124" s="138" t="s">
        <v>569</v>
      </c>
      <c r="I1124" s="223" t="s">
        <v>7</v>
      </c>
      <c r="J1124" s="224" t="s">
        <v>31</v>
      </c>
      <c r="K1124" s="143" t="s">
        <v>32</v>
      </c>
      <c r="L1124" s="150"/>
    </row>
    <row r="1125" spans="1:13" ht="112.5" customHeight="1">
      <c r="A1125" s="138" t="s">
        <v>564</v>
      </c>
      <c r="B1125" s="138" t="s">
        <v>3019</v>
      </c>
      <c r="C1125" s="138" t="s">
        <v>2760</v>
      </c>
      <c r="D1125" s="138"/>
      <c r="E1125" s="138"/>
      <c r="F1125" s="139" t="s">
        <v>2761</v>
      </c>
      <c r="G1125" s="215" t="s">
        <v>8271</v>
      </c>
      <c r="H1125" s="138" t="s">
        <v>572</v>
      </c>
      <c r="I1125" s="223" t="s">
        <v>7</v>
      </c>
      <c r="J1125" s="224" t="s">
        <v>234</v>
      </c>
      <c r="L1125" s="150"/>
      <c r="M1125" s="137"/>
    </row>
    <row r="1126" spans="1:13" ht="102" customHeight="1">
      <c r="A1126" s="138" t="s">
        <v>573</v>
      </c>
      <c r="B1126" s="293"/>
      <c r="C1126" s="138" t="s">
        <v>2762</v>
      </c>
      <c r="D1126" s="138"/>
      <c r="E1126" s="138"/>
      <c r="F1126" s="139" t="s">
        <v>2761</v>
      </c>
      <c r="G1126" s="215" t="s">
        <v>8276</v>
      </c>
      <c r="H1126" s="138" t="s">
        <v>572</v>
      </c>
      <c r="I1126" s="223" t="s">
        <v>7</v>
      </c>
      <c r="J1126" s="224" t="s">
        <v>234</v>
      </c>
      <c r="L1126" s="150"/>
      <c r="M1126" s="137"/>
    </row>
    <row r="1127" spans="1:13" ht="75" customHeight="1">
      <c r="A1127" s="138" t="s">
        <v>3020</v>
      </c>
      <c r="B1127" s="294"/>
      <c r="C1127" s="138" t="s">
        <v>3021</v>
      </c>
      <c r="D1127" s="138"/>
      <c r="E1127" s="138" t="s">
        <v>3022</v>
      </c>
      <c r="F1127" s="138" t="s">
        <v>3023</v>
      </c>
      <c r="G1127" s="215" t="s">
        <v>8308</v>
      </c>
      <c r="H1127" s="138" t="s">
        <v>3024</v>
      </c>
      <c r="I1127" s="223" t="s">
        <v>7</v>
      </c>
      <c r="J1127" s="225" t="s">
        <v>917</v>
      </c>
      <c r="L1127" s="150"/>
      <c r="M1127" s="137"/>
    </row>
    <row r="1128" spans="1:13" ht="75" customHeight="1">
      <c r="A1128" s="138" t="s">
        <v>3020</v>
      </c>
      <c r="B1128" s="138"/>
      <c r="C1128" s="138" t="s">
        <v>3025</v>
      </c>
      <c r="D1128" s="138"/>
      <c r="F1128" s="138" t="s">
        <v>3026</v>
      </c>
      <c r="G1128" s="215" t="s">
        <v>8309</v>
      </c>
      <c r="H1128" s="138" t="s">
        <v>3027</v>
      </c>
      <c r="I1128" s="223" t="s">
        <v>7</v>
      </c>
      <c r="J1128" s="225" t="s">
        <v>917</v>
      </c>
      <c r="L1128" s="150"/>
      <c r="M1128" s="137"/>
    </row>
    <row r="1129" spans="1:13" ht="75" customHeight="1">
      <c r="A1129" s="138" t="s">
        <v>3028</v>
      </c>
      <c r="B1129" s="293" t="s">
        <v>3029</v>
      </c>
      <c r="C1129" s="139" t="s">
        <v>3030</v>
      </c>
      <c r="D1129" s="138"/>
      <c r="E1129" s="138" t="s">
        <v>3031</v>
      </c>
      <c r="F1129" s="138" t="s">
        <v>3032</v>
      </c>
      <c r="G1129" s="215" t="s">
        <v>8310</v>
      </c>
      <c r="H1129" s="138" t="s">
        <v>3033</v>
      </c>
      <c r="I1129" s="223" t="s">
        <v>7</v>
      </c>
      <c r="J1129" s="225" t="s">
        <v>917</v>
      </c>
      <c r="L1129" s="150"/>
      <c r="M1129" s="137"/>
    </row>
    <row r="1130" spans="1:13" ht="75" customHeight="1">
      <c r="A1130" s="138" t="s">
        <v>3028</v>
      </c>
      <c r="B1130" s="294"/>
      <c r="C1130" s="139" t="s">
        <v>3034</v>
      </c>
      <c r="D1130" s="138"/>
      <c r="G1130" s="215" t="s">
        <v>8311</v>
      </c>
      <c r="H1130" s="138" t="s">
        <v>3033</v>
      </c>
      <c r="I1130" s="223" t="s">
        <v>7</v>
      </c>
      <c r="J1130" s="225" t="s">
        <v>917</v>
      </c>
      <c r="L1130" s="150"/>
      <c r="M1130" s="137"/>
    </row>
    <row r="1131" spans="1:13" ht="75" customHeight="1">
      <c r="A1131" s="138" t="s">
        <v>3028</v>
      </c>
      <c r="B1131" s="294"/>
      <c r="C1131" s="139" t="s">
        <v>3035</v>
      </c>
      <c r="D1131" s="138"/>
      <c r="G1131" s="215" t="s">
        <v>8312</v>
      </c>
      <c r="H1131" s="138" t="s">
        <v>3033</v>
      </c>
      <c r="I1131" s="223" t="s">
        <v>7</v>
      </c>
      <c r="J1131" s="225" t="s">
        <v>917</v>
      </c>
      <c r="L1131" s="150"/>
      <c r="M1131" s="137"/>
    </row>
    <row r="1132" spans="1:13" ht="75" customHeight="1">
      <c r="A1132" s="138" t="s">
        <v>3036</v>
      </c>
      <c r="B1132" s="293" t="s">
        <v>3037</v>
      </c>
      <c r="C1132" s="139" t="s">
        <v>3038</v>
      </c>
      <c r="D1132" s="138"/>
      <c r="E1132" s="138" t="s">
        <v>3039</v>
      </c>
      <c r="F1132" s="138" t="s">
        <v>3040</v>
      </c>
      <c r="G1132" s="215" t="s">
        <v>8313</v>
      </c>
      <c r="H1132" s="138" t="s">
        <v>3041</v>
      </c>
      <c r="I1132" s="223" t="s">
        <v>7</v>
      </c>
      <c r="J1132" s="225" t="s">
        <v>917</v>
      </c>
      <c r="K1132" s="139"/>
      <c r="L1132" s="150"/>
      <c r="M1132" s="137"/>
    </row>
    <row r="1133" spans="1:13" ht="75" customHeight="1">
      <c r="A1133" s="138" t="s">
        <v>3036</v>
      </c>
      <c r="B1133" s="294"/>
      <c r="C1133" s="139" t="s">
        <v>3042</v>
      </c>
      <c r="D1133" s="138"/>
      <c r="F1133" s="138" t="s">
        <v>3043</v>
      </c>
      <c r="G1133" s="215" t="s">
        <v>8313</v>
      </c>
      <c r="H1133" s="138" t="s">
        <v>3044</v>
      </c>
      <c r="I1133" s="223" t="s">
        <v>7</v>
      </c>
      <c r="J1133" s="225" t="s">
        <v>917</v>
      </c>
      <c r="L1133" s="150"/>
      <c r="M1133" s="137"/>
    </row>
    <row r="1134" spans="1:13" ht="75" customHeight="1">
      <c r="A1134" s="138" t="s">
        <v>3036</v>
      </c>
      <c r="B1134" s="294"/>
      <c r="C1134" s="139" t="s">
        <v>3045</v>
      </c>
      <c r="D1134" s="138"/>
      <c r="F1134" s="138" t="s">
        <v>3046</v>
      </c>
      <c r="G1134" s="215" t="s">
        <v>8314</v>
      </c>
      <c r="H1134" s="138" t="s">
        <v>3047</v>
      </c>
      <c r="I1134" s="223" t="s">
        <v>7</v>
      </c>
      <c r="J1134" s="225" t="s">
        <v>917</v>
      </c>
      <c r="L1134" s="150"/>
      <c r="M1134" s="137"/>
    </row>
    <row r="1135" spans="1:13" ht="75" customHeight="1">
      <c r="A1135" s="138" t="s">
        <v>3036</v>
      </c>
      <c r="B1135" s="294"/>
      <c r="C1135" s="139" t="s">
        <v>3048</v>
      </c>
      <c r="D1135" s="138"/>
      <c r="F1135" s="138" t="s">
        <v>3049</v>
      </c>
      <c r="G1135" s="215" t="s">
        <v>8315</v>
      </c>
      <c r="H1135" s="138" t="s">
        <v>3050</v>
      </c>
      <c r="I1135" s="223" t="s">
        <v>7</v>
      </c>
      <c r="J1135" s="225" t="s">
        <v>917</v>
      </c>
      <c r="L1135" s="150"/>
      <c r="M1135" s="137"/>
    </row>
    <row r="1136" spans="1:13" ht="75" customHeight="1">
      <c r="A1136" s="138" t="s">
        <v>3036</v>
      </c>
      <c r="B1136" s="294"/>
      <c r="C1136" s="139" t="s">
        <v>3051</v>
      </c>
      <c r="D1136" s="138"/>
      <c r="E1136" s="138" t="s">
        <v>3052</v>
      </c>
      <c r="F1136" s="138" t="s">
        <v>3053</v>
      </c>
      <c r="G1136" s="215" t="s">
        <v>8316</v>
      </c>
      <c r="H1136" s="138" t="s">
        <v>3054</v>
      </c>
      <c r="I1136" s="223" t="s">
        <v>7</v>
      </c>
      <c r="J1136" s="225" t="s">
        <v>917</v>
      </c>
      <c r="L1136" s="150"/>
      <c r="M1136" s="137"/>
    </row>
    <row r="1137" spans="1:13" ht="75" customHeight="1">
      <c r="A1137" s="138" t="s">
        <v>3036</v>
      </c>
      <c r="B1137" s="294"/>
      <c r="C1137" s="139" t="s">
        <v>3055</v>
      </c>
      <c r="D1137" s="138"/>
      <c r="E1137" s="138"/>
      <c r="F1137" s="138" t="s">
        <v>3056</v>
      </c>
      <c r="G1137" s="215" t="s">
        <v>8317</v>
      </c>
      <c r="H1137" s="138" t="s">
        <v>3057</v>
      </c>
      <c r="I1137" s="223" t="s">
        <v>7</v>
      </c>
      <c r="J1137" s="225" t="s">
        <v>917</v>
      </c>
      <c r="L1137" s="150"/>
      <c r="M1137" s="137"/>
    </row>
    <row r="1138" spans="1:13" ht="75" customHeight="1">
      <c r="A1138" s="138" t="s">
        <v>3058</v>
      </c>
      <c r="B1138" s="293" t="s">
        <v>3059</v>
      </c>
      <c r="C1138" s="138" t="s">
        <v>3060</v>
      </c>
      <c r="E1138" s="138" t="s">
        <v>3061</v>
      </c>
      <c r="F1138" s="138" t="s">
        <v>3062</v>
      </c>
      <c r="G1138" s="215" t="s">
        <v>8318</v>
      </c>
      <c r="H1138" s="138" t="s">
        <v>3063</v>
      </c>
      <c r="I1138" s="223" t="s">
        <v>7</v>
      </c>
      <c r="J1138" s="225" t="s">
        <v>917</v>
      </c>
      <c r="L1138" s="150"/>
      <c r="M1138" s="137"/>
    </row>
    <row r="1139" spans="1:13" ht="75" customHeight="1">
      <c r="A1139" s="138" t="s">
        <v>3058</v>
      </c>
      <c r="B1139" s="294"/>
      <c r="C1139" s="138" t="s">
        <v>3064</v>
      </c>
      <c r="E1139" s="138" t="s">
        <v>3065</v>
      </c>
      <c r="F1139" s="138" t="s">
        <v>3066</v>
      </c>
      <c r="G1139" s="215" t="s">
        <v>8319</v>
      </c>
      <c r="H1139" s="138" t="s">
        <v>3067</v>
      </c>
      <c r="I1139" s="223" t="s">
        <v>7</v>
      </c>
      <c r="J1139" s="225" t="s">
        <v>917</v>
      </c>
      <c r="L1139" s="150"/>
      <c r="M1139" s="137"/>
    </row>
    <row r="1140" spans="1:13" ht="75" customHeight="1">
      <c r="A1140" s="138" t="s">
        <v>3058</v>
      </c>
      <c r="B1140" s="294"/>
      <c r="C1140" s="138" t="s">
        <v>3068</v>
      </c>
      <c r="E1140" s="138" t="s">
        <v>3069</v>
      </c>
      <c r="F1140" s="138" t="s">
        <v>3070</v>
      </c>
      <c r="G1140" s="215" t="s">
        <v>8320</v>
      </c>
      <c r="H1140" s="138" t="s">
        <v>3071</v>
      </c>
      <c r="I1140" s="223" t="s">
        <v>7</v>
      </c>
      <c r="J1140" s="225" t="s">
        <v>917</v>
      </c>
      <c r="L1140" s="150"/>
      <c r="M1140" s="137"/>
    </row>
    <row r="1141" spans="1:13" ht="75" customHeight="1">
      <c r="A1141" s="138" t="s">
        <v>3058</v>
      </c>
      <c r="B1141" s="294"/>
      <c r="C1141" s="138" t="s">
        <v>3072</v>
      </c>
      <c r="E1141" s="138" t="s">
        <v>3069</v>
      </c>
      <c r="F1141" s="138" t="s">
        <v>3070</v>
      </c>
      <c r="G1141" s="215" t="s">
        <v>8320</v>
      </c>
      <c r="H1141" s="138" t="s">
        <v>3073</v>
      </c>
      <c r="I1141" s="223" t="s">
        <v>7</v>
      </c>
      <c r="J1141" s="225" t="s">
        <v>917</v>
      </c>
      <c r="L1141" s="150"/>
      <c r="M1141" s="137"/>
    </row>
    <row r="1142" spans="1:13" ht="75" customHeight="1">
      <c r="A1142" s="138" t="s">
        <v>3058</v>
      </c>
      <c r="B1142" s="294"/>
      <c r="C1142" s="138" t="s">
        <v>3074</v>
      </c>
      <c r="E1142" s="138" t="s">
        <v>3075</v>
      </c>
      <c r="F1142" s="138" t="s">
        <v>3076</v>
      </c>
      <c r="G1142" s="215" t="s">
        <v>8321</v>
      </c>
      <c r="H1142" s="138" t="s">
        <v>3077</v>
      </c>
      <c r="I1142" s="223" t="s">
        <v>7</v>
      </c>
      <c r="J1142" s="225" t="s">
        <v>917</v>
      </c>
      <c r="L1142" s="150"/>
      <c r="M1142" s="137"/>
    </row>
    <row r="1143" spans="1:13" ht="75" customHeight="1">
      <c r="A1143" s="138" t="s">
        <v>3058</v>
      </c>
      <c r="B1143" s="294"/>
      <c r="C1143" s="138" t="s">
        <v>3078</v>
      </c>
      <c r="F1143" s="138" t="s">
        <v>3079</v>
      </c>
      <c r="G1143" s="215" t="s">
        <v>8322</v>
      </c>
      <c r="H1143" s="138" t="s">
        <v>3080</v>
      </c>
      <c r="I1143" s="223" t="s">
        <v>7</v>
      </c>
      <c r="J1143" s="225" t="s">
        <v>917</v>
      </c>
      <c r="L1143" s="150"/>
      <c r="M1143" s="137"/>
    </row>
    <row r="1144" spans="1:13" ht="75" customHeight="1">
      <c r="A1144" s="138" t="s">
        <v>3058</v>
      </c>
      <c r="B1144" s="294"/>
      <c r="C1144" s="138" t="s">
        <v>3081</v>
      </c>
      <c r="F1144" s="138" t="s">
        <v>3082</v>
      </c>
      <c r="G1144" s="215" t="s">
        <v>8323</v>
      </c>
      <c r="H1144" s="138" t="s">
        <v>3083</v>
      </c>
      <c r="I1144" s="223" t="s">
        <v>7</v>
      </c>
      <c r="J1144" s="225" t="s">
        <v>917</v>
      </c>
      <c r="L1144" s="150"/>
      <c r="M1144" s="137"/>
    </row>
    <row r="1145" spans="1:13" ht="75" customHeight="1">
      <c r="A1145" s="138" t="s">
        <v>3058</v>
      </c>
      <c r="B1145" s="294"/>
      <c r="C1145" s="138" t="s">
        <v>3084</v>
      </c>
      <c r="F1145" s="138" t="s">
        <v>3085</v>
      </c>
      <c r="G1145" s="215" t="s">
        <v>8321</v>
      </c>
      <c r="H1145" s="138" t="s">
        <v>3086</v>
      </c>
      <c r="I1145" s="223" t="s">
        <v>7</v>
      </c>
      <c r="J1145" s="225" t="s">
        <v>917</v>
      </c>
      <c r="L1145" s="150"/>
      <c r="M1145" s="137"/>
    </row>
    <row r="1146" spans="1:13" ht="75" customHeight="1">
      <c r="A1146" s="138" t="s">
        <v>3087</v>
      </c>
      <c r="B1146" s="295" t="s">
        <v>3088</v>
      </c>
      <c r="C1146" s="139" t="s">
        <v>3089</v>
      </c>
      <c r="D1146" s="138"/>
      <c r="E1146" s="138"/>
      <c r="F1146" s="139" t="s">
        <v>3090</v>
      </c>
      <c r="G1146" s="216" t="s">
        <v>8324</v>
      </c>
      <c r="H1146" s="139" t="s">
        <v>3091</v>
      </c>
      <c r="I1146" s="223" t="s">
        <v>7</v>
      </c>
      <c r="J1146" s="225" t="s">
        <v>917</v>
      </c>
      <c r="L1146" s="150"/>
      <c r="M1146" s="137"/>
    </row>
    <row r="1147" spans="1:13" ht="75" customHeight="1">
      <c r="A1147" s="138" t="s">
        <v>3087</v>
      </c>
      <c r="B1147" s="294"/>
      <c r="C1147" s="139" t="s">
        <v>3092</v>
      </c>
      <c r="D1147" s="138"/>
      <c r="E1147" s="138"/>
      <c r="F1147" s="139" t="s">
        <v>3090</v>
      </c>
      <c r="G1147" s="216" t="s">
        <v>8325</v>
      </c>
      <c r="H1147" s="139" t="s">
        <v>3093</v>
      </c>
      <c r="I1147" s="223" t="s">
        <v>7</v>
      </c>
      <c r="J1147" s="225" t="s">
        <v>917</v>
      </c>
      <c r="L1147" s="150"/>
      <c r="M1147" s="137"/>
    </row>
    <row r="1148" spans="1:13" ht="75" customHeight="1">
      <c r="A1148" s="138" t="s">
        <v>3087</v>
      </c>
      <c r="B1148" s="294"/>
      <c r="C1148" s="139" t="s">
        <v>3094</v>
      </c>
      <c r="D1148" s="138"/>
      <c r="E1148" s="138"/>
      <c r="F1148" s="139" t="s">
        <v>3095</v>
      </c>
      <c r="G1148" s="216" t="s">
        <v>8324</v>
      </c>
      <c r="H1148" s="139" t="s">
        <v>3096</v>
      </c>
      <c r="I1148" s="223" t="s">
        <v>7</v>
      </c>
      <c r="J1148" s="225" t="s">
        <v>917</v>
      </c>
      <c r="L1148" s="150"/>
      <c r="M1148" s="137"/>
    </row>
    <row r="1149" spans="1:13" ht="75" customHeight="1">
      <c r="A1149" s="138" t="s">
        <v>3087</v>
      </c>
      <c r="B1149" s="294"/>
      <c r="C1149" s="139" t="s">
        <v>3097</v>
      </c>
      <c r="D1149" s="138"/>
      <c r="E1149" s="138"/>
      <c r="F1149" s="139" t="s">
        <v>3095</v>
      </c>
      <c r="G1149" s="216" t="s">
        <v>8325</v>
      </c>
      <c r="H1149" s="139" t="s">
        <v>3098</v>
      </c>
      <c r="I1149" s="223" t="s">
        <v>7</v>
      </c>
      <c r="J1149" s="225" t="s">
        <v>917</v>
      </c>
      <c r="L1149" s="150"/>
      <c r="M1149" s="137"/>
    </row>
    <row r="1150" spans="1:13" ht="75" customHeight="1">
      <c r="A1150" s="138" t="s">
        <v>3087</v>
      </c>
      <c r="B1150" s="294"/>
      <c r="C1150" s="139" t="s">
        <v>3099</v>
      </c>
      <c r="D1150" s="138"/>
      <c r="E1150" s="138"/>
      <c r="F1150" s="139" t="s">
        <v>3095</v>
      </c>
      <c r="G1150" s="216" t="s">
        <v>8324</v>
      </c>
      <c r="H1150" s="139" t="s">
        <v>3100</v>
      </c>
      <c r="I1150" s="223" t="s">
        <v>7</v>
      </c>
      <c r="J1150" s="225" t="s">
        <v>917</v>
      </c>
      <c r="L1150" s="150"/>
      <c r="M1150" s="137"/>
    </row>
    <row r="1151" spans="1:13" ht="75" customHeight="1">
      <c r="A1151" s="138" t="s">
        <v>3087</v>
      </c>
      <c r="B1151" s="294"/>
      <c r="C1151" s="139" t="s">
        <v>3101</v>
      </c>
      <c r="D1151" s="138"/>
      <c r="E1151" s="138"/>
      <c r="F1151" s="139" t="s">
        <v>3102</v>
      </c>
      <c r="G1151" s="216" t="s">
        <v>8326</v>
      </c>
      <c r="H1151" s="139" t="s">
        <v>3103</v>
      </c>
      <c r="I1151" s="223" t="s">
        <v>7</v>
      </c>
      <c r="J1151" s="225" t="s">
        <v>917</v>
      </c>
      <c r="L1151" s="150"/>
      <c r="M1151" s="137"/>
    </row>
    <row r="1152" spans="1:13" ht="75" customHeight="1">
      <c r="A1152" s="138" t="s">
        <v>3087</v>
      </c>
      <c r="B1152" s="294"/>
      <c r="C1152" s="139" t="s">
        <v>3104</v>
      </c>
      <c r="D1152" s="138"/>
      <c r="E1152" s="138"/>
      <c r="F1152" s="139" t="s">
        <v>3105</v>
      </c>
      <c r="G1152" s="216" t="s">
        <v>8327</v>
      </c>
      <c r="H1152" s="139" t="s">
        <v>3106</v>
      </c>
      <c r="I1152" s="223" t="s">
        <v>7</v>
      </c>
      <c r="J1152" s="225" t="s">
        <v>917</v>
      </c>
      <c r="L1152" s="150"/>
      <c r="M1152" s="137"/>
    </row>
    <row r="1153" spans="1:13" ht="75" customHeight="1">
      <c r="A1153" s="138" t="s">
        <v>3087</v>
      </c>
      <c r="B1153" s="294"/>
      <c r="C1153" s="139" t="s">
        <v>3107</v>
      </c>
      <c r="D1153" s="138"/>
      <c r="E1153" s="138"/>
      <c r="F1153" s="139" t="s">
        <v>3108</v>
      </c>
      <c r="G1153" s="216" t="s">
        <v>8324</v>
      </c>
      <c r="H1153" s="138" t="s">
        <v>3109</v>
      </c>
      <c r="I1153" s="223" t="s">
        <v>7</v>
      </c>
      <c r="J1153" s="225" t="s">
        <v>917</v>
      </c>
      <c r="L1153" s="150"/>
      <c r="M1153" s="137"/>
    </row>
    <row r="1154" spans="1:13" ht="75" customHeight="1">
      <c r="A1154" s="138" t="s">
        <v>3087</v>
      </c>
      <c r="B1154" s="294"/>
      <c r="C1154" s="139" t="s">
        <v>3110</v>
      </c>
      <c r="D1154" s="138"/>
      <c r="E1154" s="138"/>
      <c r="F1154" s="138" t="s">
        <v>3111</v>
      </c>
      <c r="G1154" s="216" t="s">
        <v>8327</v>
      </c>
      <c r="H1154" s="138" t="s">
        <v>3112</v>
      </c>
      <c r="I1154" s="223" t="s">
        <v>7</v>
      </c>
      <c r="J1154" s="225" t="s">
        <v>917</v>
      </c>
      <c r="L1154" s="150"/>
      <c r="M1154" s="137"/>
    </row>
    <row r="1155" spans="1:13" ht="75" customHeight="1">
      <c r="A1155" s="138" t="s">
        <v>3087</v>
      </c>
      <c r="B1155" s="294"/>
      <c r="C1155" s="139" t="s">
        <v>3113</v>
      </c>
      <c r="D1155" s="138"/>
      <c r="E1155" s="138"/>
      <c r="F1155" s="139" t="s">
        <v>3114</v>
      </c>
      <c r="G1155" s="216" t="s">
        <v>8327</v>
      </c>
      <c r="H1155" s="138" t="s">
        <v>3115</v>
      </c>
      <c r="I1155" s="223" t="s">
        <v>7</v>
      </c>
      <c r="J1155" s="225" t="s">
        <v>917</v>
      </c>
      <c r="L1155" s="150"/>
      <c r="M1155" s="137"/>
    </row>
    <row r="1156" spans="1:13" ht="75" customHeight="1">
      <c r="A1156" s="138" t="s">
        <v>3116</v>
      </c>
      <c r="B1156" s="303" t="s">
        <v>3117</v>
      </c>
      <c r="C1156" s="138" t="s">
        <v>3118</v>
      </c>
      <c r="E1156" s="138" t="s">
        <v>3119</v>
      </c>
      <c r="F1156" s="138" t="s">
        <v>1282</v>
      </c>
      <c r="G1156" s="215" t="s">
        <v>8328</v>
      </c>
      <c r="H1156" s="138" t="s">
        <v>3120</v>
      </c>
      <c r="I1156" s="223" t="s">
        <v>7</v>
      </c>
      <c r="J1156" s="224" t="s">
        <v>31</v>
      </c>
      <c r="K1156" s="137" t="s">
        <v>32</v>
      </c>
      <c r="L1156" s="150"/>
    </row>
    <row r="1157" spans="1:13" ht="75" customHeight="1">
      <c r="A1157" s="138" t="s">
        <v>3116</v>
      </c>
      <c r="B1157" s="294"/>
      <c r="C1157" s="138" t="s">
        <v>3121</v>
      </c>
      <c r="F1157" s="138" t="s">
        <v>1285</v>
      </c>
      <c r="G1157" s="215" t="s">
        <v>8329</v>
      </c>
      <c r="H1157" s="138" t="s">
        <v>8330</v>
      </c>
      <c r="I1157" s="223" t="s">
        <v>7</v>
      </c>
      <c r="J1157" s="224" t="s">
        <v>31</v>
      </c>
      <c r="K1157" s="137" t="s">
        <v>32</v>
      </c>
      <c r="L1157" s="150"/>
    </row>
    <row r="1158" spans="1:13" ht="75" customHeight="1">
      <c r="A1158" s="138" t="s">
        <v>3116</v>
      </c>
      <c r="B1158" s="294"/>
      <c r="C1158" s="138" t="s">
        <v>3122</v>
      </c>
      <c r="E1158" s="138" t="s">
        <v>3123</v>
      </c>
      <c r="F1158" s="138" t="s">
        <v>3124</v>
      </c>
      <c r="G1158" s="215" t="s">
        <v>8331</v>
      </c>
      <c r="H1158" s="138" t="s">
        <v>3125</v>
      </c>
      <c r="I1158" s="223" t="s">
        <v>7</v>
      </c>
      <c r="J1158" s="225" t="s">
        <v>917</v>
      </c>
      <c r="L1158" s="150"/>
      <c r="M1158" s="137"/>
    </row>
    <row r="1159" spans="1:13" ht="75" customHeight="1">
      <c r="A1159" s="138" t="s">
        <v>3116</v>
      </c>
      <c r="B1159" s="294"/>
      <c r="C1159" s="138" t="s">
        <v>3126</v>
      </c>
      <c r="F1159" s="138" t="s">
        <v>3127</v>
      </c>
      <c r="G1159" s="215" t="s">
        <v>8332</v>
      </c>
      <c r="H1159" s="138" t="s">
        <v>3128</v>
      </c>
      <c r="I1159" s="223" t="s">
        <v>7</v>
      </c>
      <c r="J1159" s="225" t="s">
        <v>917</v>
      </c>
      <c r="L1159" s="150"/>
      <c r="M1159" s="137"/>
    </row>
    <row r="1160" spans="1:13" ht="75" customHeight="1">
      <c r="A1160" s="138" t="s">
        <v>3116</v>
      </c>
      <c r="B1160" s="294"/>
      <c r="C1160" s="138" t="s">
        <v>3129</v>
      </c>
      <c r="F1160" s="138" t="s">
        <v>3130</v>
      </c>
      <c r="G1160" s="215" t="s">
        <v>8333</v>
      </c>
      <c r="H1160" s="138" t="s">
        <v>3131</v>
      </c>
      <c r="I1160" s="223" t="s">
        <v>7</v>
      </c>
      <c r="J1160" s="225" t="s">
        <v>917</v>
      </c>
      <c r="L1160" s="150"/>
      <c r="M1160" s="137"/>
    </row>
    <row r="1161" spans="1:13" ht="75" customHeight="1">
      <c r="A1161" s="138" t="s">
        <v>3116</v>
      </c>
      <c r="B1161" s="294"/>
      <c r="C1161" s="138" t="s">
        <v>3132</v>
      </c>
      <c r="F1161" s="138" t="s">
        <v>3133</v>
      </c>
      <c r="G1161" s="215" t="s">
        <v>8334</v>
      </c>
      <c r="H1161" s="138" t="s">
        <v>3134</v>
      </c>
      <c r="I1161" s="223" t="s">
        <v>7</v>
      </c>
      <c r="J1161" s="225" t="s">
        <v>917</v>
      </c>
      <c r="L1161" s="150"/>
      <c r="M1161" s="137"/>
    </row>
    <row r="1162" spans="1:13" ht="75" customHeight="1">
      <c r="A1162" s="138" t="s">
        <v>3116</v>
      </c>
      <c r="B1162" s="294"/>
      <c r="C1162" s="138" t="s">
        <v>3135</v>
      </c>
      <c r="F1162" s="138" t="s">
        <v>3136</v>
      </c>
      <c r="G1162" s="215" t="s">
        <v>8334</v>
      </c>
      <c r="H1162" s="138" t="s">
        <v>3137</v>
      </c>
      <c r="I1162" s="223" t="s">
        <v>7</v>
      </c>
      <c r="J1162" s="225" t="s">
        <v>917</v>
      </c>
      <c r="L1162" s="150"/>
      <c r="M1162" s="137"/>
    </row>
    <row r="1163" spans="1:13" ht="75" customHeight="1">
      <c r="A1163" s="138" t="s">
        <v>3116</v>
      </c>
      <c r="B1163" s="294"/>
      <c r="C1163" s="138" t="s">
        <v>3138</v>
      </c>
      <c r="E1163" s="138" t="s">
        <v>3139</v>
      </c>
      <c r="F1163" s="138" t="s">
        <v>3124</v>
      </c>
      <c r="G1163" s="215" t="s">
        <v>8335</v>
      </c>
      <c r="H1163" s="138" t="s">
        <v>3125</v>
      </c>
      <c r="I1163" s="223" t="s">
        <v>7</v>
      </c>
      <c r="J1163" s="225" t="s">
        <v>917</v>
      </c>
      <c r="L1163" s="150"/>
      <c r="M1163" s="137"/>
    </row>
    <row r="1164" spans="1:13" ht="75" customHeight="1">
      <c r="A1164" s="138" t="s">
        <v>3116</v>
      </c>
      <c r="B1164" s="294"/>
      <c r="C1164" s="138" t="s">
        <v>3140</v>
      </c>
      <c r="F1164" s="138" t="s">
        <v>3127</v>
      </c>
      <c r="G1164" s="215" t="s">
        <v>8336</v>
      </c>
      <c r="H1164" s="138" t="s">
        <v>3128</v>
      </c>
      <c r="I1164" s="223" t="s">
        <v>7</v>
      </c>
      <c r="J1164" s="225" t="s">
        <v>917</v>
      </c>
      <c r="L1164" s="150"/>
      <c r="M1164" s="137"/>
    </row>
    <row r="1165" spans="1:13" ht="75" customHeight="1">
      <c r="A1165" s="138" t="s">
        <v>3116</v>
      </c>
      <c r="B1165" s="294"/>
      <c r="C1165" s="138" t="s">
        <v>3141</v>
      </c>
      <c r="F1165" s="138" t="s">
        <v>3142</v>
      </c>
      <c r="G1165" s="215" t="s">
        <v>8337</v>
      </c>
      <c r="H1165" s="138" t="s">
        <v>3131</v>
      </c>
      <c r="I1165" s="223" t="s">
        <v>7</v>
      </c>
      <c r="J1165" s="225" t="s">
        <v>917</v>
      </c>
      <c r="L1165" s="150"/>
      <c r="M1165" s="137"/>
    </row>
    <row r="1166" spans="1:13" ht="75" customHeight="1">
      <c r="A1166" s="138" t="s">
        <v>3116</v>
      </c>
      <c r="B1166" s="294"/>
      <c r="C1166" s="138" t="s">
        <v>3143</v>
      </c>
      <c r="F1166" s="138" t="s">
        <v>3144</v>
      </c>
      <c r="G1166" s="215" t="s">
        <v>8338</v>
      </c>
      <c r="H1166" s="138" t="s">
        <v>3134</v>
      </c>
      <c r="I1166" s="223" t="s">
        <v>7</v>
      </c>
      <c r="J1166" s="225" t="s">
        <v>917</v>
      </c>
      <c r="L1166" s="150"/>
      <c r="M1166" s="137"/>
    </row>
    <row r="1167" spans="1:13" ht="75" customHeight="1">
      <c r="A1167" s="138" t="s">
        <v>3116</v>
      </c>
      <c r="B1167" s="294"/>
      <c r="C1167" s="138" t="s">
        <v>3145</v>
      </c>
      <c r="E1167" s="138" t="s">
        <v>3119</v>
      </c>
      <c r="F1167" s="138" t="s">
        <v>3146</v>
      </c>
      <c r="G1167" s="215" t="s">
        <v>8339</v>
      </c>
      <c r="H1167" s="138" t="s">
        <v>3147</v>
      </c>
      <c r="I1167" s="223" t="s">
        <v>7</v>
      </c>
      <c r="J1167" s="224" t="s">
        <v>31</v>
      </c>
      <c r="K1167" s="137" t="s">
        <v>32</v>
      </c>
      <c r="L1167" s="150"/>
    </row>
    <row r="1168" spans="1:13" ht="75" customHeight="1">
      <c r="A1168" s="138" t="s">
        <v>3116</v>
      </c>
      <c r="B1168" s="294"/>
      <c r="C1168" s="138" t="s">
        <v>3148</v>
      </c>
      <c r="F1168" s="138" t="s">
        <v>3149</v>
      </c>
      <c r="G1168" s="215" t="s">
        <v>8340</v>
      </c>
      <c r="H1168" s="138" t="s">
        <v>3150</v>
      </c>
      <c r="I1168" s="223" t="s">
        <v>7</v>
      </c>
      <c r="J1168" s="224" t="s">
        <v>31</v>
      </c>
      <c r="K1168" s="137" t="s">
        <v>32</v>
      </c>
      <c r="L1168" s="150"/>
      <c r="M1168" s="138" t="s">
        <v>7701</v>
      </c>
    </row>
    <row r="1169" spans="1:13" ht="75" customHeight="1">
      <c r="A1169" s="138" t="s">
        <v>3116</v>
      </c>
      <c r="B1169" s="294"/>
      <c r="C1169" s="138" t="s">
        <v>3151</v>
      </c>
      <c r="F1169" s="138" t="s">
        <v>3152</v>
      </c>
      <c r="G1169" s="215" t="s">
        <v>8341</v>
      </c>
      <c r="H1169" s="138" t="s">
        <v>3153</v>
      </c>
      <c r="I1169" s="223" t="s">
        <v>7</v>
      </c>
      <c r="J1169" s="224" t="s">
        <v>31</v>
      </c>
      <c r="K1169" s="137" t="s">
        <v>32</v>
      </c>
      <c r="L1169" s="150"/>
    </row>
    <row r="1170" spans="1:13" ht="75" customHeight="1">
      <c r="A1170" s="138" t="s">
        <v>3116</v>
      </c>
      <c r="B1170" s="294"/>
      <c r="C1170" s="138" t="s">
        <v>3154</v>
      </c>
      <c r="F1170" s="138" t="s">
        <v>3155</v>
      </c>
      <c r="G1170" s="215" t="s">
        <v>8342</v>
      </c>
      <c r="H1170" s="138" t="s">
        <v>3156</v>
      </c>
      <c r="I1170" s="223" t="s">
        <v>7</v>
      </c>
      <c r="J1170" s="224" t="s">
        <v>31</v>
      </c>
      <c r="K1170" s="137" t="s">
        <v>32</v>
      </c>
      <c r="L1170" s="150"/>
    </row>
    <row r="1171" spans="1:13" ht="75" customHeight="1">
      <c r="A1171" s="138" t="s">
        <v>3116</v>
      </c>
      <c r="B1171" s="294"/>
      <c r="C1171" s="138" t="s">
        <v>3157</v>
      </c>
      <c r="F1171" s="138" t="s">
        <v>3158</v>
      </c>
      <c r="G1171" s="215" t="s">
        <v>8343</v>
      </c>
      <c r="H1171" s="138" t="s">
        <v>8344</v>
      </c>
      <c r="I1171" s="223" t="s">
        <v>7</v>
      </c>
      <c r="J1171" s="224" t="s">
        <v>31</v>
      </c>
      <c r="K1171" s="137" t="s">
        <v>32</v>
      </c>
      <c r="L1171" s="150"/>
    </row>
    <row r="1172" spans="1:13" ht="75" customHeight="1">
      <c r="A1172" s="138" t="s">
        <v>3116</v>
      </c>
      <c r="B1172" s="294"/>
      <c r="C1172" s="138" t="s">
        <v>3159</v>
      </c>
      <c r="E1172" s="138" t="s">
        <v>3160</v>
      </c>
      <c r="F1172" s="138" t="s">
        <v>3161</v>
      </c>
      <c r="G1172" s="215" t="s">
        <v>8345</v>
      </c>
      <c r="H1172" s="138" t="s">
        <v>3162</v>
      </c>
      <c r="I1172" s="223" t="s">
        <v>7</v>
      </c>
      <c r="J1172" s="225" t="s">
        <v>917</v>
      </c>
      <c r="L1172" s="150"/>
      <c r="M1172" s="137"/>
    </row>
    <row r="1173" spans="1:13" ht="75" customHeight="1">
      <c r="A1173" s="138" t="s">
        <v>3116</v>
      </c>
      <c r="B1173" s="294"/>
      <c r="C1173" s="138" t="s">
        <v>3159</v>
      </c>
      <c r="F1173" s="138" t="s">
        <v>3163</v>
      </c>
      <c r="G1173" s="215" t="s">
        <v>3164</v>
      </c>
      <c r="H1173" s="138" t="s">
        <v>3165</v>
      </c>
      <c r="I1173" s="223" t="s">
        <v>7</v>
      </c>
      <c r="J1173" s="225" t="s">
        <v>917</v>
      </c>
      <c r="L1173" s="150"/>
      <c r="M1173" s="137"/>
    </row>
    <row r="1174" spans="1:13" ht="75" customHeight="1">
      <c r="A1174" s="175" t="s">
        <v>3166</v>
      </c>
      <c r="B1174" s="293" t="s">
        <v>3167</v>
      </c>
      <c r="C1174" s="175" t="s">
        <v>3168</v>
      </c>
      <c r="F1174" s="138" t="s">
        <v>3169</v>
      </c>
      <c r="G1174" s="215" t="s">
        <v>8346</v>
      </c>
      <c r="H1174" s="138" t="s">
        <v>3170</v>
      </c>
      <c r="I1174" s="223" t="s">
        <v>7</v>
      </c>
      <c r="J1174" s="225" t="s">
        <v>917</v>
      </c>
      <c r="L1174" s="150"/>
      <c r="M1174" s="137"/>
    </row>
    <row r="1175" spans="1:13" ht="75" customHeight="1">
      <c r="A1175" s="175" t="s">
        <v>3166</v>
      </c>
      <c r="B1175" s="294"/>
      <c r="C1175" s="175" t="s">
        <v>3171</v>
      </c>
      <c r="F1175" s="138" t="s">
        <v>3172</v>
      </c>
      <c r="G1175" s="215" t="s">
        <v>8346</v>
      </c>
      <c r="H1175" s="138" t="s">
        <v>3173</v>
      </c>
      <c r="I1175" s="223" t="s">
        <v>7</v>
      </c>
      <c r="J1175" s="225" t="s">
        <v>917</v>
      </c>
      <c r="L1175" s="150"/>
      <c r="M1175" s="137"/>
    </row>
    <row r="1176" spans="1:13" ht="75" customHeight="1">
      <c r="A1176" s="175" t="s">
        <v>3166</v>
      </c>
      <c r="B1176" s="294"/>
      <c r="C1176" s="175" t="s">
        <v>3174</v>
      </c>
      <c r="F1176" s="138" t="s">
        <v>3175</v>
      </c>
      <c r="G1176" s="215" t="s">
        <v>8346</v>
      </c>
      <c r="H1176" s="138" t="s">
        <v>3176</v>
      </c>
      <c r="I1176" s="223" t="s">
        <v>7</v>
      </c>
      <c r="J1176" s="225" t="s">
        <v>917</v>
      </c>
      <c r="L1176" s="150"/>
      <c r="M1176" s="137"/>
    </row>
    <row r="1177" spans="1:13" ht="75" customHeight="1">
      <c r="A1177" s="175" t="s">
        <v>3166</v>
      </c>
      <c r="B1177" s="294"/>
      <c r="C1177" s="175" t="s">
        <v>3177</v>
      </c>
      <c r="F1177" s="138" t="s">
        <v>3178</v>
      </c>
      <c r="G1177" s="215" t="s">
        <v>8346</v>
      </c>
      <c r="H1177" s="138" t="s">
        <v>3179</v>
      </c>
      <c r="I1177" s="223" t="s">
        <v>7</v>
      </c>
      <c r="J1177" s="225" t="s">
        <v>917</v>
      </c>
      <c r="L1177" s="150"/>
      <c r="M1177" s="137"/>
    </row>
    <row r="1178" spans="1:13" ht="75" customHeight="1">
      <c r="A1178" s="175" t="s">
        <v>3166</v>
      </c>
      <c r="B1178" s="294"/>
      <c r="C1178" s="175" t="s">
        <v>3180</v>
      </c>
      <c r="F1178" s="138" t="s">
        <v>3181</v>
      </c>
      <c r="G1178" s="215" t="s">
        <v>8346</v>
      </c>
      <c r="H1178" s="138" t="s">
        <v>3182</v>
      </c>
      <c r="I1178" s="223" t="s">
        <v>7</v>
      </c>
      <c r="J1178" s="225" t="s">
        <v>917</v>
      </c>
      <c r="L1178" s="150"/>
      <c r="M1178" s="137"/>
    </row>
    <row r="1179" spans="1:13" ht="75" customHeight="1">
      <c r="A1179" s="175" t="s">
        <v>3166</v>
      </c>
      <c r="B1179" s="294"/>
      <c r="C1179" s="175" t="s">
        <v>3183</v>
      </c>
      <c r="F1179" s="138" t="s">
        <v>3184</v>
      </c>
      <c r="G1179" s="215" t="s">
        <v>8346</v>
      </c>
      <c r="H1179" s="138" t="s">
        <v>3185</v>
      </c>
      <c r="I1179" s="223" t="s">
        <v>7</v>
      </c>
      <c r="J1179" s="225" t="s">
        <v>917</v>
      </c>
      <c r="L1179" s="150"/>
      <c r="M1179" s="137"/>
    </row>
    <row r="1180" spans="1:13" ht="75" customHeight="1">
      <c r="A1180" s="175" t="s">
        <v>3166</v>
      </c>
      <c r="B1180" s="294"/>
      <c r="C1180" s="175" t="s">
        <v>3186</v>
      </c>
      <c r="F1180" s="138" t="s">
        <v>3187</v>
      </c>
      <c r="G1180" s="215" t="s">
        <v>8346</v>
      </c>
      <c r="H1180" s="138" t="s">
        <v>971</v>
      </c>
      <c r="I1180" s="223" t="s">
        <v>7</v>
      </c>
      <c r="J1180" s="225" t="s">
        <v>917</v>
      </c>
      <c r="L1180" s="150"/>
      <c r="M1180" s="137"/>
    </row>
    <row r="1181" spans="1:13" ht="75" customHeight="1">
      <c r="A1181" s="175" t="s">
        <v>3166</v>
      </c>
      <c r="B1181" s="294"/>
      <c r="C1181" s="175" t="s">
        <v>3188</v>
      </c>
      <c r="F1181" s="138" t="s">
        <v>3189</v>
      </c>
      <c r="G1181" s="215" t="s">
        <v>8347</v>
      </c>
      <c r="H1181" s="138" t="s">
        <v>3190</v>
      </c>
      <c r="I1181" s="223" t="s">
        <v>7</v>
      </c>
      <c r="J1181" s="225" t="s">
        <v>917</v>
      </c>
      <c r="L1181" s="150"/>
      <c r="M1181" s="137"/>
    </row>
    <row r="1182" spans="1:13" ht="75" customHeight="1">
      <c r="A1182" s="175" t="s">
        <v>3166</v>
      </c>
      <c r="B1182" s="294"/>
      <c r="C1182" s="175" t="s">
        <v>3191</v>
      </c>
      <c r="D1182" s="161"/>
      <c r="E1182" s="161"/>
      <c r="F1182" s="138" t="s">
        <v>3192</v>
      </c>
      <c r="G1182" s="215" t="s">
        <v>8348</v>
      </c>
      <c r="H1182" s="139" t="s">
        <v>8349</v>
      </c>
      <c r="I1182" s="223" t="s">
        <v>7</v>
      </c>
      <c r="J1182" s="225" t="s">
        <v>917</v>
      </c>
      <c r="L1182" s="150"/>
      <c r="M1182" s="137"/>
    </row>
    <row r="1183" spans="1:13" ht="75" customHeight="1">
      <c r="A1183" s="175" t="s">
        <v>3166</v>
      </c>
      <c r="B1183" s="294"/>
      <c r="C1183" s="175" t="s">
        <v>3193</v>
      </c>
      <c r="F1183" s="138" t="s">
        <v>3194</v>
      </c>
      <c r="G1183" s="215" t="s">
        <v>8348</v>
      </c>
      <c r="H1183" s="138" t="s">
        <v>3195</v>
      </c>
      <c r="I1183" s="223" t="s">
        <v>7</v>
      </c>
      <c r="J1183" s="225" t="s">
        <v>917</v>
      </c>
      <c r="L1183" s="150"/>
      <c r="M1183" s="137"/>
    </row>
    <row r="1184" spans="1:13" ht="75" customHeight="1">
      <c r="A1184" s="175" t="s">
        <v>3166</v>
      </c>
      <c r="B1184" s="294"/>
      <c r="C1184" s="175" t="s">
        <v>3196</v>
      </c>
      <c r="F1184" s="138" t="s">
        <v>3197</v>
      </c>
      <c r="G1184" s="215" t="s">
        <v>8348</v>
      </c>
      <c r="H1184" s="138" t="s">
        <v>971</v>
      </c>
      <c r="I1184" s="223" t="s">
        <v>7</v>
      </c>
      <c r="J1184" s="225" t="s">
        <v>917</v>
      </c>
      <c r="L1184" s="150"/>
      <c r="M1184" s="137"/>
    </row>
    <row r="1185" spans="1:13" ht="75" customHeight="1">
      <c r="A1185" s="175" t="s">
        <v>3166</v>
      </c>
      <c r="B1185" s="294"/>
      <c r="C1185" s="175" t="s">
        <v>3198</v>
      </c>
      <c r="F1185" s="138" t="s">
        <v>3199</v>
      </c>
      <c r="G1185" s="215" t="s">
        <v>8348</v>
      </c>
      <c r="H1185" s="138" t="s">
        <v>971</v>
      </c>
      <c r="I1185" s="223" t="s">
        <v>7</v>
      </c>
      <c r="J1185" s="225" t="s">
        <v>917</v>
      </c>
      <c r="L1185" s="150"/>
      <c r="M1185" s="137"/>
    </row>
    <row r="1186" spans="1:13" ht="75" customHeight="1">
      <c r="A1186" s="175" t="s">
        <v>3166</v>
      </c>
      <c r="B1186" s="294"/>
      <c r="C1186" s="175" t="s">
        <v>3200</v>
      </c>
      <c r="F1186" s="138" t="s">
        <v>3201</v>
      </c>
      <c r="G1186" s="215" t="s">
        <v>8348</v>
      </c>
      <c r="H1186" s="138" t="s">
        <v>3202</v>
      </c>
      <c r="I1186" s="223" t="s">
        <v>7</v>
      </c>
      <c r="J1186" s="225" t="s">
        <v>917</v>
      </c>
      <c r="L1186" s="150"/>
      <c r="M1186" s="137"/>
    </row>
    <row r="1187" spans="1:13" ht="75" customHeight="1">
      <c r="A1187" s="175" t="s">
        <v>3166</v>
      </c>
      <c r="B1187" s="294"/>
      <c r="C1187" s="175" t="s">
        <v>3203</v>
      </c>
      <c r="F1187" s="138" t="s">
        <v>3204</v>
      </c>
      <c r="G1187" s="215" t="s">
        <v>8350</v>
      </c>
      <c r="H1187" s="138" t="s">
        <v>3205</v>
      </c>
      <c r="I1187" s="223" t="s">
        <v>7</v>
      </c>
      <c r="J1187" s="225" t="s">
        <v>917</v>
      </c>
      <c r="L1187" s="150"/>
      <c r="M1187" s="137"/>
    </row>
    <row r="1188" spans="1:13" ht="75" customHeight="1">
      <c r="A1188" s="138" t="s">
        <v>3206</v>
      </c>
      <c r="B1188" s="293" t="s">
        <v>3207</v>
      </c>
      <c r="C1188" s="138" t="s">
        <v>3208</v>
      </c>
      <c r="F1188" s="138" t="s">
        <v>3209</v>
      </c>
      <c r="G1188" s="215" t="s">
        <v>8351</v>
      </c>
      <c r="H1188" s="138" t="s">
        <v>3210</v>
      </c>
      <c r="I1188" s="223" t="s">
        <v>7</v>
      </c>
      <c r="J1188" s="225" t="s">
        <v>917</v>
      </c>
      <c r="L1188" s="150"/>
      <c r="M1188" s="137"/>
    </row>
    <row r="1189" spans="1:13" ht="75" customHeight="1">
      <c r="A1189" s="138" t="s">
        <v>3206</v>
      </c>
      <c r="B1189" s="294"/>
      <c r="C1189" s="138" t="s">
        <v>3211</v>
      </c>
      <c r="F1189" s="138" t="s">
        <v>3212</v>
      </c>
      <c r="G1189" s="215" t="s">
        <v>8352</v>
      </c>
      <c r="H1189" s="138" t="s">
        <v>3210</v>
      </c>
      <c r="I1189" s="223" t="s">
        <v>7</v>
      </c>
      <c r="J1189" s="225" t="s">
        <v>917</v>
      </c>
      <c r="L1189" s="150"/>
      <c r="M1189" s="137"/>
    </row>
    <row r="1190" spans="1:13" ht="75" customHeight="1">
      <c r="A1190" s="138" t="s">
        <v>3206</v>
      </c>
      <c r="B1190" s="294"/>
      <c r="C1190" s="138" t="s">
        <v>3213</v>
      </c>
      <c r="F1190" s="138" t="s">
        <v>3214</v>
      </c>
      <c r="G1190" s="215" t="s">
        <v>8353</v>
      </c>
      <c r="H1190" s="138" t="s">
        <v>3210</v>
      </c>
      <c r="I1190" s="223" t="s">
        <v>7</v>
      </c>
      <c r="J1190" s="225" t="s">
        <v>917</v>
      </c>
      <c r="L1190" s="150"/>
      <c r="M1190" s="137"/>
    </row>
    <row r="1191" spans="1:13" ht="75" customHeight="1">
      <c r="A1191" s="138" t="s">
        <v>3206</v>
      </c>
      <c r="B1191" s="294"/>
      <c r="C1191" s="138" t="s">
        <v>3215</v>
      </c>
      <c r="F1191" s="138" t="s">
        <v>3216</v>
      </c>
      <c r="G1191" s="215" t="s">
        <v>8354</v>
      </c>
      <c r="H1191" s="138" t="s">
        <v>3210</v>
      </c>
      <c r="I1191" s="223" t="s">
        <v>7</v>
      </c>
      <c r="J1191" s="225" t="s">
        <v>917</v>
      </c>
      <c r="L1191" s="150"/>
      <c r="M1191" s="137"/>
    </row>
    <row r="1192" spans="1:13" ht="75" customHeight="1">
      <c r="A1192" s="138" t="s">
        <v>3206</v>
      </c>
      <c r="B1192" s="294"/>
      <c r="C1192" s="138" t="s">
        <v>3217</v>
      </c>
      <c r="F1192" s="139" t="s">
        <v>3218</v>
      </c>
      <c r="G1192" s="215" t="s">
        <v>8355</v>
      </c>
      <c r="H1192" s="138" t="s">
        <v>3210</v>
      </c>
      <c r="I1192" s="223" t="s">
        <v>7</v>
      </c>
      <c r="J1192" s="225" t="s">
        <v>917</v>
      </c>
      <c r="L1192" s="150"/>
      <c r="M1192" s="137"/>
    </row>
    <row r="1193" spans="1:13" ht="75" customHeight="1">
      <c r="A1193" s="138" t="s">
        <v>3219</v>
      </c>
      <c r="B1193" s="293" t="s">
        <v>3220</v>
      </c>
      <c r="C1193" s="138" t="s">
        <v>3221</v>
      </c>
      <c r="F1193" s="138" t="s">
        <v>3222</v>
      </c>
      <c r="G1193" s="215" t="s">
        <v>8356</v>
      </c>
      <c r="H1193" s="138" t="s">
        <v>3223</v>
      </c>
      <c r="I1193" s="223" t="s">
        <v>7</v>
      </c>
      <c r="J1193" s="225" t="s">
        <v>917</v>
      </c>
      <c r="L1193" s="150"/>
      <c r="M1193" s="137"/>
    </row>
    <row r="1194" spans="1:13" ht="75" customHeight="1">
      <c r="A1194" s="138" t="s">
        <v>3219</v>
      </c>
      <c r="B1194" s="294"/>
      <c r="C1194" s="138" t="s">
        <v>3224</v>
      </c>
      <c r="F1194" s="138" t="s">
        <v>3225</v>
      </c>
      <c r="G1194" s="215" t="s">
        <v>8357</v>
      </c>
      <c r="H1194" s="138" t="s">
        <v>3226</v>
      </c>
      <c r="I1194" s="223" t="s">
        <v>7</v>
      </c>
      <c r="J1194" s="225" t="s">
        <v>917</v>
      </c>
      <c r="L1194" s="150"/>
      <c r="M1194" s="137"/>
    </row>
    <row r="1195" spans="1:13" ht="75" customHeight="1">
      <c r="A1195" s="138" t="s">
        <v>3219</v>
      </c>
      <c r="B1195" s="294"/>
      <c r="C1195" s="138" t="s">
        <v>3227</v>
      </c>
      <c r="F1195" s="138" t="s">
        <v>3228</v>
      </c>
      <c r="G1195" s="215" t="s">
        <v>8358</v>
      </c>
      <c r="H1195" s="138" t="s">
        <v>3229</v>
      </c>
      <c r="I1195" s="223" t="s">
        <v>7</v>
      </c>
      <c r="J1195" s="225" t="s">
        <v>917</v>
      </c>
      <c r="L1195" s="150"/>
      <c r="M1195" s="137"/>
    </row>
    <row r="1196" spans="1:13" ht="75" customHeight="1">
      <c r="A1196" s="138" t="s">
        <v>3230</v>
      </c>
      <c r="B1196" s="293" t="s">
        <v>3231</v>
      </c>
      <c r="C1196" s="138" t="s">
        <v>3232</v>
      </c>
      <c r="D1196" s="138"/>
      <c r="E1196" s="138"/>
      <c r="F1196" s="139" t="s">
        <v>3090</v>
      </c>
      <c r="G1196" s="216" t="s">
        <v>8359</v>
      </c>
      <c r="H1196" s="139" t="s">
        <v>3091</v>
      </c>
      <c r="I1196" s="223" t="s">
        <v>7</v>
      </c>
      <c r="J1196" s="225" t="s">
        <v>917</v>
      </c>
      <c r="L1196" s="150"/>
      <c r="M1196" s="137"/>
    </row>
    <row r="1197" spans="1:13" ht="75" customHeight="1">
      <c r="A1197" s="138" t="s">
        <v>3230</v>
      </c>
      <c r="B1197" s="294"/>
      <c r="C1197" s="138" t="s">
        <v>3233</v>
      </c>
      <c r="D1197" s="138"/>
      <c r="E1197" s="138"/>
      <c r="F1197" s="139" t="s">
        <v>3090</v>
      </c>
      <c r="G1197" s="216" t="s">
        <v>8360</v>
      </c>
      <c r="H1197" s="139" t="s">
        <v>3234</v>
      </c>
      <c r="I1197" s="223" t="s">
        <v>7</v>
      </c>
      <c r="J1197" s="225" t="s">
        <v>917</v>
      </c>
      <c r="L1197" s="150"/>
      <c r="M1197" s="137"/>
    </row>
    <row r="1198" spans="1:13" ht="75" customHeight="1">
      <c r="A1198" s="138" t="s">
        <v>3230</v>
      </c>
      <c r="B1198" s="294"/>
      <c r="C1198" s="138" t="s">
        <v>3235</v>
      </c>
      <c r="D1198" s="138"/>
      <c r="E1198" s="138"/>
      <c r="F1198" s="139" t="s">
        <v>3095</v>
      </c>
      <c r="G1198" s="216" t="s">
        <v>8359</v>
      </c>
      <c r="H1198" s="139" t="s">
        <v>3096</v>
      </c>
      <c r="I1198" s="223" t="s">
        <v>7</v>
      </c>
      <c r="J1198" s="225" t="s">
        <v>917</v>
      </c>
      <c r="L1198" s="150"/>
      <c r="M1198" s="137"/>
    </row>
    <row r="1199" spans="1:13" ht="75" customHeight="1">
      <c r="A1199" s="138" t="s">
        <v>3230</v>
      </c>
      <c r="B1199" s="294"/>
      <c r="C1199" s="138" t="s">
        <v>3236</v>
      </c>
      <c r="D1199" s="138"/>
      <c r="E1199" s="138"/>
      <c r="F1199" s="139" t="s">
        <v>3237</v>
      </c>
      <c r="G1199" s="216" t="s">
        <v>8360</v>
      </c>
      <c r="H1199" s="139" t="s">
        <v>3238</v>
      </c>
      <c r="I1199" s="223" t="s">
        <v>7</v>
      </c>
      <c r="J1199" s="225" t="s">
        <v>917</v>
      </c>
      <c r="L1199" s="150"/>
      <c r="M1199" s="137"/>
    </row>
    <row r="1200" spans="1:13" ht="75" customHeight="1">
      <c r="A1200" s="138" t="s">
        <v>3230</v>
      </c>
      <c r="B1200" s="294"/>
      <c r="C1200" s="138" t="s">
        <v>3239</v>
      </c>
      <c r="D1200" s="138"/>
      <c r="E1200" s="138"/>
      <c r="F1200" s="139" t="s">
        <v>3240</v>
      </c>
      <c r="G1200" s="216" t="s">
        <v>8360</v>
      </c>
      <c r="H1200" s="139" t="s">
        <v>3241</v>
      </c>
      <c r="I1200" s="223" t="s">
        <v>7</v>
      </c>
      <c r="J1200" s="225" t="s">
        <v>917</v>
      </c>
      <c r="L1200" s="150"/>
      <c r="M1200" s="137"/>
    </row>
    <row r="1201" spans="1:13" ht="75" customHeight="1">
      <c r="A1201" s="138" t="s">
        <v>3230</v>
      </c>
      <c r="B1201" s="294"/>
      <c r="C1201" s="138" t="s">
        <v>3242</v>
      </c>
      <c r="D1201" s="138"/>
      <c r="E1201" s="138"/>
      <c r="F1201" s="139" t="s">
        <v>3243</v>
      </c>
      <c r="G1201" s="216" t="s">
        <v>8361</v>
      </c>
      <c r="H1201" s="139" t="s">
        <v>3244</v>
      </c>
      <c r="I1201" s="223" t="s">
        <v>7</v>
      </c>
      <c r="J1201" s="225" t="s">
        <v>917</v>
      </c>
      <c r="L1201" s="150"/>
      <c r="M1201" s="137"/>
    </row>
    <row r="1202" spans="1:13" ht="75" customHeight="1">
      <c r="A1202" s="138" t="s">
        <v>3230</v>
      </c>
      <c r="B1202" s="294"/>
      <c r="C1202" s="138" t="s">
        <v>3245</v>
      </c>
      <c r="D1202" s="138"/>
      <c r="E1202" s="138"/>
      <c r="F1202" s="139" t="s">
        <v>3240</v>
      </c>
      <c r="G1202" s="216" t="s">
        <v>8362</v>
      </c>
      <c r="H1202" s="139" t="s">
        <v>3246</v>
      </c>
      <c r="I1202" s="223" t="s">
        <v>7</v>
      </c>
      <c r="J1202" s="225" t="s">
        <v>917</v>
      </c>
      <c r="L1202" s="150"/>
      <c r="M1202" s="137"/>
    </row>
    <row r="1203" spans="1:13" ht="75" customHeight="1">
      <c r="A1203" s="138" t="s">
        <v>3247</v>
      </c>
      <c r="B1203" s="293" t="s">
        <v>3248</v>
      </c>
      <c r="C1203" s="138" t="s">
        <v>3249</v>
      </c>
      <c r="D1203" s="138"/>
      <c r="E1203" s="138" t="s">
        <v>3250</v>
      </c>
      <c r="F1203" s="138" t="s">
        <v>3251</v>
      </c>
      <c r="G1203" s="215" t="s">
        <v>8363</v>
      </c>
      <c r="H1203" s="138" t="s">
        <v>3252</v>
      </c>
      <c r="I1203" s="223" t="s">
        <v>7</v>
      </c>
      <c r="J1203" s="225" t="s">
        <v>917</v>
      </c>
      <c r="L1203" s="150"/>
      <c r="M1203" s="137"/>
    </row>
    <row r="1204" spans="1:13" ht="75" customHeight="1">
      <c r="A1204" s="138" t="s">
        <v>3247</v>
      </c>
      <c r="B1204" s="294"/>
      <c r="C1204" s="138" t="s">
        <v>3253</v>
      </c>
      <c r="D1204" s="138"/>
      <c r="F1204" s="138" t="s">
        <v>3254</v>
      </c>
      <c r="G1204" s="215" t="s">
        <v>8364</v>
      </c>
      <c r="H1204" s="138" t="s">
        <v>8365</v>
      </c>
      <c r="I1204" s="223" t="s">
        <v>7</v>
      </c>
      <c r="J1204" s="225" t="s">
        <v>917</v>
      </c>
      <c r="L1204" s="150"/>
      <c r="M1204" s="137"/>
    </row>
    <row r="1205" spans="1:13" ht="75" customHeight="1">
      <c r="A1205" s="138" t="s">
        <v>3247</v>
      </c>
      <c r="B1205" s="294"/>
      <c r="C1205" s="138" t="s">
        <v>3255</v>
      </c>
      <c r="D1205" s="138"/>
      <c r="F1205" s="138" t="s">
        <v>3256</v>
      </c>
      <c r="G1205" s="215" t="s">
        <v>8366</v>
      </c>
      <c r="H1205" s="138" t="s">
        <v>3252</v>
      </c>
      <c r="I1205" s="223" t="s">
        <v>7</v>
      </c>
      <c r="J1205" s="225" t="s">
        <v>917</v>
      </c>
      <c r="L1205" s="150"/>
      <c r="M1205" s="137"/>
    </row>
    <row r="1206" spans="1:13" ht="75" customHeight="1">
      <c r="A1206" s="138" t="s">
        <v>3257</v>
      </c>
      <c r="B1206" s="293" t="s">
        <v>8367</v>
      </c>
      <c r="C1206" s="138" t="s">
        <v>3258</v>
      </c>
      <c r="D1206" s="138"/>
      <c r="E1206" s="138" t="s">
        <v>3259</v>
      </c>
      <c r="F1206" s="138" t="s">
        <v>3260</v>
      </c>
      <c r="G1206" s="215" t="s">
        <v>8368</v>
      </c>
      <c r="H1206" s="138" t="s">
        <v>3261</v>
      </c>
      <c r="I1206" s="223" t="s">
        <v>7</v>
      </c>
      <c r="J1206" s="224" t="s">
        <v>31</v>
      </c>
      <c r="K1206" s="137" t="s">
        <v>32</v>
      </c>
      <c r="L1206" s="150"/>
    </row>
    <row r="1207" spans="1:13" ht="75" customHeight="1">
      <c r="A1207" s="138" t="s">
        <v>3257</v>
      </c>
      <c r="B1207" s="294"/>
      <c r="C1207" s="138" t="s">
        <v>3262</v>
      </c>
      <c r="D1207" s="138"/>
      <c r="F1207" s="138" t="s">
        <v>3263</v>
      </c>
      <c r="G1207" s="215" t="s">
        <v>8369</v>
      </c>
      <c r="H1207" s="138" t="s">
        <v>3264</v>
      </c>
      <c r="I1207" s="223" t="s">
        <v>7</v>
      </c>
      <c r="J1207" s="224" t="s">
        <v>31</v>
      </c>
      <c r="K1207" s="137" t="s">
        <v>32</v>
      </c>
      <c r="L1207" s="150"/>
    </row>
    <row r="1208" spans="1:13" ht="75" customHeight="1">
      <c r="A1208" s="138" t="s">
        <v>3257</v>
      </c>
      <c r="B1208" s="294"/>
      <c r="C1208" s="138" t="s">
        <v>3265</v>
      </c>
      <c r="D1208" s="138"/>
      <c r="F1208" s="138" t="s">
        <v>3266</v>
      </c>
      <c r="G1208" s="215" t="s">
        <v>8370</v>
      </c>
      <c r="H1208" s="138" t="s">
        <v>3267</v>
      </c>
      <c r="I1208" s="223" t="s">
        <v>7</v>
      </c>
      <c r="J1208" s="224" t="s">
        <v>31</v>
      </c>
      <c r="K1208" s="137" t="s">
        <v>32</v>
      </c>
      <c r="L1208" s="150"/>
    </row>
    <row r="1209" spans="1:13" ht="75" customHeight="1">
      <c r="A1209" s="293" t="s">
        <v>3268</v>
      </c>
      <c r="B1209" s="293" t="s">
        <v>3269</v>
      </c>
      <c r="C1209" s="138" t="s">
        <v>3270</v>
      </c>
      <c r="D1209" s="138"/>
      <c r="E1209" s="138"/>
      <c r="F1209" s="138" t="s">
        <v>3271</v>
      </c>
      <c r="G1209" s="215" t="s">
        <v>8371</v>
      </c>
      <c r="H1209" s="138" t="s">
        <v>3272</v>
      </c>
      <c r="I1209" s="223" t="s">
        <v>7</v>
      </c>
      <c r="J1209" s="224" t="s">
        <v>31</v>
      </c>
      <c r="K1209" s="137" t="s">
        <v>32</v>
      </c>
      <c r="L1209" s="150"/>
      <c r="M1209" s="141" t="s">
        <v>8372</v>
      </c>
    </row>
    <row r="1210" spans="1:13" ht="75" customHeight="1">
      <c r="A1210" s="294"/>
      <c r="B1210" s="294"/>
      <c r="C1210" s="138" t="s">
        <v>3273</v>
      </c>
      <c r="D1210" s="138"/>
      <c r="E1210" s="138"/>
      <c r="F1210" s="138" t="s">
        <v>3274</v>
      </c>
      <c r="G1210" s="215" t="s">
        <v>8373</v>
      </c>
      <c r="H1210" s="138" t="s">
        <v>3275</v>
      </c>
      <c r="I1210" s="223" t="s">
        <v>7</v>
      </c>
      <c r="J1210" s="224" t="s">
        <v>31</v>
      </c>
      <c r="K1210" s="137" t="s">
        <v>32</v>
      </c>
      <c r="L1210" s="150"/>
      <c r="M1210" s="141" t="s">
        <v>7559</v>
      </c>
    </row>
    <row r="1211" spans="1:13" ht="75" customHeight="1">
      <c r="A1211" s="293" t="s">
        <v>3276</v>
      </c>
      <c r="B1211" s="293" t="s">
        <v>3277</v>
      </c>
      <c r="C1211" s="138" t="s">
        <v>3278</v>
      </c>
      <c r="D1211" s="138"/>
      <c r="E1211" s="138"/>
      <c r="F1211" s="138" t="s">
        <v>3279</v>
      </c>
      <c r="G1211" s="215" t="s">
        <v>8374</v>
      </c>
      <c r="H1211" s="138" t="s">
        <v>3280</v>
      </c>
      <c r="I1211" s="223" t="s">
        <v>7</v>
      </c>
      <c r="J1211" s="225" t="s">
        <v>917</v>
      </c>
      <c r="L1211" s="150"/>
      <c r="M1211" s="137"/>
    </row>
    <row r="1212" spans="1:13" ht="75" customHeight="1">
      <c r="A1212" s="294"/>
      <c r="B1212" s="294"/>
      <c r="C1212" s="138" t="s">
        <v>3281</v>
      </c>
      <c r="D1212" s="138"/>
      <c r="E1212" s="138"/>
      <c r="F1212" s="138" t="s">
        <v>3282</v>
      </c>
      <c r="G1212" s="215" t="s">
        <v>8375</v>
      </c>
      <c r="H1212" s="138" t="s">
        <v>3283</v>
      </c>
      <c r="I1212" s="223" t="s">
        <v>7</v>
      </c>
      <c r="J1212" s="225" t="s">
        <v>917</v>
      </c>
      <c r="L1212" s="150"/>
      <c r="M1212" s="137"/>
    </row>
    <row r="1213" spans="1:13" ht="75" customHeight="1">
      <c r="A1213" s="293" t="s">
        <v>3284</v>
      </c>
      <c r="B1213" s="293" t="s">
        <v>3285</v>
      </c>
      <c r="C1213" s="138" t="s">
        <v>3286</v>
      </c>
      <c r="D1213" s="138"/>
      <c r="E1213" s="138"/>
      <c r="F1213" s="138" t="s">
        <v>3287</v>
      </c>
      <c r="G1213" s="215" t="s">
        <v>8376</v>
      </c>
      <c r="H1213" s="138" t="s">
        <v>3288</v>
      </c>
      <c r="I1213" s="223" t="s">
        <v>7</v>
      </c>
      <c r="J1213" s="225" t="s">
        <v>917</v>
      </c>
      <c r="L1213" s="150"/>
      <c r="M1213" s="137"/>
    </row>
    <row r="1214" spans="1:13" ht="75" customHeight="1">
      <c r="A1214" s="294"/>
      <c r="B1214" s="294"/>
      <c r="C1214" s="138" t="s">
        <v>3289</v>
      </c>
      <c r="D1214" s="138"/>
      <c r="E1214" s="138"/>
      <c r="F1214" s="138" t="s">
        <v>3290</v>
      </c>
      <c r="G1214" s="215" t="s">
        <v>8377</v>
      </c>
      <c r="H1214" s="138" t="s">
        <v>3291</v>
      </c>
      <c r="I1214" s="223" t="s">
        <v>7</v>
      </c>
      <c r="J1214" s="225" t="s">
        <v>917</v>
      </c>
      <c r="L1214" s="150"/>
      <c r="M1214" s="137"/>
    </row>
    <row r="1215" spans="1:13" ht="75" customHeight="1">
      <c r="A1215" s="293" t="s">
        <v>3292</v>
      </c>
      <c r="B1215" s="293" t="s">
        <v>3293</v>
      </c>
      <c r="C1215" s="138" t="s">
        <v>3294</v>
      </c>
      <c r="D1215" s="138"/>
      <c r="E1215" s="138"/>
      <c r="F1215" s="138" t="s">
        <v>3295</v>
      </c>
      <c r="G1215" s="215" t="s">
        <v>8378</v>
      </c>
      <c r="H1215" s="138" t="s">
        <v>3296</v>
      </c>
      <c r="I1215" s="223" t="s">
        <v>7</v>
      </c>
      <c r="J1215" s="225" t="s">
        <v>917</v>
      </c>
      <c r="L1215" s="150"/>
      <c r="M1215" s="137"/>
    </row>
    <row r="1216" spans="1:13" ht="75" customHeight="1">
      <c r="A1216" s="294"/>
      <c r="B1216" s="294"/>
      <c r="C1216" s="138" t="s">
        <v>3297</v>
      </c>
      <c r="D1216" s="138"/>
      <c r="E1216" s="138"/>
      <c r="F1216" s="138" t="s">
        <v>3298</v>
      </c>
      <c r="G1216" s="215" t="s">
        <v>8379</v>
      </c>
      <c r="H1216" s="138" t="s">
        <v>3299</v>
      </c>
      <c r="I1216" s="223" t="s">
        <v>7</v>
      </c>
      <c r="J1216" s="225" t="s">
        <v>917</v>
      </c>
      <c r="L1216" s="150"/>
      <c r="M1216" s="137"/>
    </row>
    <row r="1217" spans="1:13" ht="75" customHeight="1">
      <c r="A1217" s="294"/>
      <c r="B1217" s="294"/>
      <c r="C1217" s="138" t="s">
        <v>3300</v>
      </c>
      <c r="D1217" s="138"/>
      <c r="E1217" s="138"/>
      <c r="F1217" s="138" t="s">
        <v>3301</v>
      </c>
      <c r="G1217" s="215" t="s">
        <v>8380</v>
      </c>
      <c r="H1217" s="138" t="s">
        <v>3302</v>
      </c>
      <c r="I1217" s="223" t="s">
        <v>7</v>
      </c>
      <c r="J1217" s="225" t="s">
        <v>917</v>
      </c>
      <c r="L1217" s="150"/>
      <c r="M1217" s="137"/>
    </row>
    <row r="1218" spans="1:13" ht="75" customHeight="1">
      <c r="A1218" s="293" t="s">
        <v>3303</v>
      </c>
      <c r="B1218" s="293" t="s">
        <v>3304</v>
      </c>
      <c r="C1218" s="138" t="s">
        <v>3305</v>
      </c>
      <c r="D1218" s="138"/>
      <c r="E1218" s="138"/>
      <c r="F1218" s="138" t="s">
        <v>3306</v>
      </c>
      <c r="G1218" s="215" t="s">
        <v>8381</v>
      </c>
      <c r="H1218" s="138" t="s">
        <v>3307</v>
      </c>
      <c r="I1218" s="223" t="s">
        <v>7</v>
      </c>
      <c r="J1218" s="225" t="s">
        <v>917</v>
      </c>
      <c r="L1218" s="150"/>
      <c r="M1218" s="137"/>
    </row>
    <row r="1219" spans="1:13" ht="75" customHeight="1">
      <c r="A1219" s="294"/>
      <c r="B1219" s="294"/>
      <c r="C1219" s="138" t="s">
        <v>3308</v>
      </c>
      <c r="D1219" s="138"/>
      <c r="E1219" s="138"/>
      <c r="F1219" s="138" t="s">
        <v>3309</v>
      </c>
      <c r="G1219" s="215" t="s">
        <v>8382</v>
      </c>
      <c r="H1219" s="138" t="s">
        <v>3310</v>
      </c>
      <c r="I1219" s="223" t="s">
        <v>7</v>
      </c>
      <c r="J1219" s="225" t="s">
        <v>917</v>
      </c>
      <c r="L1219" s="150"/>
      <c r="M1219" s="137"/>
    </row>
    <row r="1220" spans="1:13" ht="75" customHeight="1">
      <c r="A1220" s="293" t="s">
        <v>3311</v>
      </c>
      <c r="B1220" s="293" t="s">
        <v>3312</v>
      </c>
      <c r="C1220" s="138" t="s">
        <v>3313</v>
      </c>
      <c r="D1220" s="138"/>
      <c r="E1220" s="138"/>
      <c r="F1220" s="139" t="s">
        <v>3314</v>
      </c>
      <c r="G1220" s="215" t="s">
        <v>8383</v>
      </c>
      <c r="H1220" s="138" t="s">
        <v>3315</v>
      </c>
      <c r="I1220" s="223" t="s">
        <v>7</v>
      </c>
      <c r="J1220" s="225" t="s">
        <v>917</v>
      </c>
      <c r="L1220" s="150"/>
      <c r="M1220" s="137"/>
    </row>
    <row r="1221" spans="1:13" ht="75" customHeight="1">
      <c r="A1221" s="294"/>
      <c r="B1221" s="294"/>
      <c r="C1221" s="138" t="s">
        <v>3316</v>
      </c>
      <c r="D1221" s="138"/>
      <c r="E1221" s="138"/>
      <c r="F1221" s="139" t="s">
        <v>3317</v>
      </c>
      <c r="G1221" s="215" t="s">
        <v>8384</v>
      </c>
      <c r="H1221" s="138" t="s">
        <v>3315</v>
      </c>
      <c r="I1221" s="223" t="s">
        <v>7</v>
      </c>
      <c r="J1221" s="225" t="s">
        <v>917</v>
      </c>
      <c r="L1221" s="150"/>
      <c r="M1221" s="137"/>
    </row>
    <row r="1222" spans="1:13" ht="75" customHeight="1">
      <c r="A1222" s="293" t="s">
        <v>3318</v>
      </c>
      <c r="B1222" s="293" t="s">
        <v>3319</v>
      </c>
      <c r="C1222" s="138" t="s">
        <v>3320</v>
      </c>
      <c r="D1222" s="138"/>
      <c r="E1222" s="138"/>
      <c r="F1222" s="139" t="s">
        <v>3321</v>
      </c>
      <c r="G1222" s="215" t="s">
        <v>8385</v>
      </c>
      <c r="H1222" s="138" t="s">
        <v>3322</v>
      </c>
      <c r="I1222" s="223" t="s">
        <v>7</v>
      </c>
      <c r="J1222" s="225" t="s">
        <v>917</v>
      </c>
      <c r="L1222" s="150"/>
      <c r="M1222" s="137"/>
    </row>
    <row r="1223" spans="1:13" ht="75" customHeight="1">
      <c r="A1223" s="294"/>
      <c r="B1223" s="294"/>
      <c r="C1223" s="138" t="s">
        <v>3323</v>
      </c>
      <c r="D1223" s="138"/>
      <c r="E1223" s="138"/>
      <c r="F1223" s="138" t="s">
        <v>3324</v>
      </c>
      <c r="G1223" s="215" t="s">
        <v>8386</v>
      </c>
      <c r="H1223" s="138" t="s">
        <v>3322</v>
      </c>
      <c r="I1223" s="223" t="s">
        <v>7</v>
      </c>
      <c r="J1223" s="225" t="s">
        <v>917</v>
      </c>
      <c r="L1223" s="150"/>
      <c r="M1223" s="137"/>
    </row>
    <row r="1224" spans="1:13" ht="75" customHeight="1">
      <c r="A1224" s="293" t="s">
        <v>3325</v>
      </c>
      <c r="B1224" s="293" t="s">
        <v>3326</v>
      </c>
      <c r="C1224" s="138" t="s">
        <v>3327</v>
      </c>
      <c r="D1224" s="138"/>
      <c r="E1224" s="138"/>
      <c r="F1224" s="138" t="s">
        <v>3328</v>
      </c>
      <c r="G1224" s="215" t="s">
        <v>8387</v>
      </c>
      <c r="H1224" s="139" t="s">
        <v>3329</v>
      </c>
      <c r="I1224" s="223" t="s">
        <v>7</v>
      </c>
      <c r="J1224" s="225" t="s">
        <v>917</v>
      </c>
      <c r="L1224" s="150"/>
      <c r="M1224" s="137"/>
    </row>
    <row r="1225" spans="1:13" ht="75" customHeight="1">
      <c r="A1225" s="294"/>
      <c r="B1225" s="294"/>
      <c r="C1225" s="138" t="s">
        <v>3330</v>
      </c>
      <c r="D1225" s="138"/>
      <c r="E1225" s="138"/>
      <c r="F1225" s="138" t="s">
        <v>3331</v>
      </c>
      <c r="G1225" s="215" t="s">
        <v>8388</v>
      </c>
      <c r="H1225" s="139" t="s">
        <v>3329</v>
      </c>
      <c r="I1225" s="223" t="s">
        <v>7</v>
      </c>
      <c r="J1225" s="225" t="s">
        <v>917</v>
      </c>
      <c r="L1225" s="150"/>
      <c r="M1225" s="137"/>
    </row>
    <row r="1226" spans="1:13" ht="75" customHeight="1">
      <c r="A1226" s="294"/>
      <c r="B1226" s="294"/>
      <c r="C1226" s="138" t="s">
        <v>3332</v>
      </c>
      <c r="D1226" s="138"/>
      <c r="E1226" s="138"/>
      <c r="F1226" s="138" t="s">
        <v>3333</v>
      </c>
      <c r="G1226" s="215" t="s">
        <v>8389</v>
      </c>
      <c r="H1226" s="139" t="s">
        <v>3329</v>
      </c>
      <c r="I1226" s="223" t="s">
        <v>7</v>
      </c>
      <c r="J1226" s="225" t="s">
        <v>917</v>
      </c>
      <c r="L1226" s="150"/>
      <c r="M1226" s="137"/>
    </row>
    <row r="1227" spans="1:13" ht="75" customHeight="1">
      <c r="A1227" s="293" t="s">
        <v>3334</v>
      </c>
      <c r="B1227" s="293" t="s">
        <v>3335</v>
      </c>
      <c r="C1227" s="138" t="s">
        <v>3336</v>
      </c>
      <c r="D1227" s="138"/>
      <c r="E1227" s="138"/>
      <c r="F1227" s="138" t="s">
        <v>3337</v>
      </c>
      <c r="G1227" s="215" t="s">
        <v>8390</v>
      </c>
      <c r="H1227" s="139" t="s">
        <v>3338</v>
      </c>
      <c r="I1227" s="223" t="s">
        <v>7</v>
      </c>
      <c r="J1227" s="225" t="s">
        <v>917</v>
      </c>
      <c r="L1227" s="150"/>
      <c r="M1227" s="137"/>
    </row>
    <row r="1228" spans="1:13" ht="75" customHeight="1">
      <c r="A1228" s="294"/>
      <c r="B1228" s="294"/>
      <c r="C1228" s="138" t="s">
        <v>3339</v>
      </c>
      <c r="D1228" s="138"/>
      <c r="E1228" s="138"/>
      <c r="F1228" s="138" t="s">
        <v>3340</v>
      </c>
      <c r="G1228" s="215" t="s">
        <v>8391</v>
      </c>
      <c r="H1228" s="138" t="s">
        <v>3341</v>
      </c>
      <c r="I1228" s="223" t="s">
        <v>7</v>
      </c>
      <c r="J1228" s="225" t="s">
        <v>917</v>
      </c>
      <c r="L1228" s="150"/>
      <c r="M1228" s="137"/>
    </row>
    <row r="1229" spans="1:13" ht="75" customHeight="1">
      <c r="A1229" s="138" t="s">
        <v>3342</v>
      </c>
      <c r="B1229" s="138" t="s">
        <v>3343</v>
      </c>
      <c r="C1229" s="138" t="s">
        <v>3344</v>
      </c>
      <c r="D1229" s="138"/>
      <c r="E1229" s="138"/>
      <c r="F1229" s="138" t="s">
        <v>3345</v>
      </c>
      <c r="G1229" s="215" t="s">
        <v>8392</v>
      </c>
      <c r="H1229" s="138" t="s">
        <v>3346</v>
      </c>
      <c r="I1229" s="223" t="s">
        <v>7</v>
      </c>
      <c r="J1229" s="224" t="s">
        <v>31</v>
      </c>
      <c r="K1229" s="137" t="s">
        <v>32</v>
      </c>
      <c r="L1229" s="150"/>
    </row>
    <row r="1230" spans="1:13" ht="75" customHeight="1">
      <c r="A1230" s="138" t="s">
        <v>3347</v>
      </c>
      <c r="B1230" s="138" t="s">
        <v>3348</v>
      </c>
      <c r="C1230" s="138" t="s">
        <v>3349</v>
      </c>
      <c r="D1230" s="138"/>
      <c r="E1230" s="138"/>
      <c r="F1230" s="138" t="s">
        <v>3350</v>
      </c>
      <c r="G1230" s="215" t="s">
        <v>8393</v>
      </c>
      <c r="H1230" s="138" t="s">
        <v>3351</v>
      </c>
      <c r="I1230" s="223" t="s">
        <v>7</v>
      </c>
      <c r="J1230" s="225" t="s">
        <v>917</v>
      </c>
      <c r="L1230" s="150"/>
      <c r="M1230" s="137"/>
    </row>
    <row r="1231" spans="1:13" ht="75" customHeight="1">
      <c r="A1231" s="138" t="s">
        <v>3352</v>
      </c>
      <c r="B1231" s="138" t="s">
        <v>3353</v>
      </c>
      <c r="C1231" s="138" t="s">
        <v>3354</v>
      </c>
      <c r="D1231" s="138"/>
      <c r="E1231" s="138"/>
      <c r="F1231" s="138" t="s">
        <v>3355</v>
      </c>
      <c r="G1231" s="215" t="s">
        <v>8394</v>
      </c>
      <c r="H1231" s="179" t="s">
        <v>3356</v>
      </c>
      <c r="I1231" s="223" t="s">
        <v>7</v>
      </c>
      <c r="J1231" s="224" t="s">
        <v>31</v>
      </c>
      <c r="K1231" s="137" t="s">
        <v>32</v>
      </c>
      <c r="L1231" s="150"/>
    </row>
    <row r="1232" spans="1:13" ht="75" customHeight="1">
      <c r="A1232" s="138" t="s">
        <v>3357</v>
      </c>
      <c r="B1232" s="138" t="s">
        <v>3358</v>
      </c>
      <c r="C1232" s="138" t="s">
        <v>3359</v>
      </c>
      <c r="D1232" s="138"/>
      <c r="E1232" s="138"/>
      <c r="F1232" s="138" t="s">
        <v>3360</v>
      </c>
      <c r="G1232" s="215" t="s">
        <v>8395</v>
      </c>
      <c r="H1232" s="138" t="s">
        <v>3361</v>
      </c>
      <c r="I1232" s="223" t="s">
        <v>7</v>
      </c>
      <c r="J1232" s="225" t="s">
        <v>917</v>
      </c>
      <c r="L1232" s="150"/>
      <c r="M1232" s="137"/>
    </row>
    <row r="1233" spans="1:13" ht="75" customHeight="1">
      <c r="A1233" s="293" t="s">
        <v>3362</v>
      </c>
      <c r="B1233" s="293" t="s">
        <v>3363</v>
      </c>
      <c r="C1233" s="138" t="s">
        <v>3364</v>
      </c>
      <c r="D1233" s="138"/>
      <c r="E1233" s="138"/>
      <c r="F1233" s="139" t="s">
        <v>3365</v>
      </c>
      <c r="G1233" s="216" t="s">
        <v>8396</v>
      </c>
      <c r="H1233" s="139" t="s">
        <v>3366</v>
      </c>
      <c r="I1233" s="223" t="s">
        <v>7</v>
      </c>
      <c r="J1233" s="225" t="s">
        <v>917</v>
      </c>
      <c r="L1233" s="150"/>
      <c r="M1233" s="137"/>
    </row>
    <row r="1234" spans="1:13" ht="75" customHeight="1">
      <c r="A1234" s="294"/>
      <c r="B1234" s="294"/>
      <c r="C1234" s="138" t="s">
        <v>3367</v>
      </c>
      <c r="D1234" s="138"/>
      <c r="E1234" s="138"/>
      <c r="F1234" s="138" t="s">
        <v>3368</v>
      </c>
      <c r="G1234" s="215" t="s">
        <v>8396</v>
      </c>
      <c r="H1234" s="138" t="s">
        <v>3369</v>
      </c>
      <c r="I1234" s="223" t="s">
        <v>7</v>
      </c>
      <c r="J1234" s="225" t="s">
        <v>917</v>
      </c>
      <c r="L1234" s="150"/>
      <c r="M1234" s="137"/>
    </row>
    <row r="1235" spans="1:13" ht="75" customHeight="1">
      <c r="A1235" s="138" t="s">
        <v>3370</v>
      </c>
      <c r="B1235" s="138" t="s">
        <v>3371</v>
      </c>
      <c r="C1235" s="138" t="s">
        <v>3372</v>
      </c>
      <c r="D1235" s="138"/>
      <c r="E1235" s="138"/>
      <c r="F1235" s="138" t="s">
        <v>3373</v>
      </c>
      <c r="G1235" s="215" t="s">
        <v>8397</v>
      </c>
      <c r="H1235" s="138" t="s">
        <v>3374</v>
      </c>
      <c r="I1235" s="223" t="s">
        <v>7</v>
      </c>
      <c r="J1235" s="225" t="s">
        <v>917</v>
      </c>
      <c r="L1235" s="150"/>
      <c r="M1235" s="137"/>
    </row>
    <row r="1236" spans="1:13" ht="75" customHeight="1">
      <c r="A1236" s="138" t="s">
        <v>3375</v>
      </c>
      <c r="B1236" s="138" t="s">
        <v>3376</v>
      </c>
      <c r="C1236" s="138" t="s">
        <v>3377</v>
      </c>
      <c r="D1236" s="138"/>
      <c r="E1236" s="138"/>
      <c r="F1236" s="138" t="s">
        <v>3378</v>
      </c>
      <c r="G1236" s="215" t="s">
        <v>8398</v>
      </c>
      <c r="H1236" s="138" t="s">
        <v>3379</v>
      </c>
      <c r="I1236" s="223" t="s">
        <v>7</v>
      </c>
      <c r="J1236" s="225" t="s">
        <v>917</v>
      </c>
      <c r="L1236" s="150"/>
      <c r="M1236" s="137"/>
    </row>
    <row r="1237" spans="1:13" ht="75" customHeight="1">
      <c r="A1237" s="138" t="s">
        <v>3380</v>
      </c>
      <c r="B1237" s="138" t="s">
        <v>3381</v>
      </c>
      <c r="C1237" s="138" t="s">
        <v>3382</v>
      </c>
      <c r="D1237" s="138"/>
      <c r="E1237" s="138"/>
      <c r="F1237" s="139" t="s">
        <v>3383</v>
      </c>
      <c r="G1237" s="215" t="s">
        <v>8399</v>
      </c>
      <c r="H1237" s="138" t="s">
        <v>3384</v>
      </c>
      <c r="I1237" s="223" t="s">
        <v>7</v>
      </c>
      <c r="J1237" s="225" t="s">
        <v>917</v>
      </c>
      <c r="L1237" s="150"/>
      <c r="M1237" s="137"/>
    </row>
    <row r="1238" spans="1:13" ht="75" customHeight="1">
      <c r="A1238" s="138" t="s">
        <v>3385</v>
      </c>
      <c r="B1238" s="138" t="s">
        <v>3386</v>
      </c>
      <c r="C1238" s="138" t="s">
        <v>3387</v>
      </c>
      <c r="D1238" s="138"/>
      <c r="E1238" s="138"/>
      <c r="F1238" s="138" t="s">
        <v>3388</v>
      </c>
      <c r="G1238" s="215" t="s">
        <v>8400</v>
      </c>
      <c r="H1238" s="138" t="s">
        <v>3389</v>
      </c>
      <c r="I1238" s="223" t="s">
        <v>7</v>
      </c>
      <c r="J1238" s="225" t="s">
        <v>917</v>
      </c>
      <c r="L1238" s="150"/>
      <c r="M1238" s="137"/>
    </row>
    <row r="1239" spans="1:13" ht="75" customHeight="1">
      <c r="A1239" s="138" t="s">
        <v>3390</v>
      </c>
      <c r="B1239" s="138" t="s">
        <v>3391</v>
      </c>
      <c r="C1239" s="138" t="s">
        <v>3392</v>
      </c>
      <c r="D1239" s="138"/>
      <c r="E1239" s="138"/>
      <c r="F1239" s="138" t="s">
        <v>3393</v>
      </c>
      <c r="G1239" s="215" t="s">
        <v>8401</v>
      </c>
      <c r="H1239" s="138" t="s">
        <v>3394</v>
      </c>
      <c r="I1239" s="223" t="s">
        <v>7</v>
      </c>
      <c r="J1239" s="225" t="s">
        <v>917</v>
      </c>
      <c r="L1239" s="150"/>
      <c r="M1239" s="137"/>
    </row>
    <row r="1240" spans="1:13" ht="75" customHeight="1">
      <c r="A1240" s="293" t="s">
        <v>3395</v>
      </c>
      <c r="B1240" s="293" t="s">
        <v>3396</v>
      </c>
      <c r="C1240" s="138" t="s">
        <v>3397</v>
      </c>
      <c r="D1240" s="138"/>
      <c r="E1240" s="138"/>
      <c r="F1240" s="138" t="s">
        <v>3398</v>
      </c>
      <c r="G1240" s="215" t="s">
        <v>8402</v>
      </c>
      <c r="H1240" s="138" t="s">
        <v>3399</v>
      </c>
      <c r="I1240" s="223" t="s">
        <v>7</v>
      </c>
      <c r="J1240" s="225" t="s">
        <v>917</v>
      </c>
      <c r="L1240" s="150"/>
      <c r="M1240" s="137"/>
    </row>
    <row r="1241" spans="1:13" ht="75" customHeight="1">
      <c r="A1241" s="294"/>
      <c r="B1241" s="294"/>
      <c r="C1241" s="138" t="s">
        <v>3400</v>
      </c>
      <c r="D1241" s="138"/>
      <c r="E1241" s="138"/>
      <c r="F1241" s="138" t="s">
        <v>3401</v>
      </c>
      <c r="G1241" s="215" t="s">
        <v>8403</v>
      </c>
      <c r="H1241" s="138" t="s">
        <v>1436</v>
      </c>
      <c r="I1241" s="223" t="s">
        <v>7</v>
      </c>
      <c r="J1241" s="225" t="s">
        <v>917</v>
      </c>
      <c r="L1241" s="150"/>
      <c r="M1241" s="137"/>
    </row>
    <row r="1242" spans="1:13" ht="75" customHeight="1">
      <c r="A1242" s="294"/>
      <c r="B1242" s="294"/>
      <c r="C1242" s="138" t="s">
        <v>3402</v>
      </c>
      <c r="D1242" s="138"/>
      <c r="E1242" s="138"/>
      <c r="F1242" s="138" t="s">
        <v>3403</v>
      </c>
      <c r="G1242" s="215" t="s">
        <v>8404</v>
      </c>
      <c r="H1242" s="138" t="s">
        <v>3404</v>
      </c>
      <c r="I1242" s="223" t="s">
        <v>7</v>
      </c>
      <c r="J1242" s="225" t="s">
        <v>917</v>
      </c>
      <c r="L1242" s="150"/>
      <c r="M1242" s="137"/>
    </row>
    <row r="1243" spans="1:13" ht="75" customHeight="1">
      <c r="A1243" s="293" t="s">
        <v>3405</v>
      </c>
      <c r="B1243" s="293" t="s">
        <v>3406</v>
      </c>
      <c r="C1243" s="138" t="s">
        <v>3407</v>
      </c>
      <c r="D1243" s="138"/>
      <c r="E1243" s="138"/>
      <c r="F1243" s="138" t="s">
        <v>3408</v>
      </c>
      <c r="G1243" s="215" t="s">
        <v>8405</v>
      </c>
      <c r="H1243" s="138" t="s">
        <v>3409</v>
      </c>
      <c r="I1243" s="223" t="s">
        <v>7</v>
      </c>
      <c r="J1243" s="225" t="s">
        <v>917</v>
      </c>
      <c r="L1243" s="150"/>
      <c r="M1243" s="137"/>
    </row>
    <row r="1244" spans="1:13" ht="75" customHeight="1">
      <c r="A1244" s="294"/>
      <c r="B1244" s="294"/>
      <c r="C1244" s="138" t="s">
        <v>3410</v>
      </c>
      <c r="D1244" s="138"/>
      <c r="E1244" s="138"/>
      <c r="F1244" s="138" t="s">
        <v>3411</v>
      </c>
      <c r="G1244" s="215" t="s">
        <v>8405</v>
      </c>
      <c r="H1244" s="138" t="s">
        <v>3412</v>
      </c>
      <c r="I1244" s="223" t="s">
        <v>7</v>
      </c>
      <c r="J1244" s="225" t="s">
        <v>917</v>
      </c>
      <c r="L1244" s="150"/>
      <c r="M1244" s="137"/>
    </row>
    <row r="1245" spans="1:13" ht="75" customHeight="1">
      <c r="A1245" s="138" t="s">
        <v>3413</v>
      </c>
      <c r="B1245" s="138" t="s">
        <v>3414</v>
      </c>
      <c r="C1245" s="138" t="s">
        <v>3415</v>
      </c>
      <c r="D1245" s="138"/>
      <c r="E1245" s="138"/>
      <c r="F1245" s="138" t="s">
        <v>3416</v>
      </c>
      <c r="G1245" s="215" t="s">
        <v>8406</v>
      </c>
      <c r="H1245" s="179" t="s">
        <v>3417</v>
      </c>
      <c r="I1245" s="223" t="s">
        <v>7</v>
      </c>
      <c r="J1245" s="225" t="s">
        <v>917</v>
      </c>
      <c r="L1245" s="150"/>
      <c r="M1245" s="137"/>
    </row>
    <row r="1246" spans="1:13" ht="75" customHeight="1">
      <c r="A1246" s="138" t="s">
        <v>3418</v>
      </c>
      <c r="B1246" s="138" t="s">
        <v>3419</v>
      </c>
      <c r="C1246" s="138" t="s">
        <v>3420</v>
      </c>
      <c r="D1246" s="138"/>
      <c r="E1246" s="138"/>
      <c r="F1246" s="138" t="s">
        <v>3421</v>
      </c>
      <c r="G1246" s="215" t="s">
        <v>8407</v>
      </c>
      <c r="H1246" s="138" t="s">
        <v>3422</v>
      </c>
      <c r="I1246" s="223" t="s">
        <v>7</v>
      </c>
      <c r="J1246" s="225" t="s">
        <v>917</v>
      </c>
      <c r="L1246" s="150"/>
      <c r="M1246" s="137"/>
    </row>
    <row r="1247" spans="1:13" ht="75" customHeight="1">
      <c r="A1247" s="138" t="s">
        <v>3423</v>
      </c>
      <c r="B1247" s="138" t="s">
        <v>3424</v>
      </c>
      <c r="C1247" s="138" t="s">
        <v>3425</v>
      </c>
      <c r="D1247" s="138"/>
      <c r="E1247" s="138"/>
      <c r="F1247" s="138" t="s">
        <v>3426</v>
      </c>
      <c r="G1247" s="215" t="s">
        <v>8408</v>
      </c>
      <c r="H1247" s="138" t="s">
        <v>3427</v>
      </c>
      <c r="I1247" s="223" t="s">
        <v>7</v>
      </c>
      <c r="J1247" s="225" t="s">
        <v>917</v>
      </c>
      <c r="L1247" s="150"/>
      <c r="M1247" s="137"/>
    </row>
    <row r="1248" spans="1:13" ht="75" customHeight="1">
      <c r="A1248" s="138" t="s">
        <v>3428</v>
      </c>
      <c r="B1248" s="138" t="s">
        <v>3429</v>
      </c>
      <c r="C1248" s="138" t="s">
        <v>3430</v>
      </c>
      <c r="D1248" s="138"/>
      <c r="E1248" s="138"/>
      <c r="F1248" s="138" t="s">
        <v>3431</v>
      </c>
      <c r="G1248" s="215" t="s">
        <v>8409</v>
      </c>
      <c r="H1248" s="138" t="s">
        <v>3432</v>
      </c>
      <c r="I1248" s="223" t="s">
        <v>7</v>
      </c>
      <c r="J1248" s="225" t="s">
        <v>917</v>
      </c>
      <c r="L1248" s="150"/>
      <c r="M1248" s="137"/>
    </row>
    <row r="1249" spans="1:13" ht="75" customHeight="1">
      <c r="A1249" s="138" t="s">
        <v>3433</v>
      </c>
      <c r="B1249" s="138" t="s">
        <v>3434</v>
      </c>
      <c r="C1249" s="138" t="s">
        <v>3435</v>
      </c>
      <c r="D1249" s="138"/>
      <c r="E1249" s="138"/>
      <c r="F1249" s="139" t="s">
        <v>3436</v>
      </c>
      <c r="G1249" s="215" t="s">
        <v>8410</v>
      </c>
      <c r="H1249" s="138" t="s">
        <v>3437</v>
      </c>
      <c r="I1249" s="223" t="s">
        <v>7</v>
      </c>
      <c r="J1249" s="225" t="s">
        <v>917</v>
      </c>
      <c r="L1249" s="150"/>
      <c r="M1249" s="137"/>
    </row>
    <row r="1250" spans="1:13" ht="75" customHeight="1">
      <c r="A1250" s="138" t="s">
        <v>3438</v>
      </c>
      <c r="B1250" s="138" t="s">
        <v>3439</v>
      </c>
      <c r="C1250" s="138" t="s">
        <v>3440</v>
      </c>
      <c r="D1250" s="138"/>
      <c r="E1250" s="138"/>
      <c r="F1250" s="138" t="s">
        <v>3441</v>
      </c>
      <c r="G1250" s="215" t="s">
        <v>8411</v>
      </c>
      <c r="H1250" s="138" t="s">
        <v>3442</v>
      </c>
      <c r="I1250" s="223" t="s">
        <v>7</v>
      </c>
      <c r="J1250" s="225" t="s">
        <v>917</v>
      </c>
      <c r="L1250" s="150"/>
      <c r="M1250" s="137"/>
    </row>
    <row r="1251" spans="1:13" ht="75" customHeight="1">
      <c r="A1251" s="138" t="s">
        <v>3443</v>
      </c>
      <c r="B1251" s="138" t="s">
        <v>3444</v>
      </c>
      <c r="C1251" s="138" t="s">
        <v>3445</v>
      </c>
      <c r="D1251" s="138"/>
      <c r="E1251" s="138"/>
      <c r="F1251" s="138" t="s">
        <v>3446</v>
      </c>
      <c r="G1251" s="215" t="s">
        <v>8412</v>
      </c>
      <c r="H1251" s="138" t="s">
        <v>3447</v>
      </c>
      <c r="I1251" s="223" t="s">
        <v>7</v>
      </c>
      <c r="J1251" s="225" t="s">
        <v>917</v>
      </c>
      <c r="L1251" s="150"/>
      <c r="M1251" s="137"/>
    </row>
    <row r="1252" spans="1:13" ht="75" customHeight="1">
      <c r="A1252" s="138" t="s">
        <v>3448</v>
      </c>
      <c r="B1252" s="138" t="s">
        <v>3449</v>
      </c>
      <c r="C1252" s="138" t="s">
        <v>3450</v>
      </c>
      <c r="D1252" s="138"/>
      <c r="E1252" s="138"/>
      <c r="F1252" s="138" t="s">
        <v>3451</v>
      </c>
      <c r="G1252" s="215" t="s">
        <v>8413</v>
      </c>
      <c r="H1252" s="179" t="s">
        <v>3452</v>
      </c>
      <c r="I1252" s="223" t="s">
        <v>7</v>
      </c>
      <c r="J1252" s="224" t="s">
        <v>31</v>
      </c>
      <c r="K1252" s="137" t="s">
        <v>32</v>
      </c>
      <c r="L1252" s="150"/>
    </row>
    <row r="1253" spans="1:13" ht="75" customHeight="1">
      <c r="A1253" s="138" t="s">
        <v>3453</v>
      </c>
      <c r="B1253" s="138" t="s">
        <v>3454</v>
      </c>
      <c r="C1253" s="138" t="s">
        <v>3455</v>
      </c>
      <c r="D1253" s="138"/>
      <c r="E1253" s="138"/>
      <c r="F1253" s="138" t="s">
        <v>3456</v>
      </c>
      <c r="G1253" s="215" t="s">
        <v>8414</v>
      </c>
      <c r="H1253" s="179" t="s">
        <v>3457</v>
      </c>
      <c r="I1253" s="223" t="s">
        <v>7</v>
      </c>
      <c r="J1253" s="224" t="s">
        <v>31</v>
      </c>
      <c r="K1253" s="137" t="s">
        <v>32</v>
      </c>
      <c r="L1253" s="150"/>
    </row>
    <row r="1254" spans="1:13" ht="75" customHeight="1">
      <c r="A1254" s="293" t="s">
        <v>3458</v>
      </c>
      <c r="B1254" s="293" t="s">
        <v>3459</v>
      </c>
      <c r="C1254" s="138" t="s">
        <v>3460</v>
      </c>
      <c r="D1254" s="138"/>
      <c r="E1254" s="138"/>
      <c r="F1254" s="138" t="s">
        <v>3461</v>
      </c>
      <c r="G1254" s="215" t="s">
        <v>8415</v>
      </c>
      <c r="H1254" s="138" t="s">
        <v>3462</v>
      </c>
      <c r="I1254" s="223" t="s">
        <v>7</v>
      </c>
      <c r="J1254" s="225" t="s">
        <v>917</v>
      </c>
      <c r="L1254" s="150"/>
      <c r="M1254" s="137"/>
    </row>
    <row r="1255" spans="1:13" ht="75" customHeight="1">
      <c r="A1255" s="294"/>
      <c r="B1255" s="294"/>
      <c r="C1255" s="138" t="s">
        <v>3463</v>
      </c>
      <c r="D1255" s="138"/>
      <c r="E1255" s="138"/>
      <c r="F1255" s="138" t="s">
        <v>3464</v>
      </c>
      <c r="G1255" s="215" t="s">
        <v>8416</v>
      </c>
      <c r="H1255" s="138" t="s">
        <v>3465</v>
      </c>
      <c r="I1255" s="223" t="s">
        <v>7</v>
      </c>
      <c r="J1255" s="225" t="s">
        <v>917</v>
      </c>
      <c r="L1255" s="150"/>
      <c r="M1255" s="137"/>
    </row>
    <row r="1256" spans="1:13" ht="75" customHeight="1">
      <c r="A1256" s="138" t="s">
        <v>3466</v>
      </c>
      <c r="B1256" s="138" t="s">
        <v>3467</v>
      </c>
      <c r="C1256" s="138" t="s">
        <v>3468</v>
      </c>
      <c r="D1256" s="138"/>
      <c r="E1256" s="138"/>
      <c r="F1256" s="138" t="s">
        <v>3469</v>
      </c>
      <c r="G1256" s="215" t="s">
        <v>8417</v>
      </c>
      <c r="H1256" s="138" t="s">
        <v>3470</v>
      </c>
      <c r="I1256" s="223" t="s">
        <v>7</v>
      </c>
      <c r="J1256" s="225" t="s">
        <v>917</v>
      </c>
      <c r="L1256" s="150"/>
      <c r="M1256" s="137"/>
    </row>
    <row r="1257" spans="1:13" ht="75" customHeight="1">
      <c r="A1257" s="138" t="s">
        <v>3471</v>
      </c>
      <c r="B1257" s="138" t="s">
        <v>3472</v>
      </c>
      <c r="C1257" s="138" t="s">
        <v>3473</v>
      </c>
      <c r="D1257" s="138"/>
      <c r="E1257" s="138"/>
      <c r="F1257" s="138" t="s">
        <v>3474</v>
      </c>
      <c r="G1257" s="215" t="s">
        <v>8418</v>
      </c>
      <c r="H1257" s="138" t="s">
        <v>3475</v>
      </c>
      <c r="I1257" s="223" t="s">
        <v>7</v>
      </c>
      <c r="J1257" s="225" t="s">
        <v>917</v>
      </c>
      <c r="L1257" s="150"/>
      <c r="M1257" s="137"/>
    </row>
    <row r="1258" spans="1:13" ht="75" customHeight="1">
      <c r="A1258" s="138" t="s">
        <v>3476</v>
      </c>
      <c r="B1258" s="138" t="s">
        <v>3477</v>
      </c>
      <c r="C1258" s="138" t="s">
        <v>3478</v>
      </c>
      <c r="D1258" s="138"/>
      <c r="E1258" s="138"/>
      <c r="F1258" s="138" t="s">
        <v>3479</v>
      </c>
      <c r="G1258" s="215" t="s">
        <v>8419</v>
      </c>
      <c r="H1258" s="138" t="s">
        <v>3480</v>
      </c>
      <c r="I1258" s="223" t="s">
        <v>7</v>
      </c>
      <c r="J1258" s="225" t="s">
        <v>917</v>
      </c>
      <c r="L1258" s="150"/>
      <c r="M1258" s="137"/>
    </row>
    <row r="1259" spans="1:13" ht="75" customHeight="1">
      <c r="A1259" s="138" t="s">
        <v>3481</v>
      </c>
      <c r="B1259" s="138" t="s">
        <v>3482</v>
      </c>
      <c r="C1259" s="138" t="s">
        <v>3483</v>
      </c>
      <c r="D1259" s="138"/>
      <c r="E1259" s="138"/>
      <c r="F1259" s="138" t="s">
        <v>3484</v>
      </c>
      <c r="G1259" s="215" t="s">
        <v>8420</v>
      </c>
      <c r="H1259" s="138" t="s">
        <v>3485</v>
      </c>
      <c r="I1259" s="223" t="s">
        <v>7</v>
      </c>
      <c r="J1259" s="225" t="s">
        <v>917</v>
      </c>
      <c r="L1259" s="150"/>
      <c r="M1259" s="137"/>
    </row>
    <row r="1260" spans="1:13" ht="75" customHeight="1">
      <c r="A1260" s="138" t="s">
        <v>3486</v>
      </c>
      <c r="B1260" s="138" t="s">
        <v>3487</v>
      </c>
      <c r="C1260" s="138" t="s">
        <v>3488</v>
      </c>
      <c r="D1260" s="138"/>
      <c r="E1260" s="138"/>
      <c r="F1260" s="139" t="s">
        <v>3489</v>
      </c>
      <c r="G1260" s="215" t="s">
        <v>8421</v>
      </c>
      <c r="H1260" s="138" t="s">
        <v>3490</v>
      </c>
      <c r="I1260" s="223" t="s">
        <v>7</v>
      </c>
      <c r="J1260" s="225" t="s">
        <v>917</v>
      </c>
      <c r="L1260" s="150"/>
      <c r="M1260" s="137"/>
    </row>
    <row r="1261" spans="1:13" ht="75" customHeight="1">
      <c r="A1261" s="138" t="s">
        <v>3491</v>
      </c>
      <c r="B1261" s="138" t="s">
        <v>3492</v>
      </c>
      <c r="C1261" s="138" t="s">
        <v>3493</v>
      </c>
      <c r="D1261" s="138"/>
      <c r="E1261" s="138"/>
      <c r="F1261" s="138" t="s">
        <v>3494</v>
      </c>
      <c r="G1261" s="215" t="s">
        <v>8422</v>
      </c>
      <c r="H1261" s="138" t="s">
        <v>3495</v>
      </c>
      <c r="I1261" s="223" t="s">
        <v>7</v>
      </c>
      <c r="J1261" s="225" t="s">
        <v>917</v>
      </c>
      <c r="L1261" s="150"/>
      <c r="M1261" s="137"/>
    </row>
    <row r="1262" spans="1:13" ht="75" customHeight="1">
      <c r="A1262" s="138" t="s">
        <v>3496</v>
      </c>
      <c r="B1262" s="138" t="s">
        <v>3497</v>
      </c>
      <c r="C1262" s="138" t="s">
        <v>3498</v>
      </c>
      <c r="D1262" s="138"/>
      <c r="E1262" s="138"/>
      <c r="F1262" s="138" t="s">
        <v>3499</v>
      </c>
      <c r="G1262" s="215" t="s">
        <v>8423</v>
      </c>
      <c r="H1262" s="138" t="s">
        <v>3500</v>
      </c>
      <c r="I1262" s="223" t="s">
        <v>7</v>
      </c>
      <c r="J1262" s="225" t="s">
        <v>917</v>
      </c>
      <c r="L1262" s="150"/>
      <c r="M1262" s="137"/>
    </row>
    <row r="1263" spans="1:13" ht="75" customHeight="1">
      <c r="A1263" s="138" t="s">
        <v>3501</v>
      </c>
      <c r="B1263" s="138" t="s">
        <v>3502</v>
      </c>
      <c r="C1263" s="138" t="s">
        <v>3503</v>
      </c>
      <c r="D1263" s="138"/>
      <c r="E1263" s="138"/>
      <c r="F1263" s="138" t="s">
        <v>3504</v>
      </c>
      <c r="G1263" s="215" t="s">
        <v>8424</v>
      </c>
      <c r="H1263" s="138" t="s">
        <v>3505</v>
      </c>
      <c r="I1263" s="223" t="s">
        <v>7</v>
      </c>
      <c r="J1263" s="225" t="s">
        <v>917</v>
      </c>
      <c r="L1263" s="150"/>
      <c r="M1263" s="137"/>
    </row>
    <row r="1264" spans="1:13" ht="75" customHeight="1">
      <c r="A1264" s="138" t="s">
        <v>3506</v>
      </c>
      <c r="B1264" s="138" t="s">
        <v>3507</v>
      </c>
      <c r="C1264" s="138" t="s">
        <v>3508</v>
      </c>
      <c r="D1264" s="138"/>
      <c r="E1264" s="138"/>
      <c r="F1264" s="138" t="s">
        <v>3509</v>
      </c>
      <c r="G1264" s="215" t="s">
        <v>8425</v>
      </c>
      <c r="H1264" s="138" t="s">
        <v>3510</v>
      </c>
      <c r="I1264" s="223" t="s">
        <v>7</v>
      </c>
      <c r="J1264" s="225" t="s">
        <v>917</v>
      </c>
      <c r="L1264" s="150"/>
      <c r="M1264" s="137"/>
    </row>
    <row r="1265" spans="1:13" ht="75" customHeight="1">
      <c r="A1265" s="138" t="s">
        <v>3511</v>
      </c>
      <c r="B1265" s="138" t="s">
        <v>3512</v>
      </c>
      <c r="C1265" s="138" t="s">
        <v>3513</v>
      </c>
      <c r="D1265" s="138"/>
      <c r="E1265" s="138"/>
      <c r="F1265" s="138" t="s">
        <v>3514</v>
      </c>
      <c r="G1265" s="215" t="s">
        <v>8426</v>
      </c>
      <c r="H1265" s="138" t="s">
        <v>3515</v>
      </c>
      <c r="I1265" s="223" t="s">
        <v>7</v>
      </c>
      <c r="J1265" s="225" t="s">
        <v>917</v>
      </c>
      <c r="L1265" s="150"/>
      <c r="M1265" s="137"/>
    </row>
    <row r="1266" spans="1:13" ht="75" customHeight="1">
      <c r="A1266" s="293" t="s">
        <v>3516</v>
      </c>
      <c r="B1266" s="293" t="s">
        <v>3517</v>
      </c>
      <c r="C1266" s="138" t="s">
        <v>3518</v>
      </c>
      <c r="D1266" s="138"/>
      <c r="E1266" s="138"/>
      <c r="F1266" s="138" t="s">
        <v>3519</v>
      </c>
      <c r="G1266" s="180" t="s">
        <v>8427</v>
      </c>
      <c r="H1266" s="139" t="s">
        <v>3520</v>
      </c>
      <c r="I1266" s="223" t="s">
        <v>7</v>
      </c>
      <c r="J1266" s="225" t="s">
        <v>917</v>
      </c>
      <c r="L1266" s="150"/>
      <c r="M1266" s="137"/>
    </row>
    <row r="1267" spans="1:13" ht="75" customHeight="1">
      <c r="A1267" s="294"/>
      <c r="B1267" s="294"/>
      <c r="C1267" s="138" t="s">
        <v>3521</v>
      </c>
      <c r="D1267" s="138"/>
      <c r="E1267" s="138"/>
      <c r="F1267" s="138" t="s">
        <v>3522</v>
      </c>
      <c r="G1267" s="180" t="s">
        <v>8428</v>
      </c>
      <c r="H1267" s="138" t="s">
        <v>3523</v>
      </c>
      <c r="I1267" s="223" t="s">
        <v>7</v>
      </c>
      <c r="J1267" s="225" t="s">
        <v>917</v>
      </c>
      <c r="L1267" s="150"/>
      <c r="M1267" s="137"/>
    </row>
    <row r="1268" spans="1:13" ht="75" customHeight="1">
      <c r="A1268" s="293" t="s">
        <v>3524</v>
      </c>
      <c r="B1268" s="293" t="s">
        <v>3525</v>
      </c>
      <c r="C1268" s="138" t="s">
        <v>3526</v>
      </c>
      <c r="D1268" s="138"/>
      <c r="E1268" s="138"/>
      <c r="F1268" s="138" t="s">
        <v>3527</v>
      </c>
      <c r="G1268" s="215" t="s">
        <v>8429</v>
      </c>
      <c r="H1268" s="138" t="s">
        <v>3528</v>
      </c>
      <c r="I1268" s="223" t="s">
        <v>7</v>
      </c>
      <c r="J1268" s="225" t="s">
        <v>917</v>
      </c>
      <c r="L1268" s="150"/>
      <c r="M1268" s="137"/>
    </row>
    <row r="1269" spans="1:13" ht="75" customHeight="1">
      <c r="A1269" s="294"/>
      <c r="B1269" s="294"/>
      <c r="C1269" s="138" t="s">
        <v>3529</v>
      </c>
      <c r="D1269" s="138"/>
      <c r="E1269" s="138"/>
      <c r="F1269" s="138" t="s">
        <v>2396</v>
      </c>
      <c r="G1269" s="215" t="s">
        <v>8430</v>
      </c>
      <c r="H1269" s="138" t="s">
        <v>3530</v>
      </c>
      <c r="I1269" s="223" t="s">
        <v>7</v>
      </c>
      <c r="J1269" s="225" t="s">
        <v>917</v>
      </c>
      <c r="L1269" s="150"/>
      <c r="M1269" s="137"/>
    </row>
    <row r="1270" spans="1:13" ht="75" customHeight="1">
      <c r="A1270" s="294"/>
      <c r="B1270" s="294"/>
      <c r="C1270" s="138" t="s">
        <v>3531</v>
      </c>
      <c r="D1270" s="138"/>
      <c r="E1270" s="138"/>
      <c r="F1270" s="138" t="s">
        <v>3532</v>
      </c>
      <c r="G1270" s="215" t="s">
        <v>8431</v>
      </c>
      <c r="H1270" s="138" t="s">
        <v>3533</v>
      </c>
      <c r="I1270" s="223" t="s">
        <v>7</v>
      </c>
      <c r="J1270" s="225" t="s">
        <v>917</v>
      </c>
      <c r="L1270" s="150"/>
      <c r="M1270" s="137"/>
    </row>
    <row r="1271" spans="1:13" ht="75" customHeight="1">
      <c r="A1271" s="138" t="s">
        <v>3534</v>
      </c>
      <c r="B1271" s="138" t="s">
        <v>3535</v>
      </c>
      <c r="C1271" s="138" t="s">
        <v>3536</v>
      </c>
      <c r="D1271" s="138"/>
      <c r="E1271" s="138"/>
      <c r="F1271" s="138" t="s">
        <v>3537</v>
      </c>
      <c r="G1271" s="215" t="s">
        <v>8432</v>
      </c>
      <c r="H1271" s="138" t="s">
        <v>3538</v>
      </c>
      <c r="I1271" s="223" t="s">
        <v>7</v>
      </c>
      <c r="J1271" s="225" t="s">
        <v>917</v>
      </c>
      <c r="L1271" s="150"/>
      <c r="M1271" s="137"/>
    </row>
    <row r="1272" spans="1:13" ht="75" customHeight="1">
      <c r="A1272" s="293" t="s">
        <v>3539</v>
      </c>
      <c r="B1272" s="293" t="s">
        <v>3540</v>
      </c>
      <c r="C1272" s="138" t="s">
        <v>3541</v>
      </c>
      <c r="D1272" s="138"/>
      <c r="E1272" s="138"/>
      <c r="F1272" s="139" t="s">
        <v>3542</v>
      </c>
      <c r="G1272" s="215" t="s">
        <v>8433</v>
      </c>
      <c r="H1272" s="138" t="s">
        <v>3543</v>
      </c>
      <c r="I1272" s="223" t="s">
        <v>7</v>
      </c>
      <c r="J1272" s="225" t="s">
        <v>917</v>
      </c>
      <c r="L1272" s="150"/>
      <c r="M1272" s="137"/>
    </row>
    <row r="1273" spans="1:13" ht="75" customHeight="1">
      <c r="A1273" s="294"/>
      <c r="B1273" s="294"/>
      <c r="C1273" s="138" t="s">
        <v>3544</v>
      </c>
      <c r="D1273" s="138"/>
      <c r="E1273" s="138"/>
      <c r="F1273" s="138" t="s">
        <v>3545</v>
      </c>
      <c r="G1273" s="215" t="s">
        <v>8434</v>
      </c>
      <c r="H1273" s="138" t="s">
        <v>3546</v>
      </c>
      <c r="I1273" s="223" t="s">
        <v>7</v>
      </c>
      <c r="J1273" s="225" t="s">
        <v>917</v>
      </c>
      <c r="L1273" s="150"/>
      <c r="M1273" s="137"/>
    </row>
    <row r="1274" spans="1:13" ht="75" customHeight="1">
      <c r="A1274" s="138" t="s">
        <v>3547</v>
      </c>
      <c r="B1274" s="138" t="s">
        <v>3548</v>
      </c>
      <c r="C1274" s="138" t="s">
        <v>3549</v>
      </c>
      <c r="D1274" s="138"/>
      <c r="E1274" s="138"/>
      <c r="F1274" s="139" t="s">
        <v>3550</v>
      </c>
      <c r="G1274" s="215" t="s">
        <v>8435</v>
      </c>
      <c r="H1274" s="138" t="s">
        <v>3551</v>
      </c>
      <c r="I1274" s="223" t="s">
        <v>7</v>
      </c>
      <c r="J1274" s="225" t="s">
        <v>917</v>
      </c>
      <c r="L1274" s="150"/>
      <c r="M1274" s="137"/>
    </row>
    <row r="1275" spans="1:13" ht="75" customHeight="1">
      <c r="A1275" s="138" t="s">
        <v>3552</v>
      </c>
      <c r="B1275" s="138" t="s">
        <v>3553</v>
      </c>
      <c r="C1275" s="138" t="s">
        <v>3554</v>
      </c>
      <c r="D1275" s="138"/>
      <c r="E1275" s="138"/>
      <c r="F1275" s="138" t="s">
        <v>3555</v>
      </c>
      <c r="G1275" s="215" t="s">
        <v>8436</v>
      </c>
      <c r="H1275" s="138" t="s">
        <v>3556</v>
      </c>
      <c r="I1275" s="223" t="s">
        <v>7</v>
      </c>
      <c r="J1275" s="225" t="s">
        <v>917</v>
      </c>
      <c r="L1275" s="150"/>
      <c r="M1275" s="137"/>
    </row>
    <row r="1276" spans="1:13" ht="75" customHeight="1">
      <c r="A1276" s="138" t="s">
        <v>3557</v>
      </c>
      <c r="B1276" s="138" t="s">
        <v>3558</v>
      </c>
      <c r="C1276" s="138" t="s">
        <v>3559</v>
      </c>
      <c r="D1276" s="138"/>
      <c r="E1276" s="138"/>
      <c r="F1276" s="138" t="s">
        <v>3560</v>
      </c>
      <c r="G1276" s="215" t="s">
        <v>8437</v>
      </c>
      <c r="H1276" s="138" t="s">
        <v>3561</v>
      </c>
      <c r="I1276" s="223" t="s">
        <v>7</v>
      </c>
      <c r="J1276" s="225" t="s">
        <v>917</v>
      </c>
      <c r="L1276" s="150"/>
      <c r="M1276" s="137"/>
    </row>
    <row r="1277" spans="1:13" ht="75" customHeight="1">
      <c r="A1277" s="138" t="s">
        <v>3562</v>
      </c>
      <c r="B1277" s="138" t="s">
        <v>3563</v>
      </c>
      <c r="C1277" s="138" t="s">
        <v>3564</v>
      </c>
      <c r="D1277" s="138"/>
      <c r="E1277" s="138"/>
      <c r="F1277" s="138" t="s">
        <v>3565</v>
      </c>
      <c r="G1277" s="215" t="s">
        <v>8438</v>
      </c>
      <c r="H1277" s="139" t="s">
        <v>3566</v>
      </c>
      <c r="I1277" s="223" t="s">
        <v>7</v>
      </c>
      <c r="J1277" s="225" t="s">
        <v>917</v>
      </c>
      <c r="L1277" s="150"/>
      <c r="M1277" s="137"/>
    </row>
    <row r="1278" spans="1:13" ht="75" customHeight="1">
      <c r="A1278" s="138" t="s">
        <v>3567</v>
      </c>
      <c r="B1278" s="138" t="s">
        <v>3568</v>
      </c>
      <c r="C1278" s="138" t="s">
        <v>3569</v>
      </c>
      <c r="D1278" s="138"/>
      <c r="E1278" s="138"/>
      <c r="F1278" s="138" t="s">
        <v>3570</v>
      </c>
      <c r="G1278" s="215" t="s">
        <v>8439</v>
      </c>
      <c r="H1278" s="138" t="s">
        <v>3571</v>
      </c>
      <c r="I1278" s="223" t="s">
        <v>7</v>
      </c>
      <c r="J1278" s="225" t="s">
        <v>917</v>
      </c>
      <c r="L1278" s="150"/>
      <c r="M1278" s="137"/>
    </row>
    <row r="1279" spans="1:13" ht="75" customHeight="1">
      <c r="A1279" s="138" t="s">
        <v>3572</v>
      </c>
      <c r="B1279" s="138" t="s">
        <v>3573</v>
      </c>
      <c r="C1279" s="138" t="s">
        <v>3574</v>
      </c>
      <c r="D1279" s="138"/>
      <c r="E1279" s="138"/>
      <c r="F1279" s="138" t="s">
        <v>3575</v>
      </c>
      <c r="G1279" s="215" t="s">
        <v>8440</v>
      </c>
      <c r="H1279" s="138" t="s">
        <v>3576</v>
      </c>
      <c r="I1279" s="223" t="s">
        <v>7</v>
      </c>
      <c r="J1279" s="225" t="s">
        <v>917</v>
      </c>
      <c r="L1279" s="150"/>
      <c r="M1279" s="137"/>
    </row>
    <row r="1280" spans="1:13" ht="75" customHeight="1">
      <c r="A1280" s="138" t="s">
        <v>3577</v>
      </c>
      <c r="B1280" s="138" t="s">
        <v>3578</v>
      </c>
      <c r="C1280" s="138" t="s">
        <v>3579</v>
      </c>
      <c r="D1280" s="138"/>
      <c r="E1280" s="138"/>
      <c r="F1280" s="138" t="s">
        <v>3580</v>
      </c>
      <c r="G1280" s="215" t="s">
        <v>8441</v>
      </c>
      <c r="H1280" s="138" t="s">
        <v>3581</v>
      </c>
      <c r="I1280" s="223" t="s">
        <v>7</v>
      </c>
      <c r="J1280" s="225" t="s">
        <v>917</v>
      </c>
      <c r="L1280" s="150"/>
      <c r="M1280" s="137"/>
    </row>
    <row r="1281" spans="1:13" ht="75" customHeight="1">
      <c r="A1281" s="138" t="s">
        <v>3582</v>
      </c>
      <c r="B1281" s="138" t="s">
        <v>3583</v>
      </c>
      <c r="C1281" s="138" t="s">
        <v>3584</v>
      </c>
      <c r="D1281" s="138"/>
      <c r="E1281" s="138"/>
      <c r="F1281" s="138" t="s">
        <v>3585</v>
      </c>
      <c r="G1281" s="215" t="s">
        <v>8442</v>
      </c>
      <c r="H1281" s="138" t="s">
        <v>3586</v>
      </c>
      <c r="I1281" s="223" t="s">
        <v>7</v>
      </c>
      <c r="J1281" s="225" t="s">
        <v>917</v>
      </c>
      <c r="L1281" s="150"/>
      <c r="M1281" s="137"/>
    </row>
    <row r="1282" spans="1:13" ht="75" customHeight="1">
      <c r="A1282" s="293" t="s">
        <v>3587</v>
      </c>
      <c r="B1282" s="293" t="s">
        <v>3588</v>
      </c>
      <c r="C1282" s="138" t="s">
        <v>3589</v>
      </c>
      <c r="D1282" s="138"/>
      <c r="E1282" s="138"/>
      <c r="F1282" s="138" t="s">
        <v>3590</v>
      </c>
      <c r="G1282" s="215" t="s">
        <v>8443</v>
      </c>
      <c r="H1282" s="138" t="s">
        <v>3591</v>
      </c>
      <c r="I1282" s="223" t="s">
        <v>7</v>
      </c>
      <c r="J1282" s="225" t="s">
        <v>917</v>
      </c>
      <c r="L1282" s="150"/>
      <c r="M1282" s="137"/>
    </row>
    <row r="1283" spans="1:13" ht="75" customHeight="1">
      <c r="A1283" s="294"/>
      <c r="B1283" s="294"/>
      <c r="C1283" s="138" t="s">
        <v>3592</v>
      </c>
      <c r="D1283" s="138"/>
      <c r="E1283" s="138"/>
      <c r="F1283" s="138" t="s">
        <v>3593</v>
      </c>
      <c r="G1283" s="215" t="s">
        <v>8444</v>
      </c>
      <c r="H1283" s="138" t="s">
        <v>3594</v>
      </c>
      <c r="I1283" s="223" t="s">
        <v>7</v>
      </c>
      <c r="J1283" s="225" t="s">
        <v>917</v>
      </c>
      <c r="L1283" s="150"/>
      <c r="M1283" s="137"/>
    </row>
    <row r="1284" spans="1:13" ht="75" customHeight="1">
      <c r="A1284" s="138" t="s">
        <v>3595</v>
      </c>
      <c r="B1284" s="138" t="s">
        <v>3596</v>
      </c>
      <c r="C1284" s="138" t="s">
        <v>3597</v>
      </c>
      <c r="D1284" s="138"/>
      <c r="E1284" s="138"/>
      <c r="F1284" s="138" t="s">
        <v>3598</v>
      </c>
      <c r="G1284" s="215" t="s">
        <v>8445</v>
      </c>
      <c r="H1284" s="138" t="s">
        <v>3599</v>
      </c>
      <c r="I1284" s="223" t="s">
        <v>7</v>
      </c>
      <c r="J1284" s="225" t="s">
        <v>917</v>
      </c>
      <c r="L1284" s="150"/>
      <c r="M1284" s="137"/>
    </row>
    <row r="1285" spans="1:13" ht="75" customHeight="1">
      <c r="A1285" s="138" t="s">
        <v>3600</v>
      </c>
      <c r="B1285" s="138" t="s">
        <v>3601</v>
      </c>
      <c r="C1285" s="138" t="s">
        <v>3602</v>
      </c>
      <c r="D1285" s="138"/>
      <c r="E1285" s="138"/>
      <c r="F1285" s="138" t="s">
        <v>3603</v>
      </c>
      <c r="G1285" s="215" t="s">
        <v>8446</v>
      </c>
      <c r="H1285" s="138" t="s">
        <v>3604</v>
      </c>
      <c r="I1285" s="223" t="s">
        <v>7</v>
      </c>
      <c r="J1285" s="225" t="s">
        <v>917</v>
      </c>
      <c r="L1285" s="150"/>
      <c r="M1285" s="137"/>
    </row>
    <row r="1286" spans="1:13" ht="75" customHeight="1">
      <c r="A1286" s="138" t="s">
        <v>3605</v>
      </c>
      <c r="B1286" s="138" t="s">
        <v>3606</v>
      </c>
      <c r="C1286" s="138" t="s">
        <v>3607</v>
      </c>
      <c r="D1286" s="138"/>
      <c r="E1286" s="138"/>
      <c r="F1286" s="138" t="s">
        <v>3608</v>
      </c>
      <c r="G1286" s="215" t="s">
        <v>8447</v>
      </c>
      <c r="H1286" s="139" t="s">
        <v>3609</v>
      </c>
      <c r="I1286" s="223" t="s">
        <v>7</v>
      </c>
      <c r="J1286" s="225" t="s">
        <v>917</v>
      </c>
      <c r="L1286" s="150"/>
      <c r="M1286" s="137"/>
    </row>
    <row r="1287" spans="1:13" ht="75" customHeight="1">
      <c r="A1287" s="138" t="s">
        <v>3610</v>
      </c>
      <c r="B1287" s="138" t="s">
        <v>3611</v>
      </c>
      <c r="C1287" s="138" t="s">
        <v>3612</v>
      </c>
      <c r="D1287" s="138"/>
      <c r="E1287" s="138"/>
      <c r="F1287" s="138" t="s">
        <v>3613</v>
      </c>
      <c r="G1287" s="215" t="s">
        <v>8448</v>
      </c>
      <c r="H1287" s="138" t="s">
        <v>3614</v>
      </c>
      <c r="I1287" s="223" t="s">
        <v>7</v>
      </c>
      <c r="J1287" s="225" t="s">
        <v>917</v>
      </c>
      <c r="L1287" s="150"/>
      <c r="M1287" s="137"/>
    </row>
    <row r="1288" spans="1:13" ht="75" customHeight="1">
      <c r="A1288" s="138" t="s">
        <v>3615</v>
      </c>
      <c r="B1288" s="138" t="s">
        <v>3616</v>
      </c>
      <c r="C1288" s="138" t="s">
        <v>3617</v>
      </c>
      <c r="D1288" s="138"/>
      <c r="E1288" s="138"/>
      <c r="F1288" s="138" t="s">
        <v>3618</v>
      </c>
      <c r="G1288" s="215" t="s">
        <v>8449</v>
      </c>
      <c r="H1288" s="138" t="s">
        <v>3619</v>
      </c>
      <c r="I1288" s="223" t="s">
        <v>7</v>
      </c>
      <c r="J1288" s="225" t="s">
        <v>917</v>
      </c>
      <c r="L1288" s="150"/>
      <c r="M1288" s="137"/>
    </row>
    <row r="1289" spans="1:13" ht="75" customHeight="1">
      <c r="A1289" s="138" t="s">
        <v>3620</v>
      </c>
      <c r="B1289" s="138" t="s">
        <v>3621</v>
      </c>
      <c r="C1289" s="138" t="s">
        <v>3622</v>
      </c>
      <c r="D1289" s="138"/>
      <c r="E1289" s="138"/>
      <c r="F1289" s="138" t="s">
        <v>3623</v>
      </c>
      <c r="G1289" s="215" t="s">
        <v>8450</v>
      </c>
      <c r="H1289" s="139" t="s">
        <v>3624</v>
      </c>
      <c r="I1289" s="223" t="s">
        <v>7</v>
      </c>
      <c r="J1289" s="225" t="s">
        <v>917</v>
      </c>
      <c r="L1289" s="150"/>
      <c r="M1289" s="137"/>
    </row>
    <row r="1290" spans="1:13" ht="75" customHeight="1">
      <c r="A1290" s="138" t="s">
        <v>3625</v>
      </c>
      <c r="B1290" s="138" t="s">
        <v>3626</v>
      </c>
      <c r="C1290" s="138" t="s">
        <v>3627</v>
      </c>
      <c r="D1290" s="138"/>
      <c r="E1290" s="138"/>
      <c r="F1290" s="138" t="s">
        <v>3628</v>
      </c>
      <c r="G1290" s="216" t="s">
        <v>8451</v>
      </c>
      <c r="H1290" s="139" t="s">
        <v>3629</v>
      </c>
      <c r="I1290" s="223" t="s">
        <v>7</v>
      </c>
      <c r="J1290" s="225" t="s">
        <v>917</v>
      </c>
      <c r="L1290" s="150"/>
      <c r="M1290" s="137"/>
    </row>
    <row r="1291" spans="1:13" ht="75" customHeight="1">
      <c r="A1291" s="138" t="s">
        <v>3630</v>
      </c>
      <c r="B1291" s="139" t="s">
        <v>3631</v>
      </c>
      <c r="C1291" s="138" t="s">
        <v>3632</v>
      </c>
      <c r="D1291" s="138"/>
      <c r="E1291" s="138"/>
      <c r="F1291" s="138" t="s">
        <v>3633</v>
      </c>
      <c r="G1291" s="216" t="s">
        <v>8452</v>
      </c>
      <c r="H1291" s="138" t="s">
        <v>3634</v>
      </c>
      <c r="I1291" s="223" t="s">
        <v>7</v>
      </c>
      <c r="J1291" s="225" t="s">
        <v>917</v>
      </c>
      <c r="L1291" s="150"/>
      <c r="M1291" s="137"/>
    </row>
    <row r="1292" spans="1:13" ht="75" customHeight="1">
      <c r="A1292" s="138" t="s">
        <v>3635</v>
      </c>
      <c r="B1292" s="138" t="s">
        <v>3636</v>
      </c>
      <c r="C1292" s="138" t="s">
        <v>3637</v>
      </c>
      <c r="D1292" s="138"/>
      <c r="E1292" s="138"/>
      <c r="F1292" s="138" t="s">
        <v>3638</v>
      </c>
      <c r="G1292" s="216" t="s">
        <v>8453</v>
      </c>
      <c r="H1292" s="139" t="s">
        <v>8454</v>
      </c>
      <c r="I1292" s="223" t="s">
        <v>7</v>
      </c>
      <c r="J1292" s="225" t="s">
        <v>917</v>
      </c>
      <c r="L1292" s="150"/>
      <c r="M1292" s="137"/>
    </row>
    <row r="1293" spans="1:13" ht="75" customHeight="1">
      <c r="A1293" s="138" t="s">
        <v>3639</v>
      </c>
      <c r="B1293" s="138" t="s">
        <v>3640</v>
      </c>
      <c r="C1293" s="138" t="s">
        <v>3641</v>
      </c>
      <c r="D1293" s="138"/>
      <c r="E1293" s="138"/>
      <c r="F1293" s="138" t="s">
        <v>3642</v>
      </c>
      <c r="G1293" s="216" t="s">
        <v>8455</v>
      </c>
      <c r="H1293" s="139" t="s">
        <v>3643</v>
      </c>
      <c r="I1293" s="223" t="s">
        <v>7</v>
      </c>
      <c r="J1293" s="225" t="s">
        <v>917</v>
      </c>
      <c r="L1293" s="150"/>
      <c r="M1293" s="137"/>
    </row>
    <row r="1294" spans="1:13" ht="75" customHeight="1">
      <c r="A1294" s="138" t="s">
        <v>3644</v>
      </c>
      <c r="B1294" s="138" t="s">
        <v>3645</v>
      </c>
      <c r="C1294" s="138" t="s">
        <v>3646</v>
      </c>
      <c r="D1294" s="138"/>
      <c r="E1294" s="138"/>
      <c r="F1294" s="138" t="s">
        <v>3647</v>
      </c>
      <c r="G1294" s="215" t="s">
        <v>8456</v>
      </c>
      <c r="H1294" s="138" t="s">
        <v>3648</v>
      </c>
      <c r="I1294" s="223" t="s">
        <v>7</v>
      </c>
      <c r="J1294" s="225" t="s">
        <v>917</v>
      </c>
      <c r="L1294" s="150"/>
      <c r="M1294" s="137"/>
    </row>
    <row r="1295" spans="1:13" ht="75" customHeight="1">
      <c r="A1295" s="138" t="s">
        <v>3649</v>
      </c>
      <c r="B1295" s="138" t="s">
        <v>3650</v>
      </c>
      <c r="C1295" s="138" t="s">
        <v>3651</v>
      </c>
      <c r="D1295" s="138"/>
      <c r="E1295" s="138"/>
      <c r="F1295" s="138" t="s">
        <v>3652</v>
      </c>
      <c r="G1295" s="215" t="s">
        <v>8457</v>
      </c>
      <c r="H1295" s="139" t="s">
        <v>3653</v>
      </c>
      <c r="I1295" s="223" t="s">
        <v>7</v>
      </c>
      <c r="J1295" s="225" t="s">
        <v>917</v>
      </c>
      <c r="L1295" s="150"/>
      <c r="M1295" s="137"/>
    </row>
    <row r="1296" spans="1:13" ht="75" customHeight="1">
      <c r="A1296" s="138" t="s">
        <v>3654</v>
      </c>
      <c r="B1296" s="138" t="s">
        <v>3655</v>
      </c>
      <c r="C1296" s="138" t="s">
        <v>3656</v>
      </c>
      <c r="D1296" s="138"/>
      <c r="E1296" s="138"/>
      <c r="F1296" s="138" t="s">
        <v>3657</v>
      </c>
      <c r="G1296" s="215" t="s">
        <v>8458</v>
      </c>
      <c r="H1296" s="138" t="s">
        <v>3658</v>
      </c>
      <c r="I1296" s="223" t="s">
        <v>7</v>
      </c>
      <c r="J1296" s="225" t="s">
        <v>917</v>
      </c>
      <c r="L1296" s="150"/>
      <c r="M1296" s="137"/>
    </row>
    <row r="1297" spans="1:13" ht="75" customHeight="1">
      <c r="A1297" s="138" t="s">
        <v>3659</v>
      </c>
      <c r="B1297" s="138" t="s">
        <v>3660</v>
      </c>
      <c r="C1297" s="138" t="s">
        <v>3661</v>
      </c>
      <c r="D1297" s="138"/>
      <c r="E1297" s="138"/>
      <c r="F1297" s="138" t="s">
        <v>3662</v>
      </c>
      <c r="G1297" s="215" t="s">
        <v>8459</v>
      </c>
      <c r="H1297" s="138" t="s">
        <v>3663</v>
      </c>
      <c r="I1297" s="223" t="s">
        <v>7</v>
      </c>
      <c r="J1297" s="225" t="s">
        <v>917</v>
      </c>
      <c r="L1297" s="150"/>
      <c r="M1297" s="137"/>
    </row>
    <row r="1298" spans="1:13" ht="75" customHeight="1">
      <c r="A1298" s="138" t="s">
        <v>3664</v>
      </c>
      <c r="B1298" s="138" t="s">
        <v>3665</v>
      </c>
      <c r="C1298" s="138" t="s">
        <v>3666</v>
      </c>
      <c r="D1298" s="138"/>
      <c r="E1298" s="138"/>
      <c r="F1298" s="138" t="s">
        <v>3667</v>
      </c>
      <c r="G1298" s="215" t="s">
        <v>8460</v>
      </c>
      <c r="H1298" s="139" t="s">
        <v>2152</v>
      </c>
      <c r="I1298" s="223" t="s">
        <v>7</v>
      </c>
      <c r="J1298" s="225" t="s">
        <v>917</v>
      </c>
      <c r="L1298" s="150"/>
      <c r="M1298" s="137"/>
    </row>
    <row r="1299" spans="1:13" ht="75" customHeight="1">
      <c r="A1299" s="138" t="s">
        <v>3668</v>
      </c>
      <c r="B1299" s="138" t="s">
        <v>3669</v>
      </c>
      <c r="C1299" s="138" t="s">
        <v>3670</v>
      </c>
      <c r="D1299" s="138"/>
      <c r="E1299" s="138"/>
      <c r="F1299" s="138" t="s">
        <v>3671</v>
      </c>
      <c r="G1299" s="215" t="s">
        <v>8461</v>
      </c>
      <c r="H1299" s="138" t="s">
        <v>2524</v>
      </c>
      <c r="I1299" s="223" t="s">
        <v>7</v>
      </c>
      <c r="J1299" s="225" t="s">
        <v>917</v>
      </c>
      <c r="L1299" s="150"/>
      <c r="M1299" s="137"/>
    </row>
    <row r="1300" spans="1:13" ht="75" customHeight="1">
      <c r="A1300" s="138" t="s">
        <v>3672</v>
      </c>
      <c r="B1300" s="138" t="s">
        <v>3673</v>
      </c>
      <c r="C1300" s="138" t="s">
        <v>3674</v>
      </c>
      <c r="D1300" s="138"/>
      <c r="E1300" s="138"/>
      <c r="F1300" s="138" t="s">
        <v>3675</v>
      </c>
      <c r="G1300" s="215" t="s">
        <v>8462</v>
      </c>
      <c r="H1300" s="138" t="s">
        <v>3676</v>
      </c>
      <c r="I1300" s="223" t="s">
        <v>7</v>
      </c>
      <c r="J1300" s="225" t="s">
        <v>917</v>
      </c>
      <c r="L1300" s="150"/>
      <c r="M1300" s="137"/>
    </row>
    <row r="1301" spans="1:13" ht="75" customHeight="1">
      <c r="A1301" s="138" t="s">
        <v>3677</v>
      </c>
      <c r="B1301" s="138" t="s">
        <v>3678</v>
      </c>
      <c r="C1301" s="138" t="s">
        <v>3679</v>
      </c>
      <c r="D1301" s="138"/>
      <c r="E1301" s="138"/>
      <c r="F1301" s="138" t="s">
        <v>3680</v>
      </c>
      <c r="G1301" s="215" t="s">
        <v>8463</v>
      </c>
      <c r="H1301" s="138" t="s">
        <v>3681</v>
      </c>
      <c r="I1301" s="223" t="s">
        <v>7</v>
      </c>
      <c r="J1301" s="225" t="s">
        <v>917</v>
      </c>
      <c r="L1301" s="150"/>
      <c r="M1301" s="137"/>
    </row>
    <row r="1302" spans="1:13" ht="75" customHeight="1">
      <c r="A1302" s="138" t="s">
        <v>3682</v>
      </c>
      <c r="B1302" s="138" t="s">
        <v>3683</v>
      </c>
      <c r="C1302" s="138" t="s">
        <v>3684</v>
      </c>
      <c r="D1302" s="138"/>
      <c r="E1302" s="138"/>
      <c r="F1302" s="138" t="s">
        <v>3685</v>
      </c>
      <c r="G1302" s="215" t="s">
        <v>8464</v>
      </c>
      <c r="H1302" s="138" t="s">
        <v>3686</v>
      </c>
      <c r="I1302" s="223" t="s">
        <v>7</v>
      </c>
      <c r="J1302" s="225" t="s">
        <v>917</v>
      </c>
      <c r="L1302" s="150"/>
      <c r="M1302" s="137"/>
    </row>
    <row r="1303" spans="1:13" ht="75" customHeight="1">
      <c r="A1303" s="138" t="s">
        <v>3687</v>
      </c>
      <c r="B1303" s="138" t="s">
        <v>3688</v>
      </c>
      <c r="C1303" s="138" t="s">
        <v>3689</v>
      </c>
      <c r="D1303" s="138"/>
      <c r="E1303" s="138"/>
      <c r="F1303" s="138" t="s">
        <v>3690</v>
      </c>
      <c r="G1303" s="215" t="s">
        <v>8465</v>
      </c>
      <c r="H1303" s="138" t="s">
        <v>3691</v>
      </c>
      <c r="I1303" s="223" t="s">
        <v>7</v>
      </c>
      <c r="J1303" s="225" t="s">
        <v>917</v>
      </c>
      <c r="L1303" s="150"/>
      <c r="M1303" s="137"/>
    </row>
    <row r="1304" spans="1:13" ht="75" customHeight="1">
      <c r="A1304" s="138" t="s">
        <v>3692</v>
      </c>
      <c r="B1304" s="296" t="s">
        <v>3693</v>
      </c>
      <c r="C1304" s="138" t="s">
        <v>3694</v>
      </c>
      <c r="F1304" s="138" t="s">
        <v>3695</v>
      </c>
      <c r="G1304" s="215" t="s">
        <v>8466</v>
      </c>
      <c r="H1304" s="138" t="s">
        <v>3696</v>
      </c>
      <c r="I1304" s="223" t="s">
        <v>7</v>
      </c>
      <c r="J1304" s="225" t="s">
        <v>917</v>
      </c>
      <c r="L1304" s="150"/>
      <c r="M1304" s="137"/>
    </row>
    <row r="1305" spans="1:13" ht="75" customHeight="1">
      <c r="A1305" s="138" t="s">
        <v>3692</v>
      </c>
      <c r="B1305" s="297"/>
      <c r="C1305" s="138" t="s">
        <v>3697</v>
      </c>
      <c r="F1305" s="138" t="s">
        <v>3698</v>
      </c>
      <c r="G1305" s="215" t="s">
        <v>8467</v>
      </c>
      <c r="H1305" s="138" t="s">
        <v>3696</v>
      </c>
      <c r="I1305" s="223" t="s">
        <v>7</v>
      </c>
      <c r="J1305" s="225" t="s">
        <v>917</v>
      </c>
      <c r="L1305" s="150"/>
      <c r="M1305" s="137"/>
    </row>
    <row r="1306" spans="1:13" ht="75" customHeight="1">
      <c r="A1306" s="138" t="s">
        <v>3692</v>
      </c>
      <c r="B1306" s="297"/>
      <c r="C1306" s="138" t="s">
        <v>3699</v>
      </c>
      <c r="F1306" s="138" t="s">
        <v>3700</v>
      </c>
      <c r="G1306" s="215" t="s">
        <v>8468</v>
      </c>
      <c r="H1306" s="138" t="s">
        <v>3701</v>
      </c>
      <c r="I1306" s="223" t="s">
        <v>7</v>
      </c>
      <c r="J1306" s="225" t="s">
        <v>917</v>
      </c>
      <c r="L1306" s="150"/>
      <c r="M1306" s="137"/>
    </row>
    <row r="1307" spans="1:13" ht="75" customHeight="1">
      <c r="A1307" s="138" t="s">
        <v>3692</v>
      </c>
      <c r="B1307" s="297"/>
      <c r="C1307" s="138" t="s">
        <v>3702</v>
      </c>
      <c r="F1307" s="138" t="s">
        <v>3703</v>
      </c>
      <c r="G1307" s="215" t="s">
        <v>8469</v>
      </c>
      <c r="H1307" s="138" t="s">
        <v>3704</v>
      </c>
      <c r="I1307" s="223" t="s">
        <v>7</v>
      </c>
      <c r="J1307" s="225" t="s">
        <v>917</v>
      </c>
      <c r="L1307" s="150"/>
      <c r="M1307" s="137"/>
    </row>
    <row r="1308" spans="1:13" ht="75" customHeight="1">
      <c r="A1308" s="138" t="s">
        <v>3692</v>
      </c>
      <c r="B1308" s="297"/>
      <c r="C1308" s="138" t="s">
        <v>3705</v>
      </c>
      <c r="F1308" s="138" t="s">
        <v>3706</v>
      </c>
      <c r="G1308" s="215" t="s">
        <v>8470</v>
      </c>
      <c r="H1308" s="138" t="s">
        <v>3707</v>
      </c>
      <c r="I1308" s="223" t="s">
        <v>7</v>
      </c>
      <c r="J1308" s="225" t="s">
        <v>917</v>
      </c>
      <c r="L1308" s="150"/>
      <c r="M1308" s="137"/>
    </row>
    <row r="1309" spans="1:13" ht="75" customHeight="1">
      <c r="A1309" s="138" t="s">
        <v>3692</v>
      </c>
      <c r="B1309" s="297"/>
      <c r="C1309" s="138" t="s">
        <v>3708</v>
      </c>
      <c r="F1309" s="138" t="s">
        <v>3709</v>
      </c>
      <c r="G1309" s="215" t="s">
        <v>8471</v>
      </c>
      <c r="H1309" s="138" t="s">
        <v>3710</v>
      </c>
      <c r="I1309" s="223" t="s">
        <v>7</v>
      </c>
      <c r="J1309" s="225" t="s">
        <v>917</v>
      </c>
      <c r="L1309" s="150"/>
      <c r="M1309" s="137"/>
    </row>
    <row r="1310" spans="1:13" ht="75" customHeight="1">
      <c r="A1310" s="138" t="s">
        <v>3692</v>
      </c>
      <c r="B1310" s="297"/>
      <c r="C1310" s="138" t="s">
        <v>3711</v>
      </c>
      <c r="F1310" s="138" t="s">
        <v>3712</v>
      </c>
      <c r="G1310" s="215" t="s">
        <v>8472</v>
      </c>
      <c r="H1310" s="138" t="s">
        <v>3710</v>
      </c>
      <c r="I1310" s="223" t="s">
        <v>7</v>
      </c>
      <c r="J1310" s="225" t="s">
        <v>917</v>
      </c>
      <c r="L1310" s="150"/>
      <c r="M1310" s="137"/>
    </row>
    <row r="1311" spans="1:13" s="151" customFormat="1" ht="75" customHeight="1">
      <c r="A1311" s="148" t="s">
        <v>3692</v>
      </c>
      <c r="B1311" s="297"/>
      <c r="C1311" s="148" t="s">
        <v>3713</v>
      </c>
      <c r="F1311" s="148" t="s">
        <v>3714</v>
      </c>
      <c r="G1311" s="148" t="s">
        <v>8473</v>
      </c>
      <c r="H1311" s="148" t="s">
        <v>3715</v>
      </c>
      <c r="I1311" s="226" t="s">
        <v>8</v>
      </c>
      <c r="J1311" s="229" t="s">
        <v>917</v>
      </c>
      <c r="K1311" s="151" t="s">
        <v>2101</v>
      </c>
      <c r="L1311" s="150" t="s">
        <v>3716</v>
      </c>
    </row>
    <row r="1312" spans="1:13" ht="75" customHeight="1">
      <c r="A1312" s="138" t="s">
        <v>3692</v>
      </c>
      <c r="B1312" s="297"/>
      <c r="C1312" s="138" t="s">
        <v>3717</v>
      </c>
      <c r="F1312" s="138" t="s">
        <v>3718</v>
      </c>
      <c r="G1312" s="215" t="s">
        <v>8474</v>
      </c>
      <c r="H1312" s="138" t="s">
        <v>3719</v>
      </c>
      <c r="I1312" s="223" t="s">
        <v>7</v>
      </c>
      <c r="J1312" s="225" t="s">
        <v>917</v>
      </c>
      <c r="L1312" s="150"/>
      <c r="M1312" s="137"/>
    </row>
    <row r="1313" spans="1:13" ht="75" customHeight="1">
      <c r="A1313" s="138" t="s">
        <v>3692</v>
      </c>
      <c r="B1313" s="297"/>
      <c r="C1313" s="138" t="s">
        <v>3720</v>
      </c>
      <c r="F1313" s="138" t="s">
        <v>3721</v>
      </c>
      <c r="G1313" s="215" t="s">
        <v>8475</v>
      </c>
      <c r="H1313" s="138" t="s">
        <v>3722</v>
      </c>
      <c r="I1313" s="223" t="s">
        <v>7</v>
      </c>
      <c r="J1313" s="225" t="s">
        <v>917</v>
      </c>
      <c r="L1313" s="150"/>
      <c r="M1313" s="137"/>
    </row>
    <row r="1314" spans="1:13" ht="75" customHeight="1">
      <c r="A1314" s="138" t="s">
        <v>3692</v>
      </c>
      <c r="B1314" s="297"/>
      <c r="C1314" s="138" t="s">
        <v>3723</v>
      </c>
      <c r="F1314" s="138" t="s">
        <v>3724</v>
      </c>
      <c r="G1314" s="215" t="s">
        <v>8476</v>
      </c>
      <c r="H1314" s="138" t="s">
        <v>3725</v>
      </c>
      <c r="I1314" s="223" t="s">
        <v>7</v>
      </c>
      <c r="J1314" s="225" t="s">
        <v>917</v>
      </c>
      <c r="L1314" s="150"/>
      <c r="M1314" s="137"/>
    </row>
    <row r="1315" spans="1:13" ht="75" customHeight="1">
      <c r="A1315" s="138" t="s">
        <v>3692</v>
      </c>
      <c r="B1315" s="297"/>
      <c r="C1315" s="138" t="s">
        <v>3726</v>
      </c>
      <c r="F1315" s="138" t="s">
        <v>3727</v>
      </c>
      <c r="G1315" s="215" t="s">
        <v>8477</v>
      </c>
      <c r="H1315" s="138" t="s">
        <v>3728</v>
      </c>
      <c r="I1315" s="223" t="s">
        <v>7</v>
      </c>
      <c r="J1315" s="225" t="s">
        <v>917</v>
      </c>
      <c r="L1315" s="150"/>
      <c r="M1315" s="137"/>
    </row>
    <row r="1316" spans="1:13" ht="75" customHeight="1">
      <c r="A1316" s="138" t="s">
        <v>3729</v>
      </c>
      <c r="B1316" s="293" t="s">
        <v>3730</v>
      </c>
      <c r="C1316" s="138" t="s">
        <v>3731</v>
      </c>
      <c r="D1316" s="138"/>
      <c r="E1316" s="138"/>
      <c r="F1316" s="138"/>
      <c r="G1316" s="215" t="s">
        <v>8478</v>
      </c>
      <c r="H1316" s="138" t="s">
        <v>8479</v>
      </c>
      <c r="I1316" s="223" t="s">
        <v>7</v>
      </c>
      <c r="J1316" s="224" t="s">
        <v>31</v>
      </c>
      <c r="K1316" s="143" t="s">
        <v>32</v>
      </c>
      <c r="L1316" s="150"/>
    </row>
    <row r="1317" spans="1:13" ht="75" customHeight="1">
      <c r="A1317" s="138" t="s">
        <v>3729</v>
      </c>
      <c r="B1317" s="294"/>
      <c r="C1317" s="138" t="s">
        <v>3732</v>
      </c>
      <c r="D1317" s="138"/>
      <c r="E1317" s="138"/>
      <c r="F1317" s="138"/>
      <c r="G1317" s="216" t="s">
        <v>3733</v>
      </c>
      <c r="H1317" s="139" t="s">
        <v>3734</v>
      </c>
      <c r="I1317" s="223" t="s">
        <v>7</v>
      </c>
      <c r="J1317" s="225" t="s">
        <v>917</v>
      </c>
      <c r="L1317" s="150"/>
      <c r="M1317" s="137"/>
    </row>
    <row r="1318" spans="1:13" ht="75" customHeight="1">
      <c r="A1318" s="138" t="s">
        <v>3729</v>
      </c>
      <c r="B1318" s="294"/>
      <c r="C1318" s="138" t="s">
        <v>3735</v>
      </c>
      <c r="D1318" s="138"/>
      <c r="E1318" s="138"/>
      <c r="F1318" s="138"/>
      <c r="G1318" s="216" t="s">
        <v>3736</v>
      </c>
      <c r="H1318" s="139" t="s">
        <v>3737</v>
      </c>
      <c r="I1318" s="223" t="s">
        <v>7</v>
      </c>
      <c r="J1318" s="225" t="s">
        <v>917</v>
      </c>
      <c r="L1318" s="150"/>
      <c r="M1318" s="137"/>
    </row>
    <row r="1319" spans="1:13" ht="75" customHeight="1">
      <c r="A1319" s="138" t="s">
        <v>3729</v>
      </c>
      <c r="B1319" s="294"/>
      <c r="C1319" s="138" t="s">
        <v>3738</v>
      </c>
      <c r="D1319" s="138"/>
      <c r="E1319" s="138"/>
      <c r="F1319" s="138"/>
      <c r="G1319" s="215" t="s">
        <v>8480</v>
      </c>
      <c r="H1319" s="138" t="s">
        <v>3739</v>
      </c>
      <c r="I1319" s="223" t="s">
        <v>7</v>
      </c>
      <c r="J1319" s="224" t="s">
        <v>31</v>
      </c>
      <c r="K1319" s="143" t="s">
        <v>32</v>
      </c>
      <c r="L1319" s="150"/>
    </row>
    <row r="1320" spans="1:13" ht="75" customHeight="1">
      <c r="A1320" s="138" t="s">
        <v>3729</v>
      </c>
      <c r="B1320" s="294"/>
      <c r="C1320" s="138" t="s">
        <v>3740</v>
      </c>
      <c r="D1320" s="138"/>
      <c r="E1320" s="138"/>
      <c r="F1320" s="138"/>
      <c r="G1320" s="215" t="s">
        <v>8481</v>
      </c>
      <c r="H1320" s="138" t="s">
        <v>3741</v>
      </c>
      <c r="I1320" s="223" t="s">
        <v>7</v>
      </c>
      <c r="J1320" s="224" t="s">
        <v>31</v>
      </c>
      <c r="K1320" s="143" t="s">
        <v>32</v>
      </c>
      <c r="L1320" s="150"/>
    </row>
    <row r="1321" spans="1:13" ht="75" customHeight="1">
      <c r="A1321" s="138" t="s">
        <v>3742</v>
      </c>
      <c r="B1321" s="293" t="s">
        <v>3743</v>
      </c>
      <c r="C1321" s="138" t="s">
        <v>3744</v>
      </c>
      <c r="D1321" s="138"/>
      <c r="E1321" s="138"/>
      <c r="F1321" s="138"/>
      <c r="G1321" s="215" t="s">
        <v>8482</v>
      </c>
      <c r="H1321" s="138" t="s">
        <v>8483</v>
      </c>
      <c r="I1321" s="223" t="s">
        <v>7</v>
      </c>
      <c r="J1321" s="224" t="s">
        <v>31</v>
      </c>
      <c r="K1321" s="143" t="s">
        <v>32</v>
      </c>
      <c r="L1321" s="150"/>
    </row>
    <row r="1322" spans="1:13" ht="75" customHeight="1">
      <c r="A1322" s="138" t="s">
        <v>3742</v>
      </c>
      <c r="B1322" s="294"/>
      <c r="C1322" s="138" t="s">
        <v>3745</v>
      </c>
      <c r="D1322" s="138"/>
      <c r="E1322" s="138"/>
      <c r="F1322" s="138"/>
      <c r="G1322" s="215" t="s">
        <v>3733</v>
      </c>
      <c r="H1322" s="138" t="s">
        <v>3734</v>
      </c>
      <c r="I1322" s="223" t="s">
        <v>7</v>
      </c>
      <c r="J1322" s="230" t="s">
        <v>234</v>
      </c>
      <c r="L1322" s="150"/>
      <c r="M1322" s="137"/>
    </row>
    <row r="1323" spans="1:13" ht="75" customHeight="1">
      <c r="A1323" s="138" t="s">
        <v>3742</v>
      </c>
      <c r="B1323" s="294"/>
      <c r="C1323" s="138" t="s">
        <v>3746</v>
      </c>
      <c r="D1323" s="138"/>
      <c r="E1323" s="138"/>
      <c r="F1323" s="138"/>
      <c r="G1323" s="215" t="s">
        <v>3736</v>
      </c>
      <c r="H1323" s="138" t="s">
        <v>3737</v>
      </c>
      <c r="I1323" s="223" t="s">
        <v>7</v>
      </c>
      <c r="J1323" s="230" t="s">
        <v>234</v>
      </c>
      <c r="L1323" s="150"/>
      <c r="M1323" s="137"/>
    </row>
    <row r="1324" spans="1:13" ht="75" customHeight="1">
      <c r="A1324" s="138" t="s">
        <v>3742</v>
      </c>
      <c r="B1324" s="294"/>
      <c r="C1324" s="138" t="s">
        <v>3747</v>
      </c>
      <c r="D1324" s="138"/>
      <c r="E1324" s="138"/>
      <c r="F1324" s="138"/>
      <c r="G1324" s="215" t="s">
        <v>8484</v>
      </c>
      <c r="H1324" s="138" t="s">
        <v>3748</v>
      </c>
      <c r="I1324" s="223" t="s">
        <v>7</v>
      </c>
      <c r="J1324" s="225" t="s">
        <v>917</v>
      </c>
      <c r="L1324" s="150"/>
      <c r="M1324" s="137"/>
    </row>
    <row r="1325" spans="1:13" ht="75" customHeight="1">
      <c r="A1325" s="138" t="s">
        <v>3742</v>
      </c>
      <c r="B1325" s="294"/>
      <c r="C1325" s="138" t="s">
        <v>3749</v>
      </c>
      <c r="D1325" s="138"/>
      <c r="E1325" s="138"/>
      <c r="F1325" s="138"/>
      <c r="G1325" s="215" t="s">
        <v>8485</v>
      </c>
      <c r="H1325" s="138" t="s">
        <v>3750</v>
      </c>
      <c r="I1325" s="223" t="s">
        <v>7</v>
      </c>
      <c r="J1325" s="225" t="s">
        <v>917</v>
      </c>
      <c r="L1325" s="150"/>
      <c r="M1325" s="137"/>
    </row>
    <row r="1326" spans="1:13" ht="75" customHeight="1">
      <c r="A1326" s="138" t="s">
        <v>3751</v>
      </c>
      <c r="B1326" s="293" t="s">
        <v>175</v>
      </c>
      <c r="C1326" s="138" t="s">
        <v>3752</v>
      </c>
      <c r="F1326" s="138" t="s">
        <v>3753</v>
      </c>
      <c r="G1326" s="215" t="s">
        <v>8486</v>
      </c>
      <c r="H1326" s="138" t="s">
        <v>3754</v>
      </c>
      <c r="I1326" s="223" t="s">
        <v>7</v>
      </c>
      <c r="J1326" s="225" t="s">
        <v>917</v>
      </c>
      <c r="L1326" s="150"/>
      <c r="M1326" s="137"/>
    </row>
    <row r="1327" spans="1:13" ht="75" customHeight="1">
      <c r="A1327" s="138" t="s">
        <v>3751</v>
      </c>
      <c r="B1327" s="294"/>
      <c r="C1327" s="138" t="s">
        <v>3755</v>
      </c>
      <c r="E1327" s="138" t="s">
        <v>177</v>
      </c>
      <c r="F1327" s="138" t="s">
        <v>134</v>
      </c>
      <c r="G1327" s="215" t="s">
        <v>8487</v>
      </c>
      <c r="H1327" s="138" t="s">
        <v>3756</v>
      </c>
      <c r="I1327" s="223" t="s">
        <v>7</v>
      </c>
      <c r="J1327" s="224" t="s">
        <v>31</v>
      </c>
      <c r="K1327" s="137" t="s">
        <v>32</v>
      </c>
      <c r="L1327" s="150"/>
    </row>
    <row r="1328" spans="1:13" ht="75" customHeight="1">
      <c r="A1328" s="138" t="s">
        <v>3751</v>
      </c>
      <c r="B1328" s="294"/>
      <c r="C1328" s="138" t="s">
        <v>3757</v>
      </c>
      <c r="F1328" s="138" t="s">
        <v>137</v>
      </c>
      <c r="G1328" s="215" t="s">
        <v>8488</v>
      </c>
      <c r="H1328" s="138" t="s">
        <v>3758</v>
      </c>
      <c r="I1328" s="223" t="s">
        <v>7</v>
      </c>
      <c r="J1328" s="224" t="s">
        <v>31</v>
      </c>
      <c r="K1328" s="137" t="s">
        <v>32</v>
      </c>
      <c r="L1328" s="150"/>
    </row>
    <row r="1329" spans="1:13" ht="75" customHeight="1">
      <c r="A1329" s="138" t="s">
        <v>3751</v>
      </c>
      <c r="B1329" s="294"/>
      <c r="C1329" s="138" t="s">
        <v>3759</v>
      </c>
      <c r="F1329" s="138" t="s">
        <v>3760</v>
      </c>
      <c r="G1329" s="215" t="s">
        <v>8489</v>
      </c>
      <c r="H1329" s="138" t="s">
        <v>3761</v>
      </c>
      <c r="I1329" s="223" t="s">
        <v>7</v>
      </c>
      <c r="J1329" s="224" t="s">
        <v>31</v>
      </c>
      <c r="K1329" s="137" t="s">
        <v>32</v>
      </c>
      <c r="L1329" s="150"/>
    </row>
    <row r="1330" spans="1:13" ht="75" customHeight="1">
      <c r="A1330" s="138" t="s">
        <v>3751</v>
      </c>
      <c r="B1330" s="294"/>
      <c r="C1330" s="138" t="s">
        <v>3762</v>
      </c>
      <c r="F1330" s="138" t="s">
        <v>143</v>
      </c>
      <c r="G1330" s="215" t="s">
        <v>8490</v>
      </c>
      <c r="H1330" s="138" t="s">
        <v>3761</v>
      </c>
      <c r="I1330" s="223" t="s">
        <v>7</v>
      </c>
      <c r="J1330" s="224" t="s">
        <v>31</v>
      </c>
      <c r="K1330" s="137" t="s">
        <v>32</v>
      </c>
      <c r="L1330" s="150"/>
    </row>
    <row r="1331" spans="1:13" ht="75" customHeight="1">
      <c r="A1331" s="138" t="s">
        <v>3751</v>
      </c>
      <c r="B1331" s="294"/>
      <c r="C1331" s="138" t="s">
        <v>3763</v>
      </c>
      <c r="F1331" s="138" t="s">
        <v>149</v>
      </c>
      <c r="G1331" s="215" t="s">
        <v>8491</v>
      </c>
      <c r="H1331" s="138" t="s">
        <v>150</v>
      </c>
      <c r="I1331" s="223" t="s">
        <v>7</v>
      </c>
      <c r="J1331" s="224" t="s">
        <v>234</v>
      </c>
      <c r="L1331" s="150"/>
      <c r="M1331" s="137"/>
    </row>
    <row r="1332" spans="1:13" ht="75" customHeight="1">
      <c r="A1332" s="138" t="s">
        <v>3751</v>
      </c>
      <c r="B1332" s="294"/>
      <c r="C1332" s="138" t="s">
        <v>3764</v>
      </c>
      <c r="F1332" s="138" t="s">
        <v>154</v>
      </c>
      <c r="G1332" s="215" t="s">
        <v>8492</v>
      </c>
      <c r="H1332" s="138" t="s">
        <v>192</v>
      </c>
      <c r="I1332" s="223" t="s">
        <v>7</v>
      </c>
      <c r="J1332" s="224" t="s">
        <v>31</v>
      </c>
      <c r="K1332" s="137" t="s">
        <v>32</v>
      </c>
      <c r="L1332" s="150"/>
    </row>
    <row r="1333" spans="1:13" ht="75" customHeight="1">
      <c r="A1333" s="138" t="s">
        <v>3751</v>
      </c>
      <c r="B1333" s="294"/>
      <c r="C1333" s="138" t="s">
        <v>3765</v>
      </c>
      <c r="F1333" s="138" t="s">
        <v>3766</v>
      </c>
      <c r="G1333" s="215" t="s">
        <v>8493</v>
      </c>
      <c r="H1333" s="138" t="s">
        <v>3767</v>
      </c>
      <c r="I1333" s="223" t="s">
        <v>7</v>
      </c>
      <c r="J1333" s="224" t="s">
        <v>31</v>
      </c>
      <c r="K1333" s="137" t="s">
        <v>32</v>
      </c>
      <c r="L1333" s="150"/>
    </row>
    <row r="1334" spans="1:13" ht="75" customHeight="1">
      <c r="A1334" s="138" t="s">
        <v>3751</v>
      </c>
      <c r="B1334" s="294"/>
      <c r="C1334" s="138" t="s">
        <v>3768</v>
      </c>
      <c r="F1334" s="138" t="s">
        <v>3769</v>
      </c>
      <c r="G1334" s="215" t="s">
        <v>8494</v>
      </c>
      <c r="H1334" s="138" t="s">
        <v>3770</v>
      </c>
      <c r="I1334" s="223" t="s">
        <v>7</v>
      </c>
      <c r="J1334" s="224" t="s">
        <v>31</v>
      </c>
      <c r="K1334" s="137" t="s">
        <v>32</v>
      </c>
      <c r="L1334" s="150"/>
    </row>
    <row r="1335" spans="1:13" ht="75" customHeight="1">
      <c r="A1335" s="138" t="s">
        <v>3751</v>
      </c>
      <c r="B1335" s="294"/>
      <c r="C1335" s="138" t="s">
        <v>3771</v>
      </c>
      <c r="F1335" s="138" t="s">
        <v>3772</v>
      </c>
      <c r="G1335" s="215" t="s">
        <v>8495</v>
      </c>
      <c r="H1335" s="138" t="s">
        <v>3773</v>
      </c>
      <c r="I1335" s="223" t="s">
        <v>7</v>
      </c>
      <c r="J1335" s="224" t="s">
        <v>31</v>
      </c>
      <c r="K1335" s="137" t="s">
        <v>32</v>
      </c>
      <c r="L1335" s="150"/>
    </row>
    <row r="1336" spans="1:13" ht="75" customHeight="1">
      <c r="A1336" s="138" t="s">
        <v>3751</v>
      </c>
      <c r="B1336" s="294"/>
      <c r="C1336" s="138" t="s">
        <v>3774</v>
      </c>
      <c r="F1336" s="138" t="s">
        <v>206</v>
      </c>
      <c r="G1336" s="215" t="s">
        <v>7202</v>
      </c>
      <c r="H1336" s="138" t="s">
        <v>207</v>
      </c>
      <c r="I1336" s="223" t="s">
        <v>7</v>
      </c>
      <c r="J1336" s="224" t="s">
        <v>31</v>
      </c>
      <c r="K1336" s="137" t="s">
        <v>32</v>
      </c>
      <c r="L1336" s="150"/>
    </row>
    <row r="1337" spans="1:13" ht="75" customHeight="1">
      <c r="A1337" s="138" t="s">
        <v>3751</v>
      </c>
      <c r="B1337" s="294"/>
      <c r="C1337" s="138" t="s">
        <v>3775</v>
      </c>
      <c r="F1337" s="138" t="s">
        <v>209</v>
      </c>
      <c r="G1337" s="215" t="s">
        <v>7203</v>
      </c>
      <c r="H1337" s="138" t="s">
        <v>210</v>
      </c>
      <c r="I1337" s="223" t="s">
        <v>7</v>
      </c>
      <c r="J1337" s="224" t="s">
        <v>31</v>
      </c>
      <c r="K1337" s="137" t="s">
        <v>32</v>
      </c>
      <c r="L1337" s="150"/>
    </row>
    <row r="1338" spans="1:13" ht="75" customHeight="1">
      <c r="A1338" s="138" t="s">
        <v>3751</v>
      </c>
      <c r="B1338" s="294"/>
      <c r="C1338" s="138" t="s">
        <v>3776</v>
      </c>
      <c r="F1338" s="138" t="s">
        <v>212</v>
      </c>
      <c r="G1338" s="215" t="s">
        <v>7204</v>
      </c>
      <c r="H1338" s="138" t="s">
        <v>213</v>
      </c>
      <c r="I1338" s="223" t="s">
        <v>7</v>
      </c>
      <c r="J1338" s="224" t="s">
        <v>31</v>
      </c>
      <c r="K1338" s="137" t="s">
        <v>32</v>
      </c>
      <c r="L1338" s="150"/>
    </row>
    <row r="1339" spans="1:13" ht="75" customHeight="1">
      <c r="A1339" s="138" t="s">
        <v>3751</v>
      </c>
      <c r="B1339" s="294"/>
      <c r="C1339" s="138" t="s">
        <v>3777</v>
      </c>
      <c r="F1339" s="138" t="s">
        <v>215</v>
      </c>
      <c r="G1339" s="215" t="s">
        <v>7205</v>
      </c>
      <c r="H1339" s="138" t="s">
        <v>216</v>
      </c>
      <c r="I1339" s="223" t="s">
        <v>7</v>
      </c>
      <c r="J1339" s="224" t="s">
        <v>31</v>
      </c>
      <c r="K1339" s="137" t="s">
        <v>32</v>
      </c>
      <c r="L1339" s="150"/>
    </row>
    <row r="1340" spans="1:13" ht="75" customHeight="1">
      <c r="A1340" s="138" t="s">
        <v>3751</v>
      </c>
      <c r="B1340" s="294"/>
      <c r="C1340" s="138" t="s">
        <v>3778</v>
      </c>
      <c r="F1340" s="138" t="s">
        <v>218</v>
      </c>
      <c r="G1340" s="215" t="s">
        <v>7206</v>
      </c>
      <c r="H1340" s="138" t="s">
        <v>219</v>
      </c>
      <c r="I1340" s="223" t="s">
        <v>7</v>
      </c>
      <c r="J1340" s="224" t="s">
        <v>31</v>
      </c>
      <c r="K1340" s="137" t="s">
        <v>32</v>
      </c>
      <c r="L1340" s="150"/>
    </row>
    <row r="1341" spans="1:13" ht="75" customHeight="1">
      <c r="A1341" s="138" t="s">
        <v>3751</v>
      </c>
      <c r="B1341" s="294"/>
      <c r="C1341" s="138" t="s">
        <v>3779</v>
      </c>
      <c r="F1341" s="138" t="s">
        <v>221</v>
      </c>
      <c r="G1341" s="215" t="s">
        <v>7207</v>
      </c>
      <c r="H1341" s="138" t="s">
        <v>222</v>
      </c>
      <c r="I1341" s="223" t="s">
        <v>7</v>
      </c>
      <c r="J1341" s="224" t="s">
        <v>31</v>
      </c>
      <c r="K1341" s="137" t="s">
        <v>32</v>
      </c>
      <c r="L1341" s="150"/>
    </row>
    <row r="1342" spans="1:13" ht="75" customHeight="1">
      <c r="A1342" s="138" t="s">
        <v>3751</v>
      </c>
      <c r="B1342" s="294"/>
      <c r="C1342" s="138" t="s">
        <v>3780</v>
      </c>
      <c r="F1342" s="138" t="s">
        <v>224</v>
      </c>
      <c r="G1342" s="215" t="s">
        <v>7208</v>
      </c>
      <c r="H1342" s="138" t="s">
        <v>225</v>
      </c>
      <c r="I1342" s="223" t="s">
        <v>7</v>
      </c>
      <c r="J1342" s="225" t="s">
        <v>917</v>
      </c>
      <c r="K1342" s="137" t="s">
        <v>32</v>
      </c>
      <c r="L1342" s="150"/>
      <c r="M1342" s="137"/>
    </row>
    <row r="1343" spans="1:13" ht="75" customHeight="1">
      <c r="A1343" s="138" t="s">
        <v>3781</v>
      </c>
      <c r="B1343" s="293" t="s">
        <v>3782</v>
      </c>
      <c r="C1343" s="138" t="s">
        <v>3783</v>
      </c>
      <c r="E1343" s="138" t="s">
        <v>3784</v>
      </c>
      <c r="F1343" s="138" t="s">
        <v>8496</v>
      </c>
      <c r="G1343" s="215" t="s">
        <v>3785</v>
      </c>
      <c r="H1343" s="138" t="s">
        <v>3786</v>
      </c>
      <c r="I1343" s="223" t="s">
        <v>7</v>
      </c>
      <c r="J1343" s="225" t="s">
        <v>917</v>
      </c>
      <c r="L1343" s="150"/>
      <c r="M1343" s="137"/>
    </row>
    <row r="1344" spans="1:13" ht="75" customHeight="1">
      <c r="A1344" s="138" t="s">
        <v>3781</v>
      </c>
      <c r="B1344" s="294"/>
      <c r="C1344" s="138" t="s">
        <v>3787</v>
      </c>
      <c r="E1344" s="138" t="s">
        <v>3784</v>
      </c>
      <c r="F1344" s="138" t="s">
        <v>8496</v>
      </c>
      <c r="G1344" s="215" t="s">
        <v>3788</v>
      </c>
      <c r="H1344" s="138" t="s">
        <v>3789</v>
      </c>
      <c r="I1344" s="223" t="s">
        <v>7</v>
      </c>
      <c r="J1344" s="225" t="s">
        <v>917</v>
      </c>
      <c r="L1344" s="150"/>
      <c r="M1344" s="137"/>
    </row>
    <row r="1345" spans="1:13" ht="75" customHeight="1">
      <c r="A1345" s="138" t="s">
        <v>3781</v>
      </c>
      <c r="B1345" s="294"/>
      <c r="C1345" s="138" t="s">
        <v>3790</v>
      </c>
      <c r="E1345" s="138" t="s">
        <v>3784</v>
      </c>
      <c r="F1345" s="138" t="s">
        <v>8496</v>
      </c>
      <c r="G1345" s="215" t="s">
        <v>3791</v>
      </c>
      <c r="H1345" s="138" t="s">
        <v>3792</v>
      </c>
      <c r="I1345" s="223" t="s">
        <v>7</v>
      </c>
      <c r="J1345" s="225" t="s">
        <v>917</v>
      </c>
      <c r="L1345" s="150"/>
      <c r="M1345" s="137"/>
    </row>
    <row r="1346" spans="1:13" ht="75" customHeight="1">
      <c r="A1346" s="138" t="s">
        <v>3781</v>
      </c>
      <c r="B1346" s="294"/>
      <c r="C1346" s="138" t="s">
        <v>3793</v>
      </c>
      <c r="E1346" s="138" t="s">
        <v>3784</v>
      </c>
      <c r="F1346" s="138" t="s">
        <v>8496</v>
      </c>
      <c r="G1346" s="215" t="s">
        <v>3794</v>
      </c>
      <c r="H1346" s="138" t="s">
        <v>3795</v>
      </c>
      <c r="I1346" s="223" t="s">
        <v>7</v>
      </c>
      <c r="J1346" s="225" t="s">
        <v>917</v>
      </c>
      <c r="L1346" s="150"/>
      <c r="M1346" s="137"/>
    </row>
    <row r="1347" spans="1:13" ht="75" customHeight="1">
      <c r="A1347" s="138" t="s">
        <v>3781</v>
      </c>
      <c r="B1347" s="294"/>
      <c r="C1347" s="138" t="s">
        <v>3796</v>
      </c>
      <c r="E1347" s="138" t="s">
        <v>3784</v>
      </c>
      <c r="F1347" s="138" t="s">
        <v>8496</v>
      </c>
      <c r="G1347" s="215" t="s">
        <v>3797</v>
      </c>
      <c r="H1347" s="138" t="s">
        <v>3798</v>
      </c>
      <c r="I1347" s="223" t="s">
        <v>7</v>
      </c>
      <c r="J1347" s="225" t="s">
        <v>917</v>
      </c>
      <c r="L1347" s="150"/>
      <c r="M1347" s="137"/>
    </row>
    <row r="1348" spans="1:13" ht="75" customHeight="1">
      <c r="A1348" s="138" t="s">
        <v>3781</v>
      </c>
      <c r="B1348" s="294"/>
      <c r="C1348" s="138" t="s">
        <v>3799</v>
      </c>
      <c r="E1348" s="138" t="s">
        <v>3784</v>
      </c>
      <c r="F1348" s="138" t="s">
        <v>8496</v>
      </c>
      <c r="G1348" s="215" t="s">
        <v>3800</v>
      </c>
      <c r="H1348" s="138" t="s">
        <v>3798</v>
      </c>
      <c r="I1348" s="223" t="s">
        <v>7</v>
      </c>
      <c r="J1348" s="225" t="s">
        <v>917</v>
      </c>
      <c r="L1348" s="150"/>
      <c r="M1348" s="137"/>
    </row>
    <row r="1349" spans="1:13" ht="75" customHeight="1">
      <c r="A1349" s="138" t="s">
        <v>3781</v>
      </c>
      <c r="B1349" s="294"/>
      <c r="C1349" s="138" t="s">
        <v>3801</v>
      </c>
      <c r="E1349" s="138" t="s">
        <v>3784</v>
      </c>
      <c r="F1349" s="138" t="s">
        <v>8496</v>
      </c>
      <c r="G1349" s="215" t="s">
        <v>3802</v>
      </c>
      <c r="H1349" s="138" t="s">
        <v>3803</v>
      </c>
      <c r="I1349" s="223" t="s">
        <v>7</v>
      </c>
      <c r="J1349" s="225" t="s">
        <v>917</v>
      </c>
      <c r="L1349" s="150"/>
      <c r="M1349" s="137"/>
    </row>
    <row r="1350" spans="1:13" ht="75" customHeight="1">
      <c r="A1350" s="138" t="s">
        <v>3781</v>
      </c>
      <c r="B1350" s="294"/>
      <c r="C1350" s="138" t="s">
        <v>3804</v>
      </c>
      <c r="E1350" s="138" t="s">
        <v>3784</v>
      </c>
      <c r="F1350" s="138" t="s">
        <v>8496</v>
      </c>
      <c r="G1350" s="215" t="s">
        <v>3805</v>
      </c>
      <c r="H1350" s="138" t="s">
        <v>3806</v>
      </c>
      <c r="I1350" s="223" t="s">
        <v>7</v>
      </c>
      <c r="J1350" s="225" t="s">
        <v>917</v>
      </c>
      <c r="L1350" s="150"/>
      <c r="M1350" s="137"/>
    </row>
    <row r="1351" spans="1:13" ht="75" customHeight="1">
      <c r="A1351" s="138" t="s">
        <v>3781</v>
      </c>
      <c r="B1351" s="294"/>
      <c r="C1351" s="138" t="s">
        <v>3807</v>
      </c>
      <c r="E1351" s="138" t="s">
        <v>3784</v>
      </c>
      <c r="F1351" s="138" t="s">
        <v>8496</v>
      </c>
      <c r="G1351" s="215" t="s">
        <v>3808</v>
      </c>
      <c r="H1351" s="138" t="s">
        <v>3809</v>
      </c>
      <c r="I1351" s="223" t="s">
        <v>7</v>
      </c>
      <c r="J1351" s="225" t="s">
        <v>917</v>
      </c>
      <c r="L1351" s="150"/>
      <c r="M1351" s="137"/>
    </row>
    <row r="1352" spans="1:13" ht="75" customHeight="1">
      <c r="A1352" s="138" t="s">
        <v>3781</v>
      </c>
      <c r="B1352" s="294"/>
      <c r="C1352" s="138" t="s">
        <v>3810</v>
      </c>
      <c r="E1352" s="138" t="s">
        <v>3784</v>
      </c>
      <c r="F1352" s="138" t="s">
        <v>8496</v>
      </c>
      <c r="G1352" s="215" t="s">
        <v>3811</v>
      </c>
      <c r="H1352" s="138" t="s">
        <v>3812</v>
      </c>
      <c r="I1352" s="223" t="s">
        <v>7</v>
      </c>
      <c r="J1352" s="225" t="s">
        <v>917</v>
      </c>
      <c r="L1352" s="150"/>
      <c r="M1352" s="137"/>
    </row>
    <row r="1353" spans="1:13" ht="75" customHeight="1">
      <c r="A1353" s="138" t="s">
        <v>3813</v>
      </c>
      <c r="B1353" s="296" t="s">
        <v>3814</v>
      </c>
      <c r="C1353" s="138" t="s">
        <v>3815</v>
      </c>
      <c r="E1353" s="138" t="s">
        <v>3816</v>
      </c>
      <c r="F1353" s="138" t="s">
        <v>3817</v>
      </c>
      <c r="G1353" s="215" t="s">
        <v>8497</v>
      </c>
      <c r="H1353" s="138" t="s">
        <v>3818</v>
      </c>
      <c r="I1353" s="223" t="s">
        <v>7</v>
      </c>
      <c r="J1353" s="225" t="s">
        <v>917</v>
      </c>
      <c r="L1353" s="150"/>
      <c r="M1353" s="137"/>
    </row>
    <row r="1354" spans="1:13" ht="75" customHeight="1">
      <c r="A1354" s="138" t="s">
        <v>3813</v>
      </c>
      <c r="B1354" s="297"/>
      <c r="C1354" s="138" t="s">
        <v>3819</v>
      </c>
      <c r="F1354" s="138" t="s">
        <v>3820</v>
      </c>
      <c r="G1354" s="215" t="s">
        <v>8498</v>
      </c>
      <c r="H1354" s="138" t="s">
        <v>3821</v>
      </c>
      <c r="I1354" s="223" t="s">
        <v>7</v>
      </c>
      <c r="J1354" s="225" t="s">
        <v>917</v>
      </c>
      <c r="L1354" s="150"/>
      <c r="M1354" s="137"/>
    </row>
    <row r="1355" spans="1:13" ht="75" customHeight="1">
      <c r="A1355" s="138" t="s">
        <v>3813</v>
      </c>
      <c r="B1355" s="297"/>
      <c r="C1355" s="138" t="s">
        <v>3822</v>
      </c>
      <c r="F1355" s="138" t="s">
        <v>3823</v>
      </c>
      <c r="G1355" s="215" t="s">
        <v>8499</v>
      </c>
      <c r="H1355" s="138" t="s">
        <v>3824</v>
      </c>
      <c r="I1355" s="223" t="s">
        <v>7</v>
      </c>
      <c r="J1355" s="225" t="s">
        <v>917</v>
      </c>
      <c r="L1355" s="150"/>
      <c r="M1355" s="137"/>
    </row>
    <row r="1356" spans="1:13" s="151" customFormat="1" ht="75" customHeight="1">
      <c r="A1356" s="148" t="s">
        <v>3813</v>
      </c>
      <c r="B1356" s="297"/>
      <c r="C1356" s="148" t="s">
        <v>3825</v>
      </c>
      <c r="F1356" s="148" t="s">
        <v>3826</v>
      </c>
      <c r="G1356" s="148" t="s">
        <v>8500</v>
      </c>
      <c r="H1356" s="148" t="s">
        <v>3827</v>
      </c>
      <c r="I1356" s="228" t="s">
        <v>850</v>
      </c>
      <c r="J1356" s="229" t="s">
        <v>917</v>
      </c>
      <c r="L1356" s="150"/>
    </row>
    <row r="1357" spans="1:13" s="151" customFormat="1" ht="75" customHeight="1">
      <c r="A1357" s="148" t="s">
        <v>3813</v>
      </c>
      <c r="B1357" s="297"/>
      <c r="C1357" s="148" t="s">
        <v>3828</v>
      </c>
      <c r="F1357" s="148" t="s">
        <v>3829</v>
      </c>
      <c r="G1357" s="148" t="s">
        <v>8501</v>
      </c>
      <c r="H1357" s="148" t="s">
        <v>3830</v>
      </c>
      <c r="I1357" s="228" t="s">
        <v>850</v>
      </c>
      <c r="J1357" s="229" t="s">
        <v>917</v>
      </c>
      <c r="L1357" s="150"/>
    </row>
    <row r="1358" spans="1:13" ht="75" customHeight="1">
      <c r="A1358" s="138" t="s">
        <v>3813</v>
      </c>
      <c r="B1358" s="297"/>
      <c r="C1358" s="138" t="s">
        <v>3831</v>
      </c>
      <c r="F1358" s="138" t="s">
        <v>3832</v>
      </c>
      <c r="G1358" s="215" t="s">
        <v>8502</v>
      </c>
      <c r="H1358" s="138" t="s">
        <v>3833</v>
      </c>
      <c r="I1358" s="223" t="s">
        <v>7</v>
      </c>
      <c r="J1358" s="225" t="s">
        <v>917</v>
      </c>
      <c r="L1358" s="150"/>
      <c r="M1358" s="137"/>
    </row>
    <row r="1359" spans="1:13" ht="75" customHeight="1">
      <c r="A1359" s="138" t="s">
        <v>3813</v>
      </c>
      <c r="B1359" s="297"/>
      <c r="C1359" s="138" t="s">
        <v>3834</v>
      </c>
      <c r="F1359" s="138" t="s">
        <v>3835</v>
      </c>
      <c r="G1359" s="215" t="s">
        <v>8503</v>
      </c>
      <c r="H1359" s="138" t="s">
        <v>3836</v>
      </c>
      <c r="I1359" s="223" t="s">
        <v>7</v>
      </c>
      <c r="J1359" s="225" t="s">
        <v>917</v>
      </c>
      <c r="L1359" s="150"/>
      <c r="M1359" s="137"/>
    </row>
    <row r="1360" spans="1:13" ht="75" customHeight="1">
      <c r="A1360" s="138" t="s">
        <v>3813</v>
      </c>
      <c r="B1360" s="297"/>
      <c r="C1360" s="138" t="s">
        <v>3837</v>
      </c>
      <c r="F1360" s="138" t="s">
        <v>3838</v>
      </c>
      <c r="G1360" s="215" t="s">
        <v>8504</v>
      </c>
      <c r="H1360" s="138" t="s">
        <v>3839</v>
      </c>
      <c r="I1360" s="223" t="s">
        <v>7</v>
      </c>
      <c r="J1360" s="225" t="s">
        <v>917</v>
      </c>
      <c r="L1360" s="150"/>
      <c r="M1360" s="137"/>
    </row>
    <row r="1361" spans="1:14" ht="75" customHeight="1">
      <c r="A1361" s="138" t="s">
        <v>3813</v>
      </c>
      <c r="B1361" s="297"/>
      <c r="C1361" s="138" t="s">
        <v>3840</v>
      </c>
      <c r="F1361" s="138" t="s">
        <v>3841</v>
      </c>
      <c r="G1361" s="215" t="s">
        <v>8505</v>
      </c>
      <c r="H1361" s="138" t="s">
        <v>3824</v>
      </c>
      <c r="I1361" s="223" t="s">
        <v>7</v>
      </c>
      <c r="J1361" s="225" t="s">
        <v>917</v>
      </c>
      <c r="L1361" s="150"/>
      <c r="M1361" s="137"/>
    </row>
    <row r="1362" spans="1:14" ht="75" customHeight="1">
      <c r="A1362" s="138" t="s">
        <v>3813</v>
      </c>
      <c r="B1362" s="297"/>
      <c r="C1362" s="138" t="s">
        <v>3842</v>
      </c>
      <c r="F1362" s="138" t="s">
        <v>3843</v>
      </c>
      <c r="G1362" s="215" t="s">
        <v>8506</v>
      </c>
      <c r="H1362" s="138" t="s">
        <v>3844</v>
      </c>
      <c r="I1362" s="223" t="s">
        <v>7</v>
      </c>
      <c r="J1362" s="225" t="s">
        <v>917</v>
      </c>
      <c r="L1362" s="150"/>
      <c r="M1362" s="137"/>
    </row>
    <row r="1363" spans="1:14" ht="75" customHeight="1">
      <c r="A1363" s="138" t="s">
        <v>3813</v>
      </c>
      <c r="B1363" s="297"/>
      <c r="C1363" s="138" t="s">
        <v>3845</v>
      </c>
      <c r="F1363" s="138" t="s">
        <v>3846</v>
      </c>
      <c r="G1363" s="215" t="s">
        <v>8507</v>
      </c>
      <c r="H1363" s="138" t="s">
        <v>3847</v>
      </c>
      <c r="I1363" s="223" t="s">
        <v>7</v>
      </c>
      <c r="J1363" s="225" t="s">
        <v>917</v>
      </c>
      <c r="L1363" s="150"/>
      <c r="M1363" s="137"/>
    </row>
    <row r="1364" spans="1:14" ht="75" customHeight="1">
      <c r="A1364" s="138" t="s">
        <v>3813</v>
      </c>
      <c r="B1364" s="297"/>
      <c r="C1364" s="138" t="s">
        <v>3848</v>
      </c>
      <c r="F1364" s="138" t="s">
        <v>3849</v>
      </c>
      <c r="G1364" s="215" t="s">
        <v>8508</v>
      </c>
      <c r="H1364" s="138" t="s">
        <v>3850</v>
      </c>
      <c r="I1364" s="223" t="s">
        <v>7</v>
      </c>
      <c r="J1364" s="225" t="s">
        <v>917</v>
      </c>
      <c r="L1364" s="150"/>
      <c r="M1364" s="137"/>
    </row>
    <row r="1365" spans="1:14" ht="75" customHeight="1">
      <c r="A1365" s="138" t="s">
        <v>3813</v>
      </c>
      <c r="B1365" s="297"/>
      <c r="C1365" s="138" t="s">
        <v>3851</v>
      </c>
      <c r="F1365" s="138" t="s">
        <v>3852</v>
      </c>
      <c r="G1365" s="215" t="s">
        <v>8509</v>
      </c>
      <c r="H1365" s="138" t="s">
        <v>3853</v>
      </c>
      <c r="I1365" s="223" t="s">
        <v>7</v>
      </c>
      <c r="J1365" s="225" t="s">
        <v>917</v>
      </c>
      <c r="L1365" s="150"/>
      <c r="M1365" s="137"/>
    </row>
    <row r="1366" spans="1:14" ht="75" customHeight="1">
      <c r="A1366" s="138" t="s">
        <v>3813</v>
      </c>
      <c r="B1366" s="297"/>
      <c r="C1366" s="138" t="s">
        <v>3854</v>
      </c>
      <c r="F1366" s="138" t="s">
        <v>3855</v>
      </c>
      <c r="G1366" s="215" t="s">
        <v>8510</v>
      </c>
      <c r="H1366" s="138" t="s">
        <v>3856</v>
      </c>
      <c r="I1366" s="223" t="s">
        <v>7</v>
      </c>
      <c r="J1366" s="225" t="s">
        <v>917</v>
      </c>
      <c r="L1366" s="150"/>
      <c r="M1366" s="137"/>
    </row>
    <row r="1367" spans="1:14" s="151" customFormat="1" ht="75" customHeight="1">
      <c r="A1367" s="148" t="s">
        <v>3813</v>
      </c>
      <c r="B1367" s="297"/>
      <c r="C1367" s="148" t="s">
        <v>3857</v>
      </c>
      <c r="F1367" s="148" t="s">
        <v>3858</v>
      </c>
      <c r="G1367" s="148" t="s">
        <v>8511</v>
      </c>
      <c r="H1367" s="148" t="s">
        <v>3859</v>
      </c>
      <c r="I1367" s="226" t="s">
        <v>8</v>
      </c>
      <c r="J1367" s="229" t="s">
        <v>917</v>
      </c>
      <c r="K1367" s="151" t="s">
        <v>2101</v>
      </c>
      <c r="L1367" s="150" t="s">
        <v>3860</v>
      </c>
      <c r="M1367" s="181"/>
      <c r="N1367" s="181"/>
    </row>
    <row r="1368" spans="1:14" ht="75" customHeight="1">
      <c r="A1368" s="138" t="s">
        <v>3813</v>
      </c>
      <c r="B1368" s="297"/>
      <c r="C1368" s="138" t="s">
        <v>3861</v>
      </c>
      <c r="F1368" s="138" t="s">
        <v>3862</v>
      </c>
      <c r="G1368" s="215" t="s">
        <v>8512</v>
      </c>
      <c r="H1368" s="138" t="s">
        <v>3863</v>
      </c>
      <c r="I1368" s="223" t="s">
        <v>7</v>
      </c>
      <c r="J1368" s="225" t="s">
        <v>917</v>
      </c>
      <c r="K1368" s="137" t="s">
        <v>32</v>
      </c>
      <c r="L1368" s="182"/>
      <c r="M1368" s="182"/>
      <c r="N1368" s="182"/>
    </row>
    <row r="1369" spans="1:14" ht="75" customHeight="1">
      <c r="A1369" s="138" t="s">
        <v>3864</v>
      </c>
      <c r="B1369" s="138" t="s">
        <v>3865</v>
      </c>
      <c r="C1369" s="163" t="s">
        <v>3866</v>
      </c>
      <c r="F1369" s="138" t="s">
        <v>8513</v>
      </c>
      <c r="G1369" s="215" t="s">
        <v>8514</v>
      </c>
      <c r="H1369" s="137" t="s">
        <v>8515</v>
      </c>
      <c r="I1369" s="223" t="s">
        <v>7</v>
      </c>
      <c r="J1369" s="230" t="s">
        <v>234</v>
      </c>
      <c r="M1369" s="137"/>
    </row>
    <row r="1370" spans="1:14" ht="75" customHeight="1">
      <c r="A1370" s="138" t="s">
        <v>3867</v>
      </c>
      <c r="B1370" s="138" t="s">
        <v>3868</v>
      </c>
      <c r="C1370" s="138" t="s">
        <v>3869</v>
      </c>
      <c r="E1370" s="138"/>
      <c r="F1370" s="138" t="s">
        <v>8516</v>
      </c>
      <c r="G1370" s="215" t="s">
        <v>8517</v>
      </c>
      <c r="H1370" s="138" t="s">
        <v>8518</v>
      </c>
      <c r="I1370" s="223" t="s">
        <v>7</v>
      </c>
      <c r="J1370" s="230" t="s">
        <v>234</v>
      </c>
      <c r="M1370" s="137"/>
    </row>
    <row r="1371" spans="1:14" ht="75" customHeight="1">
      <c r="A1371" s="138" t="s">
        <v>3870</v>
      </c>
      <c r="B1371" s="138" t="s">
        <v>3871</v>
      </c>
      <c r="C1371" s="138" t="s">
        <v>3872</v>
      </c>
      <c r="E1371" s="138"/>
      <c r="F1371" s="138" t="s">
        <v>3873</v>
      </c>
      <c r="G1371" s="215" t="s">
        <v>8519</v>
      </c>
      <c r="H1371" s="138" t="s">
        <v>3874</v>
      </c>
      <c r="I1371" s="223" t="s">
        <v>7</v>
      </c>
      <c r="J1371" s="225" t="s">
        <v>917</v>
      </c>
      <c r="M1371" s="137"/>
    </row>
    <row r="1372" spans="1:14" ht="75" customHeight="1">
      <c r="A1372" s="138" t="s">
        <v>3875</v>
      </c>
      <c r="B1372" s="138" t="s">
        <v>3876</v>
      </c>
      <c r="C1372" s="138" t="s">
        <v>3877</v>
      </c>
      <c r="E1372" s="138"/>
      <c r="F1372" s="138" t="s">
        <v>8520</v>
      </c>
      <c r="G1372" s="215" t="s">
        <v>8521</v>
      </c>
      <c r="H1372" s="138" t="s">
        <v>8522</v>
      </c>
      <c r="I1372" s="223" t="s">
        <v>7</v>
      </c>
      <c r="J1372" s="225" t="s">
        <v>917</v>
      </c>
      <c r="M1372" s="137"/>
    </row>
    <row r="1373" spans="1:14" ht="75" customHeight="1">
      <c r="A1373" s="138" t="s">
        <v>3875</v>
      </c>
      <c r="B1373" s="138" t="s">
        <v>3878</v>
      </c>
      <c r="C1373" s="138" t="s">
        <v>3879</v>
      </c>
      <c r="E1373" s="138"/>
      <c r="F1373" s="138" t="s">
        <v>8523</v>
      </c>
      <c r="G1373" s="215" t="s">
        <v>8524</v>
      </c>
      <c r="H1373" s="138" t="s">
        <v>8525</v>
      </c>
      <c r="I1373" s="223" t="s">
        <v>7</v>
      </c>
      <c r="J1373" s="225" t="s">
        <v>917</v>
      </c>
      <c r="M1373" s="137"/>
    </row>
    <row r="1374" spans="1:14" ht="75" customHeight="1">
      <c r="A1374" s="138" t="s">
        <v>3880</v>
      </c>
      <c r="B1374" s="138" t="s">
        <v>3881</v>
      </c>
      <c r="C1374" s="138" t="s">
        <v>3882</v>
      </c>
      <c r="E1374" s="138"/>
      <c r="F1374" s="138" t="s">
        <v>8526</v>
      </c>
      <c r="G1374" s="215" t="s">
        <v>8527</v>
      </c>
      <c r="H1374" s="138" t="s">
        <v>3883</v>
      </c>
      <c r="I1374" s="223" t="s">
        <v>7</v>
      </c>
      <c r="J1374" s="225" t="s">
        <v>917</v>
      </c>
      <c r="M1374" s="137"/>
    </row>
    <row r="1375" spans="1:14" ht="75" customHeight="1">
      <c r="A1375" s="138" t="s">
        <v>3884</v>
      </c>
      <c r="B1375" s="138" t="s">
        <v>3885</v>
      </c>
      <c r="C1375" s="138" t="s">
        <v>3886</v>
      </c>
      <c r="E1375" s="138"/>
      <c r="F1375" s="138" t="s">
        <v>8528</v>
      </c>
      <c r="G1375" s="215" t="s">
        <v>8529</v>
      </c>
      <c r="H1375" s="138" t="s">
        <v>3887</v>
      </c>
      <c r="I1375" s="223" t="s">
        <v>7</v>
      </c>
      <c r="J1375" s="225" t="s">
        <v>917</v>
      </c>
      <c r="M1375" s="137"/>
    </row>
    <row r="1376" spans="1:14" ht="75" customHeight="1">
      <c r="A1376" s="138" t="s">
        <v>3888</v>
      </c>
      <c r="B1376" s="138" t="s">
        <v>3889</v>
      </c>
      <c r="C1376" s="138" t="s">
        <v>3890</v>
      </c>
      <c r="E1376" s="138"/>
      <c r="F1376" s="138" t="s">
        <v>8530</v>
      </c>
      <c r="G1376" s="215" t="s">
        <v>8531</v>
      </c>
      <c r="H1376" s="138" t="s">
        <v>3891</v>
      </c>
      <c r="I1376" s="223" t="s">
        <v>7</v>
      </c>
      <c r="J1376" s="225" t="s">
        <v>917</v>
      </c>
      <c r="M1376" s="137"/>
    </row>
    <row r="1377" spans="1:13" ht="75" customHeight="1">
      <c r="A1377" s="138" t="s">
        <v>3892</v>
      </c>
      <c r="B1377" s="138" t="s">
        <v>8532</v>
      </c>
      <c r="C1377" s="138" t="s">
        <v>3893</v>
      </c>
      <c r="E1377" s="138"/>
      <c r="F1377" s="138" t="s">
        <v>3894</v>
      </c>
      <c r="G1377" s="215" t="s">
        <v>8533</v>
      </c>
      <c r="H1377" s="138" t="s">
        <v>8534</v>
      </c>
      <c r="I1377" s="223" t="s">
        <v>7</v>
      </c>
      <c r="J1377" s="225" t="s">
        <v>917</v>
      </c>
      <c r="M1377" s="137"/>
    </row>
    <row r="1378" spans="1:13" ht="75" customHeight="1">
      <c r="A1378" s="138" t="s">
        <v>3895</v>
      </c>
      <c r="B1378" s="138" t="s">
        <v>3896</v>
      </c>
      <c r="C1378" s="138" t="s">
        <v>3897</v>
      </c>
      <c r="E1378" s="138"/>
      <c r="F1378" s="138" t="s">
        <v>8535</v>
      </c>
      <c r="G1378" s="215" t="s">
        <v>8536</v>
      </c>
      <c r="H1378" s="138" t="s">
        <v>3898</v>
      </c>
      <c r="I1378" s="223" t="s">
        <v>7</v>
      </c>
      <c r="J1378" s="230" t="s">
        <v>234</v>
      </c>
      <c r="M1378" s="137"/>
    </row>
    <row r="1379" spans="1:13" ht="75" customHeight="1">
      <c r="A1379" s="138" t="s">
        <v>3899</v>
      </c>
      <c r="B1379" s="293" t="s">
        <v>8537</v>
      </c>
      <c r="C1379" s="138" t="s">
        <v>3900</v>
      </c>
      <c r="E1379" s="138"/>
      <c r="F1379" s="138" t="s">
        <v>3901</v>
      </c>
      <c r="G1379" s="215" t="s">
        <v>8538</v>
      </c>
      <c r="H1379" s="138" t="s">
        <v>3902</v>
      </c>
      <c r="I1379" s="223" t="s">
        <v>7</v>
      </c>
      <c r="J1379" s="225" t="s">
        <v>917</v>
      </c>
      <c r="M1379" s="137"/>
    </row>
    <row r="1380" spans="1:13" ht="75" customHeight="1">
      <c r="A1380" s="138" t="s">
        <v>3899</v>
      </c>
      <c r="B1380" s="293"/>
      <c r="C1380" s="138" t="s">
        <v>3903</v>
      </c>
      <c r="E1380" s="138"/>
      <c r="F1380" s="138" t="s">
        <v>8539</v>
      </c>
      <c r="G1380" s="215" t="s">
        <v>8540</v>
      </c>
      <c r="H1380" s="138" t="s">
        <v>3902</v>
      </c>
      <c r="I1380" s="223" t="s">
        <v>7</v>
      </c>
      <c r="J1380" s="225" t="s">
        <v>917</v>
      </c>
      <c r="M1380" s="137"/>
    </row>
    <row r="1381" spans="1:13" ht="75" customHeight="1">
      <c r="A1381" s="138" t="s">
        <v>3904</v>
      </c>
      <c r="B1381" s="138" t="s">
        <v>3905</v>
      </c>
      <c r="C1381" s="138" t="s">
        <v>3906</v>
      </c>
      <c r="E1381" s="138"/>
      <c r="F1381" s="138" t="s">
        <v>8541</v>
      </c>
      <c r="G1381" s="215" t="s">
        <v>8542</v>
      </c>
      <c r="H1381" s="138" t="s">
        <v>3907</v>
      </c>
      <c r="I1381" s="223" t="s">
        <v>7</v>
      </c>
      <c r="J1381" s="225" t="s">
        <v>917</v>
      </c>
      <c r="M1381" s="137"/>
    </row>
    <row r="1382" spans="1:13" ht="75" customHeight="1">
      <c r="A1382" s="138" t="s">
        <v>3908</v>
      </c>
      <c r="B1382" s="138" t="s">
        <v>3909</v>
      </c>
      <c r="C1382" s="138" t="s">
        <v>3910</v>
      </c>
      <c r="E1382" s="138"/>
      <c r="F1382" s="138" t="s">
        <v>3911</v>
      </c>
      <c r="G1382" s="215" t="s">
        <v>8543</v>
      </c>
      <c r="H1382" s="138" t="s">
        <v>3912</v>
      </c>
      <c r="I1382" s="223" t="s">
        <v>7</v>
      </c>
      <c r="J1382" s="225" t="s">
        <v>917</v>
      </c>
      <c r="M1382" s="137"/>
    </row>
    <row r="1383" spans="1:13" ht="75" customHeight="1">
      <c r="A1383" s="138" t="s">
        <v>3913</v>
      </c>
      <c r="B1383" s="138" t="s">
        <v>3914</v>
      </c>
      <c r="C1383" s="138" t="s">
        <v>3915</v>
      </c>
      <c r="E1383" s="138"/>
      <c r="F1383" s="138" t="s">
        <v>3916</v>
      </c>
      <c r="G1383" s="215" t="s">
        <v>8544</v>
      </c>
      <c r="H1383" s="138" t="s">
        <v>3917</v>
      </c>
      <c r="I1383" s="223" t="s">
        <v>7</v>
      </c>
      <c r="J1383" s="225" t="s">
        <v>917</v>
      </c>
      <c r="M1383" s="137"/>
    </row>
    <row r="1384" spans="1:13" ht="75" customHeight="1">
      <c r="A1384" s="138" t="s">
        <v>3918</v>
      </c>
      <c r="B1384" s="138" t="s">
        <v>3919</v>
      </c>
      <c r="C1384" s="138" t="s">
        <v>3920</v>
      </c>
      <c r="E1384" s="138"/>
      <c r="F1384" s="138" t="s">
        <v>8545</v>
      </c>
      <c r="G1384" s="215" t="s">
        <v>8546</v>
      </c>
      <c r="H1384" s="138" t="s">
        <v>3921</v>
      </c>
      <c r="I1384" s="232" t="s">
        <v>1147</v>
      </c>
      <c r="J1384" s="225" t="s">
        <v>917</v>
      </c>
      <c r="M1384" s="137"/>
    </row>
    <row r="1385" spans="1:13" ht="75" customHeight="1">
      <c r="A1385" s="138" t="s">
        <v>3922</v>
      </c>
      <c r="B1385" s="138" t="s">
        <v>3923</v>
      </c>
      <c r="C1385" s="138" t="s">
        <v>3924</v>
      </c>
      <c r="E1385" s="138"/>
      <c r="F1385" s="138" t="s">
        <v>8547</v>
      </c>
      <c r="G1385" s="215" t="s">
        <v>8548</v>
      </c>
      <c r="H1385" s="138" t="s">
        <v>3925</v>
      </c>
      <c r="I1385" s="223" t="s">
        <v>7</v>
      </c>
      <c r="J1385" s="225" t="s">
        <v>917</v>
      </c>
      <c r="M1385" s="137"/>
    </row>
    <row r="1386" spans="1:13" ht="75" customHeight="1">
      <c r="A1386" s="138" t="s">
        <v>3926</v>
      </c>
      <c r="B1386" s="138" t="s">
        <v>3927</v>
      </c>
      <c r="C1386" s="138" t="s">
        <v>3928</v>
      </c>
      <c r="E1386" s="138"/>
      <c r="F1386" s="138" t="s">
        <v>3929</v>
      </c>
      <c r="G1386" s="215" t="s">
        <v>8549</v>
      </c>
      <c r="H1386" s="138" t="s">
        <v>3930</v>
      </c>
      <c r="I1386" s="223" t="s">
        <v>7</v>
      </c>
      <c r="J1386" s="230" t="s">
        <v>31</v>
      </c>
      <c r="K1386" s="137" t="s">
        <v>32</v>
      </c>
    </row>
    <row r="1387" spans="1:13" ht="75" customHeight="1">
      <c r="A1387" s="138" t="s">
        <v>3931</v>
      </c>
      <c r="B1387" s="138" t="s">
        <v>3932</v>
      </c>
      <c r="C1387" s="137" t="s">
        <v>3933</v>
      </c>
      <c r="E1387" s="138"/>
      <c r="F1387" s="138" t="s">
        <v>8550</v>
      </c>
      <c r="G1387" s="215" t="s">
        <v>8551</v>
      </c>
      <c r="H1387" s="138" t="s">
        <v>3934</v>
      </c>
      <c r="I1387" s="223" t="s">
        <v>7</v>
      </c>
      <c r="J1387" s="230" t="s">
        <v>234</v>
      </c>
      <c r="M1387" s="137"/>
    </row>
    <row r="1388" spans="1:13" ht="75" customHeight="1">
      <c r="A1388" s="138" t="s">
        <v>3935</v>
      </c>
      <c r="B1388" s="138" t="s">
        <v>3936</v>
      </c>
      <c r="C1388" s="137" t="s">
        <v>3937</v>
      </c>
      <c r="E1388" s="138"/>
      <c r="F1388" s="138" t="s">
        <v>8552</v>
      </c>
      <c r="G1388" s="215" t="s">
        <v>8553</v>
      </c>
      <c r="H1388" s="138" t="s">
        <v>8554</v>
      </c>
      <c r="I1388" s="223" t="s">
        <v>7</v>
      </c>
      <c r="J1388" s="225" t="s">
        <v>917</v>
      </c>
      <c r="M1388" s="137"/>
    </row>
    <row r="1389" spans="1:13" ht="75" customHeight="1">
      <c r="A1389" s="138" t="s">
        <v>3938</v>
      </c>
      <c r="B1389" s="138" t="s">
        <v>8555</v>
      </c>
      <c r="C1389" s="137" t="s">
        <v>3939</v>
      </c>
      <c r="E1389" s="138"/>
      <c r="F1389" s="138" t="s">
        <v>8556</v>
      </c>
      <c r="G1389" s="215" t="s">
        <v>8557</v>
      </c>
      <c r="H1389" s="138" t="s">
        <v>8558</v>
      </c>
      <c r="I1389" s="223" t="s">
        <v>7</v>
      </c>
      <c r="J1389" s="225" t="s">
        <v>917</v>
      </c>
      <c r="M1389" s="137"/>
    </row>
    <row r="1390" spans="1:13" ht="75" customHeight="1">
      <c r="A1390" s="138" t="s">
        <v>3940</v>
      </c>
      <c r="B1390" s="138" t="s">
        <v>3941</v>
      </c>
      <c r="C1390" s="137" t="s">
        <v>3942</v>
      </c>
      <c r="E1390" s="138"/>
      <c r="F1390" s="138" t="s">
        <v>8559</v>
      </c>
      <c r="G1390" s="215" t="s">
        <v>8560</v>
      </c>
      <c r="H1390" s="138" t="s">
        <v>8561</v>
      </c>
      <c r="I1390" s="223" t="s">
        <v>7</v>
      </c>
      <c r="J1390" s="225" t="s">
        <v>917</v>
      </c>
      <c r="M1390" s="137"/>
    </row>
    <row r="1391" spans="1:13" ht="75" customHeight="1">
      <c r="A1391" s="138" t="s">
        <v>3943</v>
      </c>
      <c r="B1391" s="138" t="s">
        <v>8562</v>
      </c>
      <c r="C1391" s="137" t="s">
        <v>3944</v>
      </c>
      <c r="E1391" s="138"/>
      <c r="F1391" s="138" t="s">
        <v>8563</v>
      </c>
      <c r="G1391" s="215" t="s">
        <v>8564</v>
      </c>
      <c r="H1391" s="138" t="s">
        <v>8565</v>
      </c>
      <c r="I1391" s="223" t="s">
        <v>7</v>
      </c>
      <c r="J1391" s="225" t="s">
        <v>917</v>
      </c>
      <c r="M1391" s="137"/>
    </row>
    <row r="1392" spans="1:13" ht="75" customHeight="1">
      <c r="A1392" s="138" t="s">
        <v>3945</v>
      </c>
      <c r="B1392" s="138" t="s">
        <v>3946</v>
      </c>
      <c r="C1392" s="137" t="s">
        <v>3947</v>
      </c>
      <c r="E1392" s="138"/>
      <c r="F1392" s="138" t="s">
        <v>8566</v>
      </c>
      <c r="G1392" s="215" t="s">
        <v>8567</v>
      </c>
      <c r="H1392" s="138" t="s">
        <v>8568</v>
      </c>
      <c r="I1392" s="223" t="s">
        <v>7</v>
      </c>
      <c r="J1392" s="225" t="s">
        <v>917</v>
      </c>
      <c r="M1392" s="137"/>
    </row>
    <row r="1393" spans="1:13" ht="75" customHeight="1">
      <c r="A1393" s="138" t="s">
        <v>3948</v>
      </c>
      <c r="B1393" s="138" t="s">
        <v>3949</v>
      </c>
      <c r="C1393" s="137" t="s">
        <v>3950</v>
      </c>
      <c r="E1393" s="138"/>
      <c r="F1393" s="138" t="s">
        <v>3951</v>
      </c>
      <c r="G1393" s="215" t="s">
        <v>8569</v>
      </c>
      <c r="H1393" s="138" t="s">
        <v>3952</v>
      </c>
      <c r="I1393" s="223" t="s">
        <v>7</v>
      </c>
      <c r="J1393" s="225" t="s">
        <v>917</v>
      </c>
      <c r="M1393" s="137"/>
    </row>
    <row r="1394" spans="1:13" ht="75" customHeight="1">
      <c r="A1394" s="138" t="s">
        <v>3953</v>
      </c>
      <c r="B1394" s="138" t="s">
        <v>3954</v>
      </c>
      <c r="C1394" s="137" t="s">
        <v>3955</v>
      </c>
      <c r="E1394" s="138"/>
      <c r="F1394" s="138" t="s">
        <v>8570</v>
      </c>
      <c r="G1394" s="215" t="s">
        <v>8571</v>
      </c>
      <c r="H1394" s="138" t="s">
        <v>8572</v>
      </c>
      <c r="I1394" s="223" t="s">
        <v>7</v>
      </c>
      <c r="J1394" s="225" t="s">
        <v>917</v>
      </c>
      <c r="M1394" s="137"/>
    </row>
    <row r="1395" spans="1:13" ht="75" customHeight="1">
      <c r="A1395" s="138" t="s">
        <v>3956</v>
      </c>
      <c r="B1395" s="138" t="s">
        <v>3957</v>
      </c>
      <c r="C1395" s="137" t="s">
        <v>3958</v>
      </c>
      <c r="E1395" s="138"/>
      <c r="F1395" s="138" t="s">
        <v>3959</v>
      </c>
      <c r="G1395" s="215" t="s">
        <v>8573</v>
      </c>
      <c r="H1395" s="138" t="s">
        <v>8574</v>
      </c>
      <c r="I1395" s="223" t="s">
        <v>7</v>
      </c>
      <c r="J1395" s="225" t="s">
        <v>917</v>
      </c>
      <c r="M1395" s="137"/>
    </row>
    <row r="1396" spans="1:13" ht="75" customHeight="1">
      <c r="A1396" s="138" t="s">
        <v>3960</v>
      </c>
      <c r="B1396" s="138" t="s">
        <v>3961</v>
      </c>
      <c r="C1396" s="137" t="s">
        <v>3962</v>
      </c>
      <c r="E1396" s="138"/>
      <c r="F1396" s="138" t="s">
        <v>8575</v>
      </c>
      <c r="G1396" s="215" t="s">
        <v>8576</v>
      </c>
      <c r="H1396" s="138" t="s">
        <v>3963</v>
      </c>
      <c r="I1396" s="223" t="s">
        <v>7</v>
      </c>
      <c r="J1396" s="225" t="s">
        <v>917</v>
      </c>
      <c r="M1396" s="137"/>
    </row>
    <row r="1397" spans="1:13" ht="75" customHeight="1">
      <c r="A1397" s="138" t="s">
        <v>3964</v>
      </c>
      <c r="B1397" s="138" t="s">
        <v>3965</v>
      </c>
      <c r="C1397" s="137" t="s">
        <v>3966</v>
      </c>
      <c r="E1397" s="138"/>
      <c r="F1397" s="138" t="s">
        <v>8577</v>
      </c>
      <c r="G1397" s="215" t="s">
        <v>8578</v>
      </c>
      <c r="H1397" s="138" t="s">
        <v>3967</v>
      </c>
      <c r="I1397" s="223" t="s">
        <v>7</v>
      </c>
      <c r="J1397" s="225" t="s">
        <v>917</v>
      </c>
      <c r="M1397" s="137"/>
    </row>
    <row r="1398" spans="1:13" ht="75" customHeight="1">
      <c r="A1398" s="138" t="s">
        <v>3968</v>
      </c>
      <c r="B1398" s="138" t="s">
        <v>3969</v>
      </c>
      <c r="C1398" s="137" t="s">
        <v>3970</v>
      </c>
      <c r="E1398" s="138"/>
      <c r="F1398" s="138" t="s">
        <v>8579</v>
      </c>
      <c r="G1398" s="215" t="s">
        <v>8580</v>
      </c>
      <c r="H1398" s="138" t="s">
        <v>3971</v>
      </c>
      <c r="I1398" s="223" t="s">
        <v>7</v>
      </c>
      <c r="J1398" s="225" t="s">
        <v>917</v>
      </c>
      <c r="M1398" s="137"/>
    </row>
    <row r="1399" spans="1:13" ht="75" customHeight="1">
      <c r="A1399" s="138" t="s">
        <v>3972</v>
      </c>
      <c r="B1399" s="138" t="s">
        <v>3973</v>
      </c>
      <c r="C1399" s="137" t="s">
        <v>3974</v>
      </c>
      <c r="E1399" s="138"/>
      <c r="F1399" s="138" t="s">
        <v>8581</v>
      </c>
      <c r="G1399" s="215" t="s">
        <v>8582</v>
      </c>
      <c r="H1399" s="138" t="s">
        <v>3975</v>
      </c>
      <c r="I1399" s="223" t="s">
        <v>7</v>
      </c>
      <c r="J1399" s="225" t="s">
        <v>917</v>
      </c>
      <c r="M1399" s="137"/>
    </row>
    <row r="1400" spans="1:13" ht="75" customHeight="1">
      <c r="A1400" s="138" t="s">
        <v>3976</v>
      </c>
      <c r="B1400" s="138" t="s">
        <v>3977</v>
      </c>
      <c r="C1400" s="137" t="s">
        <v>3978</v>
      </c>
      <c r="E1400" s="138"/>
      <c r="F1400" s="138" t="s">
        <v>8583</v>
      </c>
      <c r="G1400" s="215" t="s">
        <v>8584</v>
      </c>
      <c r="H1400" s="138" t="s">
        <v>3979</v>
      </c>
      <c r="I1400" s="223" t="s">
        <v>7</v>
      </c>
      <c r="J1400" s="230" t="s">
        <v>234</v>
      </c>
      <c r="M1400" s="137"/>
    </row>
    <row r="1401" spans="1:13" ht="75" customHeight="1">
      <c r="A1401" s="138" t="s">
        <v>3980</v>
      </c>
      <c r="B1401" s="293" t="s">
        <v>3981</v>
      </c>
      <c r="C1401" s="137" t="s">
        <v>3982</v>
      </c>
      <c r="E1401" s="138"/>
      <c r="F1401" s="138" t="s">
        <v>3983</v>
      </c>
      <c r="G1401" s="215" t="s">
        <v>8585</v>
      </c>
      <c r="H1401" s="138" t="s">
        <v>8586</v>
      </c>
      <c r="I1401" s="223" t="s">
        <v>7</v>
      </c>
      <c r="J1401" s="225" t="s">
        <v>917</v>
      </c>
      <c r="L1401" s="137" t="s">
        <v>10628</v>
      </c>
      <c r="M1401" s="137"/>
    </row>
    <row r="1402" spans="1:13" ht="75" customHeight="1">
      <c r="A1402" s="138" t="s">
        <v>3980</v>
      </c>
      <c r="B1402" s="293"/>
      <c r="C1402" s="137" t="s">
        <v>3984</v>
      </c>
      <c r="E1402" s="138"/>
      <c r="F1402" s="138" t="s">
        <v>8587</v>
      </c>
      <c r="G1402" s="215" t="s">
        <v>8588</v>
      </c>
      <c r="H1402" s="138" t="s">
        <v>8589</v>
      </c>
      <c r="I1402" s="223" t="s">
        <v>7</v>
      </c>
      <c r="J1402" s="225" t="s">
        <v>917</v>
      </c>
      <c r="M1402" s="137"/>
    </row>
    <row r="1403" spans="1:13" ht="75" customHeight="1">
      <c r="A1403" s="138" t="s">
        <v>3985</v>
      </c>
      <c r="B1403" s="138" t="s">
        <v>3986</v>
      </c>
      <c r="C1403" s="137" t="s">
        <v>3987</v>
      </c>
      <c r="E1403" s="138"/>
      <c r="F1403" s="138" t="s">
        <v>8590</v>
      </c>
      <c r="G1403" s="215" t="s">
        <v>8591</v>
      </c>
      <c r="H1403" s="138" t="s">
        <v>3988</v>
      </c>
      <c r="I1403" s="223" t="s">
        <v>7</v>
      </c>
      <c r="J1403" s="225" t="s">
        <v>917</v>
      </c>
      <c r="M1403" s="137"/>
    </row>
    <row r="1404" spans="1:13" ht="75" customHeight="1">
      <c r="A1404" s="138"/>
      <c r="B1404" s="138"/>
      <c r="C1404" s="183" t="s">
        <v>3989</v>
      </c>
      <c r="D1404" s="183" t="s">
        <v>32</v>
      </c>
      <c r="E1404" s="156" t="s">
        <v>3990</v>
      </c>
      <c r="F1404" s="156" t="s">
        <v>3991</v>
      </c>
      <c r="G1404" s="217" t="s">
        <v>10678</v>
      </c>
      <c r="H1404" s="156" t="s">
        <v>3992</v>
      </c>
      <c r="I1404" s="223" t="s">
        <v>7</v>
      </c>
      <c r="J1404" s="233" t="s">
        <v>31</v>
      </c>
      <c r="K1404" s="184" t="s">
        <v>32</v>
      </c>
      <c r="M1404" s="138" t="s">
        <v>8592</v>
      </c>
    </row>
    <row r="1405" spans="1:13" ht="75" customHeight="1">
      <c r="A1405" s="138"/>
      <c r="B1405" s="138"/>
      <c r="C1405" s="183" t="s">
        <v>3993</v>
      </c>
      <c r="D1405" s="183" t="s">
        <v>32</v>
      </c>
      <c r="E1405" s="156" t="s">
        <v>3994</v>
      </c>
      <c r="F1405" s="156" t="s">
        <v>3995</v>
      </c>
      <c r="G1405" s="217" t="s">
        <v>10679</v>
      </c>
      <c r="H1405" s="156" t="s">
        <v>3996</v>
      </c>
      <c r="I1405" s="223" t="s">
        <v>7</v>
      </c>
      <c r="J1405" s="233" t="s">
        <v>31</v>
      </c>
      <c r="K1405" s="184" t="s">
        <v>32</v>
      </c>
      <c r="M1405" s="138" t="s">
        <v>8593</v>
      </c>
    </row>
    <row r="1406" spans="1:13" ht="75" customHeight="1">
      <c r="A1406" s="138"/>
      <c r="B1406" s="138"/>
      <c r="C1406" s="183" t="s">
        <v>3997</v>
      </c>
      <c r="D1406" s="183" t="s">
        <v>32</v>
      </c>
      <c r="E1406" s="156" t="s">
        <v>3998</v>
      </c>
      <c r="F1406" s="156" t="s">
        <v>3999</v>
      </c>
      <c r="G1406" s="217" t="s">
        <v>10680</v>
      </c>
      <c r="H1406" s="156" t="s">
        <v>3996</v>
      </c>
      <c r="I1406" s="223" t="s">
        <v>7</v>
      </c>
      <c r="J1406" s="233" t="s">
        <v>31</v>
      </c>
      <c r="K1406" s="184" t="s">
        <v>32</v>
      </c>
      <c r="M1406" s="138" t="s">
        <v>8594</v>
      </c>
    </row>
    <row r="1407" spans="1:13" ht="75" customHeight="1">
      <c r="A1407" s="138"/>
      <c r="B1407" s="138"/>
      <c r="C1407" s="183" t="s">
        <v>4000</v>
      </c>
      <c r="D1407" s="183" t="s">
        <v>32</v>
      </c>
      <c r="E1407" s="156" t="s">
        <v>4001</v>
      </c>
      <c r="F1407" s="156" t="s">
        <v>4002</v>
      </c>
      <c r="G1407" s="217" t="s">
        <v>10681</v>
      </c>
      <c r="H1407" s="156" t="s">
        <v>3996</v>
      </c>
      <c r="I1407" s="223" t="s">
        <v>7</v>
      </c>
      <c r="J1407" s="233" t="s">
        <v>31</v>
      </c>
      <c r="K1407" s="184" t="s">
        <v>32</v>
      </c>
      <c r="M1407" s="138" t="s">
        <v>8595</v>
      </c>
    </row>
    <row r="1408" spans="1:13" ht="75" customHeight="1">
      <c r="A1408" s="138"/>
      <c r="B1408" s="138"/>
      <c r="C1408" s="183" t="s">
        <v>4003</v>
      </c>
      <c r="D1408" s="183" t="s">
        <v>32</v>
      </c>
      <c r="E1408" s="156" t="s">
        <v>4004</v>
      </c>
      <c r="F1408" s="156" t="s">
        <v>4005</v>
      </c>
      <c r="G1408" s="217" t="s">
        <v>10682</v>
      </c>
      <c r="H1408" s="156" t="s">
        <v>4006</v>
      </c>
      <c r="I1408" s="223" t="s">
        <v>7</v>
      </c>
      <c r="J1408" s="233" t="s">
        <v>31</v>
      </c>
      <c r="K1408" s="184" t="s">
        <v>32</v>
      </c>
      <c r="M1408" s="138" t="s">
        <v>8596</v>
      </c>
    </row>
    <row r="1409" spans="1:13" ht="75" customHeight="1">
      <c r="A1409" s="138"/>
      <c r="B1409" s="138"/>
      <c r="C1409" s="183" t="s">
        <v>4007</v>
      </c>
      <c r="D1409" s="183" t="s">
        <v>32</v>
      </c>
      <c r="E1409" s="156" t="s">
        <v>4008</v>
      </c>
      <c r="F1409" s="156" t="s">
        <v>4009</v>
      </c>
      <c r="G1409" s="217" t="s">
        <v>10683</v>
      </c>
      <c r="H1409" s="156" t="s">
        <v>4010</v>
      </c>
      <c r="I1409" s="223" t="s">
        <v>7</v>
      </c>
      <c r="J1409" s="233" t="s">
        <v>31</v>
      </c>
      <c r="K1409" s="184" t="s">
        <v>32</v>
      </c>
      <c r="M1409" s="138" t="s">
        <v>8597</v>
      </c>
    </row>
    <row r="1410" spans="1:13" ht="75" customHeight="1">
      <c r="A1410" s="138"/>
      <c r="B1410" s="138"/>
      <c r="C1410" s="183" t="s">
        <v>4011</v>
      </c>
      <c r="D1410" s="183" t="s">
        <v>32</v>
      </c>
      <c r="E1410" s="156" t="s">
        <v>4012</v>
      </c>
      <c r="F1410" s="156" t="s">
        <v>4013</v>
      </c>
      <c r="G1410" s="217" t="s">
        <v>10684</v>
      </c>
      <c r="H1410" s="156" t="s">
        <v>4014</v>
      </c>
      <c r="I1410" s="223" t="s">
        <v>7</v>
      </c>
      <c r="J1410" s="233" t="s">
        <v>31</v>
      </c>
      <c r="K1410" s="184" t="s">
        <v>32</v>
      </c>
      <c r="M1410" s="138" t="s">
        <v>8598</v>
      </c>
    </row>
    <row r="1411" spans="1:13" ht="75" customHeight="1">
      <c r="A1411" s="138"/>
      <c r="B1411" s="138"/>
      <c r="C1411" s="183" t="s">
        <v>4015</v>
      </c>
      <c r="D1411" s="184" t="s">
        <v>32</v>
      </c>
      <c r="E1411" s="185" t="s">
        <v>4016</v>
      </c>
      <c r="F1411" s="185" t="s">
        <v>4017</v>
      </c>
      <c r="G1411" s="221" t="s">
        <v>10685</v>
      </c>
      <c r="H1411" s="185" t="s">
        <v>4018</v>
      </c>
      <c r="I1411" s="223" t="s">
        <v>7</v>
      </c>
      <c r="J1411" s="233" t="s">
        <v>31</v>
      </c>
      <c r="K1411" s="184" t="s">
        <v>32</v>
      </c>
      <c r="M1411" s="138" t="s">
        <v>8599</v>
      </c>
    </row>
    <row r="1412" spans="1:13" ht="75" customHeight="1">
      <c r="A1412" s="138"/>
      <c r="B1412" s="138"/>
      <c r="C1412" s="183" t="s">
        <v>4019</v>
      </c>
      <c r="D1412" s="183" t="s">
        <v>32</v>
      </c>
      <c r="E1412" s="156" t="s">
        <v>4020</v>
      </c>
      <c r="F1412" s="156" t="s">
        <v>4021</v>
      </c>
      <c r="G1412" s="217" t="s">
        <v>10686</v>
      </c>
      <c r="H1412" s="156" t="s">
        <v>4022</v>
      </c>
      <c r="I1412" s="223" t="s">
        <v>7</v>
      </c>
      <c r="J1412" s="233" t="s">
        <v>31</v>
      </c>
      <c r="K1412" s="184" t="s">
        <v>32</v>
      </c>
      <c r="M1412" s="138" t="s">
        <v>8600</v>
      </c>
    </row>
    <row r="1413" spans="1:13" ht="75" customHeight="1">
      <c r="A1413" s="138"/>
      <c r="B1413" s="138"/>
      <c r="C1413" s="183" t="s">
        <v>4023</v>
      </c>
      <c r="D1413" s="183" t="s">
        <v>32</v>
      </c>
      <c r="E1413" s="156" t="s">
        <v>4024</v>
      </c>
      <c r="F1413" s="156" t="s">
        <v>4025</v>
      </c>
      <c r="G1413" s="217" t="s">
        <v>10687</v>
      </c>
      <c r="H1413" s="156" t="s">
        <v>4006</v>
      </c>
      <c r="I1413" s="223" t="s">
        <v>7</v>
      </c>
      <c r="J1413" s="233" t="s">
        <v>31</v>
      </c>
      <c r="K1413" s="184" t="s">
        <v>32</v>
      </c>
      <c r="M1413" s="138" t="s">
        <v>8601</v>
      </c>
    </row>
    <row r="1414" spans="1:13" ht="75" customHeight="1">
      <c r="A1414" s="138"/>
      <c r="B1414" s="138"/>
      <c r="C1414" s="183" t="s">
        <v>4026</v>
      </c>
      <c r="D1414" s="183" t="s">
        <v>32</v>
      </c>
      <c r="E1414" s="156" t="s">
        <v>4027</v>
      </c>
      <c r="F1414" s="156" t="s">
        <v>4028</v>
      </c>
      <c r="G1414" s="217" t="s">
        <v>10688</v>
      </c>
      <c r="H1414" s="156" t="s">
        <v>4029</v>
      </c>
      <c r="I1414" s="223" t="s">
        <v>7</v>
      </c>
      <c r="J1414" s="233" t="s">
        <v>31</v>
      </c>
      <c r="K1414" s="184" t="s">
        <v>32</v>
      </c>
      <c r="M1414" s="138" t="s">
        <v>8602</v>
      </c>
    </row>
    <row r="1415" spans="1:13" ht="75" customHeight="1">
      <c r="A1415" s="138"/>
      <c r="B1415" s="138"/>
      <c r="C1415" s="183" t="s">
        <v>4030</v>
      </c>
      <c r="D1415" s="183" t="s">
        <v>32</v>
      </c>
      <c r="E1415" s="156" t="s">
        <v>4031</v>
      </c>
      <c r="F1415" s="156" t="s">
        <v>4032</v>
      </c>
      <c r="G1415" s="217" t="s">
        <v>10689</v>
      </c>
      <c r="H1415" s="156" t="s">
        <v>4033</v>
      </c>
      <c r="I1415" s="223" t="s">
        <v>7</v>
      </c>
      <c r="J1415" s="233" t="s">
        <v>31</v>
      </c>
      <c r="K1415" s="184" t="s">
        <v>32</v>
      </c>
      <c r="M1415" s="138" t="s">
        <v>8603</v>
      </c>
    </row>
    <row r="1416" spans="1:13" ht="75" customHeight="1">
      <c r="A1416" s="138"/>
      <c r="B1416" s="138"/>
      <c r="C1416" s="183" t="s">
        <v>4034</v>
      </c>
      <c r="D1416" s="183" t="s">
        <v>32</v>
      </c>
      <c r="E1416" s="156" t="s">
        <v>4035</v>
      </c>
      <c r="F1416" s="156" t="s">
        <v>4036</v>
      </c>
      <c r="G1416" s="217" t="s">
        <v>10690</v>
      </c>
      <c r="H1416" s="156" t="s">
        <v>4037</v>
      </c>
      <c r="I1416" s="223" t="s">
        <v>7</v>
      </c>
      <c r="J1416" s="233" t="s">
        <v>31</v>
      </c>
      <c r="K1416" s="184" t="s">
        <v>32</v>
      </c>
      <c r="M1416" s="138" t="s">
        <v>8604</v>
      </c>
    </row>
    <row r="1417" spans="1:13" ht="75" customHeight="1">
      <c r="A1417" s="138"/>
      <c r="B1417" s="138"/>
      <c r="C1417" s="183" t="s">
        <v>4038</v>
      </c>
      <c r="D1417" s="183" t="s">
        <v>32</v>
      </c>
      <c r="E1417" s="156" t="s">
        <v>4039</v>
      </c>
      <c r="F1417" s="156" t="s">
        <v>4040</v>
      </c>
      <c r="G1417" s="217" t="s">
        <v>10691</v>
      </c>
      <c r="H1417" s="156" t="s">
        <v>4014</v>
      </c>
      <c r="I1417" s="223" t="s">
        <v>7</v>
      </c>
      <c r="J1417" s="233" t="s">
        <v>31</v>
      </c>
      <c r="K1417" s="184" t="s">
        <v>32</v>
      </c>
      <c r="M1417" s="138" t="s">
        <v>8605</v>
      </c>
    </row>
    <row r="1418" spans="1:13" ht="75" customHeight="1">
      <c r="A1418" s="138"/>
      <c r="B1418" s="138"/>
      <c r="C1418" s="183" t="s">
        <v>4041</v>
      </c>
      <c r="D1418" s="183" t="s">
        <v>32</v>
      </c>
      <c r="E1418" s="156" t="s">
        <v>4042</v>
      </c>
      <c r="F1418" s="156" t="s">
        <v>4043</v>
      </c>
      <c r="G1418" s="217" t="s">
        <v>10692</v>
      </c>
      <c r="H1418" s="156" t="s">
        <v>4044</v>
      </c>
      <c r="I1418" s="223" t="s">
        <v>7</v>
      </c>
      <c r="J1418" s="233" t="s">
        <v>31</v>
      </c>
      <c r="K1418" s="184" t="s">
        <v>32</v>
      </c>
      <c r="M1418" s="138" t="s">
        <v>8606</v>
      </c>
    </row>
    <row r="1419" spans="1:13" ht="75" customHeight="1">
      <c r="A1419" s="138"/>
      <c r="B1419" s="138"/>
      <c r="C1419" s="183" t="s">
        <v>4045</v>
      </c>
      <c r="D1419" s="183" t="s">
        <v>32</v>
      </c>
      <c r="E1419" s="156" t="s">
        <v>4046</v>
      </c>
      <c r="F1419" s="156" t="s">
        <v>4047</v>
      </c>
      <c r="G1419" s="217" t="s">
        <v>10693</v>
      </c>
      <c r="H1419" s="156" t="s">
        <v>4022</v>
      </c>
      <c r="I1419" s="223" t="s">
        <v>7</v>
      </c>
      <c r="J1419" s="233" t="s">
        <v>31</v>
      </c>
      <c r="K1419" s="184" t="s">
        <v>32</v>
      </c>
      <c r="M1419" s="138" t="s">
        <v>8607</v>
      </c>
    </row>
    <row r="1420" spans="1:13" ht="75" customHeight="1">
      <c r="A1420" s="138"/>
      <c r="B1420" s="138"/>
      <c r="C1420" s="183" t="s">
        <v>4048</v>
      </c>
      <c r="D1420" s="183" t="s">
        <v>32</v>
      </c>
      <c r="E1420" s="156" t="s">
        <v>4049</v>
      </c>
      <c r="F1420" s="156" t="s">
        <v>4050</v>
      </c>
      <c r="G1420" s="217" t="s">
        <v>10694</v>
      </c>
      <c r="H1420" s="156" t="s">
        <v>4033</v>
      </c>
      <c r="I1420" s="223" t="s">
        <v>7</v>
      </c>
      <c r="J1420" s="233" t="s">
        <v>31</v>
      </c>
      <c r="K1420" s="184" t="s">
        <v>32</v>
      </c>
      <c r="M1420" s="138" t="s">
        <v>8608</v>
      </c>
    </row>
    <row r="1421" spans="1:13" ht="75" customHeight="1">
      <c r="A1421" s="138"/>
      <c r="B1421" s="138"/>
      <c r="C1421" s="183" t="s">
        <v>4051</v>
      </c>
      <c r="D1421" s="183" t="s">
        <v>32</v>
      </c>
      <c r="E1421" s="156" t="s">
        <v>4052</v>
      </c>
      <c r="F1421" s="156" t="s">
        <v>4053</v>
      </c>
      <c r="G1421" s="217" t="s">
        <v>10695</v>
      </c>
      <c r="H1421" s="156" t="s">
        <v>4014</v>
      </c>
      <c r="I1421" s="223" t="s">
        <v>7</v>
      </c>
      <c r="J1421" s="233" t="s">
        <v>31</v>
      </c>
      <c r="K1421" s="184" t="s">
        <v>32</v>
      </c>
      <c r="M1421" s="138" t="s">
        <v>8609</v>
      </c>
    </row>
    <row r="1422" spans="1:13" ht="75" customHeight="1">
      <c r="A1422" s="138"/>
      <c r="B1422" s="138"/>
      <c r="C1422" s="183" t="s">
        <v>4054</v>
      </c>
      <c r="D1422" s="183" t="s">
        <v>32</v>
      </c>
      <c r="E1422" s="156" t="s">
        <v>4055</v>
      </c>
      <c r="F1422" s="156" t="s">
        <v>4056</v>
      </c>
      <c r="G1422" s="217" t="s">
        <v>10696</v>
      </c>
      <c r="H1422" s="156" t="s">
        <v>4029</v>
      </c>
      <c r="I1422" s="223" t="s">
        <v>7</v>
      </c>
      <c r="J1422" s="233" t="s">
        <v>31</v>
      </c>
      <c r="K1422" s="184" t="s">
        <v>32</v>
      </c>
      <c r="M1422" s="138" t="s">
        <v>8610</v>
      </c>
    </row>
    <row r="1423" spans="1:13" ht="75" customHeight="1">
      <c r="A1423" s="138"/>
      <c r="B1423" s="138"/>
      <c r="C1423" s="183" t="s">
        <v>4057</v>
      </c>
      <c r="D1423" s="183" t="s">
        <v>32</v>
      </c>
      <c r="E1423" s="156" t="s">
        <v>4058</v>
      </c>
      <c r="F1423" s="156" t="s">
        <v>4059</v>
      </c>
      <c r="G1423" s="217" t="s">
        <v>10697</v>
      </c>
      <c r="H1423" s="156" t="s">
        <v>4022</v>
      </c>
      <c r="I1423" s="223" t="s">
        <v>7</v>
      </c>
      <c r="J1423" s="233" t="s">
        <v>31</v>
      </c>
      <c r="K1423" s="184" t="s">
        <v>32</v>
      </c>
      <c r="M1423" s="138" t="s">
        <v>8611</v>
      </c>
    </row>
    <row r="1424" spans="1:13" ht="99.75" customHeight="1">
      <c r="A1424" s="138"/>
      <c r="B1424" s="138"/>
      <c r="C1424" s="183" t="s">
        <v>4060</v>
      </c>
      <c r="D1424" s="183" t="s">
        <v>32</v>
      </c>
      <c r="E1424" s="156" t="s">
        <v>4061</v>
      </c>
      <c r="F1424" s="156" t="s">
        <v>4062</v>
      </c>
      <c r="G1424" s="217" t="s">
        <v>10698</v>
      </c>
      <c r="H1424" s="156" t="s">
        <v>4033</v>
      </c>
      <c r="I1424" s="223" t="s">
        <v>7</v>
      </c>
      <c r="J1424" s="233" t="s">
        <v>31</v>
      </c>
      <c r="K1424" s="184" t="s">
        <v>32</v>
      </c>
      <c r="M1424" s="138" t="s">
        <v>8612</v>
      </c>
    </row>
    <row r="1425" spans="1:13" ht="95.25" customHeight="1">
      <c r="A1425" s="138"/>
      <c r="B1425" s="138"/>
      <c r="C1425" s="183" t="s">
        <v>4063</v>
      </c>
      <c r="D1425" s="183" t="s">
        <v>32</v>
      </c>
      <c r="E1425" s="185" t="s">
        <v>4064</v>
      </c>
      <c r="F1425" s="156" t="s">
        <v>4065</v>
      </c>
      <c r="G1425" s="217" t="s">
        <v>10699</v>
      </c>
      <c r="H1425" s="156" t="s">
        <v>4066</v>
      </c>
      <c r="I1425" s="223" t="s">
        <v>7</v>
      </c>
      <c r="J1425" s="233" t="s">
        <v>31</v>
      </c>
      <c r="K1425" s="184" t="s">
        <v>32</v>
      </c>
      <c r="M1425" s="138" t="s">
        <v>8613</v>
      </c>
    </row>
    <row r="1426" spans="1:13" ht="75" customHeight="1">
      <c r="A1426" s="138"/>
      <c r="B1426" s="138"/>
      <c r="C1426" s="183" t="s">
        <v>4067</v>
      </c>
      <c r="D1426" s="183" t="s">
        <v>32</v>
      </c>
      <c r="E1426" s="156" t="s">
        <v>4068</v>
      </c>
      <c r="F1426" s="156" t="s">
        <v>4069</v>
      </c>
      <c r="G1426" s="217" t="s">
        <v>10700</v>
      </c>
      <c r="H1426" s="156" t="s">
        <v>4070</v>
      </c>
      <c r="I1426" s="223" t="s">
        <v>7</v>
      </c>
      <c r="J1426" s="233" t="s">
        <v>31</v>
      </c>
      <c r="K1426" s="184" t="s">
        <v>32</v>
      </c>
    </row>
    <row r="1427" spans="1:13" ht="75" customHeight="1">
      <c r="A1427" s="138"/>
      <c r="B1427" s="138"/>
      <c r="C1427" s="183" t="s">
        <v>4071</v>
      </c>
      <c r="D1427" s="183" t="s">
        <v>32</v>
      </c>
      <c r="E1427" s="156" t="s">
        <v>4068</v>
      </c>
      <c r="F1427" s="156" t="s">
        <v>4072</v>
      </c>
      <c r="G1427" s="217" t="s">
        <v>8614</v>
      </c>
      <c r="H1427" s="156" t="s">
        <v>4073</v>
      </c>
      <c r="I1427" s="223" t="s">
        <v>7</v>
      </c>
      <c r="J1427" s="233" t="s">
        <v>31</v>
      </c>
      <c r="K1427" s="184" t="s">
        <v>32</v>
      </c>
    </row>
    <row r="1428" spans="1:13" ht="75" customHeight="1">
      <c r="A1428" s="138"/>
      <c r="B1428" s="138"/>
      <c r="C1428" s="183" t="s">
        <v>4074</v>
      </c>
      <c r="D1428" s="183" t="s">
        <v>32</v>
      </c>
      <c r="E1428" s="156" t="s">
        <v>4068</v>
      </c>
      <c r="F1428" s="156" t="s">
        <v>4075</v>
      </c>
      <c r="G1428" s="217" t="s">
        <v>8614</v>
      </c>
      <c r="H1428" s="156" t="s">
        <v>4073</v>
      </c>
      <c r="I1428" s="223" t="s">
        <v>7</v>
      </c>
      <c r="J1428" s="233" t="s">
        <v>31</v>
      </c>
      <c r="K1428" s="184" t="s">
        <v>32</v>
      </c>
    </row>
    <row r="1429" spans="1:13" ht="75" customHeight="1">
      <c r="A1429" s="138"/>
      <c r="B1429" s="138"/>
      <c r="C1429" s="183" t="s">
        <v>4076</v>
      </c>
      <c r="D1429" s="183" t="s">
        <v>32</v>
      </c>
      <c r="E1429" s="156" t="s">
        <v>4068</v>
      </c>
      <c r="F1429" s="156" t="s">
        <v>4077</v>
      </c>
      <c r="G1429" s="217" t="s">
        <v>8614</v>
      </c>
      <c r="H1429" s="156" t="s">
        <v>4078</v>
      </c>
      <c r="I1429" s="223" t="s">
        <v>7</v>
      </c>
      <c r="J1429" s="233" t="s">
        <v>31</v>
      </c>
      <c r="K1429" s="184" t="s">
        <v>32</v>
      </c>
    </row>
    <row r="1430" spans="1:13" ht="75" customHeight="1">
      <c r="A1430" s="138"/>
      <c r="B1430" s="138"/>
      <c r="C1430" s="183" t="s">
        <v>4079</v>
      </c>
      <c r="D1430" s="183" t="s">
        <v>32</v>
      </c>
      <c r="E1430" s="156" t="s">
        <v>4080</v>
      </c>
      <c r="F1430" s="156" t="s">
        <v>4081</v>
      </c>
      <c r="G1430" s="217" t="s">
        <v>10701</v>
      </c>
      <c r="H1430" s="156" t="s">
        <v>4070</v>
      </c>
      <c r="I1430" s="223" t="s">
        <v>7</v>
      </c>
      <c r="J1430" s="233" t="s">
        <v>31</v>
      </c>
      <c r="K1430" s="184" t="s">
        <v>32</v>
      </c>
    </row>
    <row r="1431" spans="1:13" ht="75" customHeight="1">
      <c r="A1431" s="138"/>
      <c r="B1431" s="138"/>
      <c r="C1431" s="183" t="s">
        <v>4082</v>
      </c>
      <c r="D1431" s="183" t="s">
        <v>32</v>
      </c>
      <c r="E1431" s="156" t="s">
        <v>4080</v>
      </c>
      <c r="F1431" s="156" t="s">
        <v>4083</v>
      </c>
      <c r="G1431" s="217" t="s">
        <v>10701</v>
      </c>
      <c r="H1431" s="156" t="s">
        <v>4073</v>
      </c>
      <c r="I1431" s="223" t="s">
        <v>7</v>
      </c>
      <c r="J1431" s="233" t="s">
        <v>31</v>
      </c>
      <c r="K1431" s="184" t="s">
        <v>32</v>
      </c>
    </row>
    <row r="1432" spans="1:13" ht="75" customHeight="1">
      <c r="A1432" s="138"/>
      <c r="B1432" s="138"/>
      <c r="C1432" s="183" t="s">
        <v>4084</v>
      </c>
      <c r="D1432" s="183" t="s">
        <v>32</v>
      </c>
      <c r="E1432" s="156" t="s">
        <v>4080</v>
      </c>
      <c r="F1432" s="156" t="s">
        <v>4085</v>
      </c>
      <c r="G1432" s="217" t="s">
        <v>10701</v>
      </c>
      <c r="H1432" s="156" t="s">
        <v>4078</v>
      </c>
      <c r="I1432" s="223" t="s">
        <v>7</v>
      </c>
      <c r="J1432" s="233" t="s">
        <v>31</v>
      </c>
      <c r="K1432" s="184" t="s">
        <v>32</v>
      </c>
    </row>
    <row r="1433" spans="1:13" ht="75" customHeight="1">
      <c r="A1433" s="138"/>
      <c r="B1433" s="138"/>
      <c r="C1433" s="183" t="s">
        <v>4086</v>
      </c>
      <c r="D1433" s="183" t="s">
        <v>32</v>
      </c>
      <c r="E1433" s="156" t="s">
        <v>4080</v>
      </c>
      <c r="F1433" s="156" t="s">
        <v>4087</v>
      </c>
      <c r="G1433" s="217" t="s">
        <v>10701</v>
      </c>
      <c r="H1433" s="156" t="s">
        <v>4088</v>
      </c>
      <c r="I1433" s="223" t="s">
        <v>7</v>
      </c>
      <c r="J1433" s="233" t="s">
        <v>31</v>
      </c>
      <c r="K1433" s="184" t="s">
        <v>32</v>
      </c>
    </row>
    <row r="1434" spans="1:13" ht="75" customHeight="1">
      <c r="A1434" s="138"/>
      <c r="B1434" s="138"/>
      <c r="C1434" s="183" t="s">
        <v>4089</v>
      </c>
      <c r="D1434" s="183" t="s">
        <v>32</v>
      </c>
      <c r="E1434" s="156" t="s">
        <v>4090</v>
      </c>
      <c r="F1434" s="156" t="s">
        <v>4091</v>
      </c>
      <c r="G1434" s="217" t="s">
        <v>10702</v>
      </c>
      <c r="H1434" s="156" t="s">
        <v>4092</v>
      </c>
      <c r="I1434" s="223" t="s">
        <v>7</v>
      </c>
      <c r="J1434" s="233" t="s">
        <v>31</v>
      </c>
      <c r="K1434" s="184" t="s">
        <v>32</v>
      </c>
      <c r="M1434" s="138" t="s">
        <v>8615</v>
      </c>
    </row>
    <row r="1435" spans="1:13" ht="75" customHeight="1">
      <c r="A1435" s="138"/>
      <c r="B1435" s="138"/>
      <c r="C1435" s="183" t="s">
        <v>4093</v>
      </c>
      <c r="D1435" s="183" t="s">
        <v>32</v>
      </c>
      <c r="E1435" s="156" t="s">
        <v>4094</v>
      </c>
      <c r="F1435" s="156" t="s">
        <v>4095</v>
      </c>
      <c r="G1435" s="217" t="s">
        <v>10703</v>
      </c>
      <c r="H1435" s="156" t="s">
        <v>4022</v>
      </c>
      <c r="I1435" s="223" t="s">
        <v>7</v>
      </c>
      <c r="J1435" s="233" t="s">
        <v>31</v>
      </c>
      <c r="K1435" s="184" t="s">
        <v>32</v>
      </c>
      <c r="M1435" s="138" t="s">
        <v>8616</v>
      </c>
    </row>
    <row r="1436" spans="1:13" ht="75" customHeight="1">
      <c r="A1436" s="138"/>
      <c r="B1436" s="138"/>
      <c r="C1436" s="183" t="s">
        <v>4096</v>
      </c>
      <c r="D1436" s="183" t="s">
        <v>32</v>
      </c>
      <c r="E1436" s="156" t="s">
        <v>4097</v>
      </c>
      <c r="F1436" s="156" t="s">
        <v>4098</v>
      </c>
      <c r="G1436" s="217" t="s">
        <v>10704</v>
      </c>
      <c r="H1436" s="156" t="s">
        <v>4029</v>
      </c>
      <c r="I1436" s="223" t="s">
        <v>7</v>
      </c>
      <c r="J1436" s="233" t="s">
        <v>31</v>
      </c>
      <c r="K1436" s="184" t="s">
        <v>32</v>
      </c>
      <c r="M1436" s="138" t="s">
        <v>8617</v>
      </c>
    </row>
    <row r="1437" spans="1:13" ht="75" customHeight="1">
      <c r="A1437" s="138"/>
      <c r="B1437" s="138"/>
      <c r="C1437" s="183" t="s">
        <v>4099</v>
      </c>
      <c r="D1437" s="183" t="s">
        <v>32</v>
      </c>
      <c r="E1437" s="156" t="s">
        <v>4100</v>
      </c>
      <c r="F1437" s="156" t="s">
        <v>4101</v>
      </c>
      <c r="G1437" s="217" t="s">
        <v>10705</v>
      </c>
      <c r="H1437" s="156" t="s">
        <v>4033</v>
      </c>
      <c r="I1437" s="223" t="s">
        <v>7</v>
      </c>
      <c r="J1437" s="233" t="s">
        <v>31</v>
      </c>
      <c r="K1437" s="184" t="s">
        <v>32</v>
      </c>
      <c r="M1437" s="138" t="s">
        <v>8618</v>
      </c>
    </row>
    <row r="1438" spans="1:13" ht="75" customHeight="1">
      <c r="A1438" s="138"/>
      <c r="B1438" s="138"/>
      <c r="C1438" s="183" t="s">
        <v>4102</v>
      </c>
      <c r="D1438" s="183" t="s">
        <v>32</v>
      </c>
      <c r="E1438" s="156" t="s">
        <v>4103</v>
      </c>
      <c r="F1438" s="156" t="s">
        <v>4104</v>
      </c>
      <c r="G1438" s="217" t="s">
        <v>10706</v>
      </c>
      <c r="H1438" s="156" t="s">
        <v>4033</v>
      </c>
      <c r="I1438" s="223" t="s">
        <v>7</v>
      </c>
      <c r="J1438" s="233" t="s">
        <v>31</v>
      </c>
      <c r="K1438" s="184" t="s">
        <v>32</v>
      </c>
      <c r="M1438" s="138" t="s">
        <v>8619</v>
      </c>
    </row>
    <row r="1439" spans="1:13" ht="75" customHeight="1">
      <c r="A1439" s="138"/>
      <c r="B1439" s="138"/>
      <c r="C1439" s="183" t="s">
        <v>4105</v>
      </c>
      <c r="D1439" s="183" t="s">
        <v>32</v>
      </c>
      <c r="E1439" s="156" t="s">
        <v>4106</v>
      </c>
      <c r="F1439" s="156" t="s">
        <v>4107</v>
      </c>
      <c r="G1439" s="217" t="s">
        <v>10707</v>
      </c>
      <c r="H1439" s="156" t="s">
        <v>4108</v>
      </c>
      <c r="I1439" s="223" t="s">
        <v>7</v>
      </c>
      <c r="J1439" s="233" t="s">
        <v>31</v>
      </c>
      <c r="K1439" s="184" t="s">
        <v>32</v>
      </c>
      <c r="M1439" s="138" t="s">
        <v>8620</v>
      </c>
    </row>
    <row r="1440" spans="1:13" ht="75" customHeight="1">
      <c r="A1440" s="138"/>
      <c r="B1440" s="138"/>
      <c r="C1440" s="183" t="s">
        <v>4109</v>
      </c>
      <c r="D1440" s="183" t="s">
        <v>32</v>
      </c>
      <c r="E1440" s="156" t="s">
        <v>4110</v>
      </c>
      <c r="F1440" s="156" t="s">
        <v>4111</v>
      </c>
      <c r="G1440" s="217" t="s">
        <v>10708</v>
      </c>
      <c r="H1440" s="156" t="s">
        <v>4033</v>
      </c>
      <c r="I1440" s="223" t="s">
        <v>7</v>
      </c>
      <c r="J1440" s="233" t="s">
        <v>31</v>
      </c>
      <c r="K1440" s="184" t="s">
        <v>32</v>
      </c>
      <c r="M1440" s="138" t="s">
        <v>8621</v>
      </c>
    </row>
    <row r="1441" spans="1:13" ht="75" customHeight="1">
      <c r="A1441" s="138"/>
      <c r="B1441" s="138"/>
      <c r="C1441" s="183" t="s">
        <v>4112</v>
      </c>
      <c r="D1441" s="183" t="s">
        <v>32</v>
      </c>
      <c r="E1441" s="156" t="s">
        <v>4113</v>
      </c>
      <c r="F1441" s="156" t="s">
        <v>4114</v>
      </c>
      <c r="G1441" s="217" t="s">
        <v>10709</v>
      </c>
      <c r="H1441" s="156" t="s">
        <v>4108</v>
      </c>
      <c r="I1441" s="223" t="s">
        <v>7</v>
      </c>
      <c r="J1441" s="233" t="s">
        <v>31</v>
      </c>
      <c r="K1441" s="184" t="s">
        <v>32</v>
      </c>
      <c r="M1441" s="138" t="s">
        <v>8622</v>
      </c>
    </row>
    <row r="1442" spans="1:13" ht="75" customHeight="1">
      <c r="A1442" s="138"/>
      <c r="B1442" s="138"/>
      <c r="C1442" s="183" t="s">
        <v>4115</v>
      </c>
      <c r="D1442" s="183" t="s">
        <v>32</v>
      </c>
      <c r="E1442" s="156" t="s">
        <v>4116</v>
      </c>
      <c r="F1442" s="156" t="s">
        <v>4117</v>
      </c>
      <c r="G1442" s="217" t="s">
        <v>10710</v>
      </c>
      <c r="H1442" s="156" t="s">
        <v>4092</v>
      </c>
      <c r="I1442" s="223" t="s">
        <v>7</v>
      </c>
      <c r="J1442" s="233" t="s">
        <v>31</v>
      </c>
      <c r="K1442" s="184" t="s">
        <v>32</v>
      </c>
      <c r="M1442" s="138" t="s">
        <v>8623</v>
      </c>
    </row>
    <row r="1443" spans="1:13" ht="75" customHeight="1">
      <c r="A1443" s="138"/>
      <c r="B1443" s="138"/>
      <c r="C1443" s="183" t="s">
        <v>4118</v>
      </c>
      <c r="D1443" s="183" t="s">
        <v>32</v>
      </c>
      <c r="E1443" s="156" t="s">
        <v>4119</v>
      </c>
      <c r="F1443" s="156" t="s">
        <v>4120</v>
      </c>
      <c r="G1443" s="217" t="s">
        <v>10711</v>
      </c>
      <c r="H1443" s="156" t="s">
        <v>4022</v>
      </c>
      <c r="I1443" s="223" t="s">
        <v>7</v>
      </c>
      <c r="J1443" s="233" t="s">
        <v>31</v>
      </c>
      <c r="K1443" s="184" t="s">
        <v>32</v>
      </c>
      <c r="M1443" s="138" t="s">
        <v>8624</v>
      </c>
    </row>
    <row r="1444" spans="1:13" ht="75" customHeight="1">
      <c r="A1444" s="138"/>
      <c r="B1444" s="138"/>
      <c r="C1444" s="183" t="s">
        <v>4121</v>
      </c>
      <c r="D1444" s="183" t="s">
        <v>32</v>
      </c>
      <c r="E1444" s="156" t="s">
        <v>4122</v>
      </c>
      <c r="F1444" s="156" t="s">
        <v>4123</v>
      </c>
      <c r="G1444" s="217" t="s">
        <v>10712</v>
      </c>
      <c r="H1444" s="156" t="s">
        <v>4029</v>
      </c>
      <c r="I1444" s="223" t="s">
        <v>7</v>
      </c>
      <c r="J1444" s="233" t="s">
        <v>31</v>
      </c>
      <c r="K1444" s="184" t="s">
        <v>32</v>
      </c>
      <c r="M1444" s="138" t="s">
        <v>8625</v>
      </c>
    </row>
    <row r="1445" spans="1:13" ht="75" customHeight="1">
      <c r="A1445" s="138"/>
      <c r="B1445" s="138"/>
      <c r="C1445" s="183" t="s">
        <v>4124</v>
      </c>
      <c r="D1445" s="183" t="s">
        <v>32</v>
      </c>
      <c r="E1445" s="156" t="s">
        <v>4125</v>
      </c>
      <c r="F1445" s="156" t="s">
        <v>4126</v>
      </c>
      <c r="G1445" s="217" t="s">
        <v>10713</v>
      </c>
      <c r="H1445" s="156" t="s">
        <v>4033</v>
      </c>
      <c r="I1445" s="223" t="s">
        <v>7</v>
      </c>
      <c r="J1445" s="233" t="s">
        <v>31</v>
      </c>
      <c r="K1445" s="184" t="s">
        <v>32</v>
      </c>
      <c r="M1445" s="138" t="s">
        <v>8626</v>
      </c>
    </row>
    <row r="1446" spans="1:13" ht="75" customHeight="1">
      <c r="A1446" s="138"/>
      <c r="B1446" s="138"/>
      <c r="C1446" s="183" t="s">
        <v>4127</v>
      </c>
      <c r="D1446" s="184" t="s">
        <v>32</v>
      </c>
      <c r="E1446" s="185" t="s">
        <v>4128</v>
      </c>
      <c r="F1446" s="185" t="s">
        <v>4129</v>
      </c>
      <c r="G1446" s="221" t="s">
        <v>10714</v>
      </c>
      <c r="H1446" s="185" t="s">
        <v>4108</v>
      </c>
      <c r="I1446" s="223" t="s">
        <v>7</v>
      </c>
      <c r="J1446" s="233" t="s">
        <v>31</v>
      </c>
      <c r="K1446" s="184" t="s">
        <v>32</v>
      </c>
      <c r="M1446" s="138" t="s">
        <v>8627</v>
      </c>
    </row>
    <row r="1447" spans="1:13" ht="75" customHeight="1">
      <c r="A1447" s="138"/>
      <c r="B1447" s="138"/>
      <c r="C1447" s="183" t="s">
        <v>4130</v>
      </c>
      <c r="D1447" s="183" t="s">
        <v>32</v>
      </c>
      <c r="E1447" s="156" t="s">
        <v>4131</v>
      </c>
      <c r="F1447" s="156" t="s">
        <v>4132</v>
      </c>
      <c r="G1447" s="217" t="s">
        <v>10715</v>
      </c>
      <c r="H1447" s="156" t="s">
        <v>4133</v>
      </c>
      <c r="I1447" s="223" t="s">
        <v>7</v>
      </c>
      <c r="J1447" s="233" t="s">
        <v>31</v>
      </c>
      <c r="K1447" s="184" t="s">
        <v>32</v>
      </c>
      <c r="M1447" s="138" t="s">
        <v>8628</v>
      </c>
    </row>
    <row r="1448" spans="1:13" ht="75" customHeight="1">
      <c r="A1448" s="138"/>
      <c r="B1448" s="138"/>
      <c r="C1448" s="183" t="s">
        <v>4134</v>
      </c>
      <c r="D1448" s="183" t="s">
        <v>32</v>
      </c>
      <c r="E1448" s="156" t="s">
        <v>4135</v>
      </c>
      <c r="F1448" s="156" t="s">
        <v>4136</v>
      </c>
      <c r="G1448" s="217" t="s">
        <v>10716</v>
      </c>
      <c r="H1448" s="156" t="s">
        <v>4133</v>
      </c>
      <c r="I1448" s="223" t="s">
        <v>7</v>
      </c>
      <c r="J1448" s="233" t="s">
        <v>31</v>
      </c>
      <c r="K1448" s="184" t="s">
        <v>32</v>
      </c>
      <c r="M1448" s="138" t="s">
        <v>8629</v>
      </c>
    </row>
    <row r="1449" spans="1:13" ht="75" customHeight="1">
      <c r="A1449" s="138"/>
      <c r="B1449" s="138"/>
      <c r="C1449" s="183" t="s">
        <v>4137</v>
      </c>
      <c r="D1449" s="183" t="s">
        <v>32</v>
      </c>
      <c r="E1449" s="156" t="s">
        <v>4138</v>
      </c>
      <c r="F1449" s="156" t="s">
        <v>4139</v>
      </c>
      <c r="G1449" s="217" t="s">
        <v>10717</v>
      </c>
      <c r="H1449" s="156" t="s">
        <v>4133</v>
      </c>
      <c r="I1449" s="223" t="s">
        <v>7</v>
      </c>
      <c r="J1449" s="233" t="s">
        <v>31</v>
      </c>
      <c r="K1449" s="184" t="s">
        <v>32</v>
      </c>
      <c r="M1449" s="138" t="s">
        <v>8630</v>
      </c>
    </row>
    <row r="1450" spans="1:13" ht="75" customHeight="1">
      <c r="A1450" s="138"/>
      <c r="B1450" s="138"/>
      <c r="C1450" s="183" t="s">
        <v>4140</v>
      </c>
      <c r="D1450" s="183" t="s">
        <v>32</v>
      </c>
      <c r="E1450" s="156" t="s">
        <v>4141</v>
      </c>
      <c r="F1450" s="156" t="s">
        <v>4142</v>
      </c>
      <c r="G1450" s="217" t="s">
        <v>10718</v>
      </c>
      <c r="H1450" s="156" t="s">
        <v>4014</v>
      </c>
      <c r="I1450" s="223" t="s">
        <v>7</v>
      </c>
      <c r="J1450" s="233" t="s">
        <v>31</v>
      </c>
      <c r="K1450" s="184" t="s">
        <v>32</v>
      </c>
    </row>
    <row r="1451" spans="1:13" ht="75" customHeight="1">
      <c r="A1451" s="138"/>
      <c r="B1451" s="138"/>
      <c r="C1451" s="183" t="s">
        <v>4143</v>
      </c>
      <c r="D1451" s="183" t="s">
        <v>32</v>
      </c>
      <c r="E1451" s="156" t="s">
        <v>4144</v>
      </c>
      <c r="F1451" s="156" t="s">
        <v>4145</v>
      </c>
      <c r="G1451" s="217" t="s">
        <v>10719</v>
      </c>
      <c r="H1451" s="156" t="s">
        <v>4022</v>
      </c>
      <c r="I1451" s="223" t="s">
        <v>7</v>
      </c>
      <c r="J1451" s="233" t="s">
        <v>31</v>
      </c>
      <c r="K1451" s="184" t="s">
        <v>32</v>
      </c>
    </row>
    <row r="1452" spans="1:13" ht="75" customHeight="1">
      <c r="A1452" s="138"/>
      <c r="B1452" s="138"/>
      <c r="C1452" s="183" t="s">
        <v>4146</v>
      </c>
      <c r="D1452" s="183" t="s">
        <v>32</v>
      </c>
      <c r="E1452" s="156" t="s">
        <v>4147</v>
      </c>
      <c r="F1452" s="156" t="s">
        <v>4148</v>
      </c>
      <c r="G1452" s="217" t="s">
        <v>10720</v>
      </c>
      <c r="H1452" s="156" t="s">
        <v>4006</v>
      </c>
      <c r="I1452" s="223" t="s">
        <v>7</v>
      </c>
      <c r="J1452" s="233" t="s">
        <v>31</v>
      </c>
      <c r="K1452" s="184" t="s">
        <v>32</v>
      </c>
    </row>
    <row r="1453" spans="1:13" ht="75" customHeight="1">
      <c r="A1453" s="138"/>
      <c r="B1453" s="138"/>
      <c r="C1453" s="183" t="s">
        <v>4149</v>
      </c>
      <c r="D1453" s="183" t="s">
        <v>32</v>
      </c>
      <c r="E1453" s="156" t="s">
        <v>4150</v>
      </c>
      <c r="F1453" s="156" t="s">
        <v>4151</v>
      </c>
      <c r="G1453" s="217" t="s">
        <v>10721</v>
      </c>
      <c r="H1453" s="156" t="s">
        <v>3996</v>
      </c>
      <c r="I1453" s="223" t="s">
        <v>7</v>
      </c>
      <c r="J1453" s="233" t="s">
        <v>31</v>
      </c>
      <c r="K1453" s="184" t="s">
        <v>32</v>
      </c>
    </row>
    <row r="1454" spans="1:13" ht="75" customHeight="1">
      <c r="A1454" s="138"/>
      <c r="B1454" s="138"/>
      <c r="C1454" s="183" t="s">
        <v>4152</v>
      </c>
      <c r="D1454" s="183" t="s">
        <v>32</v>
      </c>
      <c r="E1454" s="156" t="s">
        <v>4153</v>
      </c>
      <c r="F1454" s="156" t="s">
        <v>4154</v>
      </c>
      <c r="G1454" s="217" t="s">
        <v>10722</v>
      </c>
      <c r="H1454" s="156" t="s">
        <v>4029</v>
      </c>
      <c r="I1454" s="223" t="s">
        <v>7</v>
      </c>
      <c r="J1454" s="233" t="s">
        <v>31</v>
      </c>
      <c r="K1454" s="184" t="s">
        <v>32</v>
      </c>
    </row>
    <row r="1455" spans="1:13" ht="75" customHeight="1">
      <c r="A1455" s="138"/>
      <c r="B1455" s="138"/>
      <c r="C1455" s="183" t="s">
        <v>4155</v>
      </c>
      <c r="D1455" s="183" t="s">
        <v>32</v>
      </c>
      <c r="E1455" s="156" t="s">
        <v>4156</v>
      </c>
      <c r="F1455" s="156" t="s">
        <v>4157</v>
      </c>
      <c r="G1455" s="217" t="s">
        <v>10723</v>
      </c>
      <c r="H1455" s="156" t="s">
        <v>4158</v>
      </c>
      <c r="I1455" s="223" t="s">
        <v>7</v>
      </c>
      <c r="J1455" s="233" t="s">
        <v>31</v>
      </c>
      <c r="K1455" s="184" t="s">
        <v>32</v>
      </c>
    </row>
    <row r="1456" spans="1:13" ht="75" customHeight="1">
      <c r="A1456" s="138"/>
      <c r="B1456" s="138"/>
      <c r="C1456" s="183" t="s">
        <v>4159</v>
      </c>
      <c r="D1456" s="183" t="s">
        <v>32</v>
      </c>
      <c r="E1456" s="156" t="s">
        <v>4160</v>
      </c>
      <c r="F1456" s="156" t="s">
        <v>4161</v>
      </c>
      <c r="G1456" s="217" t="s">
        <v>10724</v>
      </c>
      <c r="H1456" s="156" t="s">
        <v>4158</v>
      </c>
      <c r="I1456" s="223" t="s">
        <v>7</v>
      </c>
      <c r="J1456" s="233" t="s">
        <v>31</v>
      </c>
      <c r="K1456" s="184" t="s">
        <v>32</v>
      </c>
    </row>
    <row r="1457" spans="1:14" ht="75" customHeight="1">
      <c r="A1457" s="138"/>
      <c r="B1457" s="138"/>
      <c r="C1457" s="183" t="s">
        <v>4162</v>
      </c>
      <c r="D1457" s="183" t="s">
        <v>32</v>
      </c>
      <c r="E1457" s="156" t="s">
        <v>4163</v>
      </c>
      <c r="F1457" s="156" t="s">
        <v>4164</v>
      </c>
      <c r="G1457" s="217" t="s">
        <v>10725</v>
      </c>
      <c r="H1457" s="156" t="s">
        <v>4033</v>
      </c>
      <c r="I1457" s="223" t="s">
        <v>7</v>
      </c>
      <c r="J1457" s="233" t="s">
        <v>31</v>
      </c>
      <c r="K1457" s="184" t="s">
        <v>32</v>
      </c>
    </row>
    <row r="1458" spans="1:14" ht="75" customHeight="1">
      <c r="A1458" s="138"/>
      <c r="B1458" s="138"/>
      <c r="C1458" s="183" t="s">
        <v>4165</v>
      </c>
      <c r="D1458" s="184" t="s">
        <v>32</v>
      </c>
      <c r="E1458" s="185" t="s">
        <v>4166</v>
      </c>
      <c r="F1458" s="185" t="s">
        <v>4167</v>
      </c>
      <c r="G1458" s="221" t="s">
        <v>10726</v>
      </c>
      <c r="H1458" s="185" t="s">
        <v>4014</v>
      </c>
      <c r="I1458" s="223" t="s">
        <v>7</v>
      </c>
      <c r="J1458" s="233" t="s">
        <v>31</v>
      </c>
      <c r="K1458" s="184" t="s">
        <v>32</v>
      </c>
    </row>
    <row r="1459" spans="1:14" ht="75" customHeight="1">
      <c r="A1459" s="138"/>
      <c r="B1459" s="138"/>
      <c r="C1459" s="183" t="s">
        <v>4168</v>
      </c>
      <c r="D1459" s="183" t="s">
        <v>32</v>
      </c>
      <c r="E1459" s="185" t="s">
        <v>4169</v>
      </c>
      <c r="F1459" s="156" t="s">
        <v>4170</v>
      </c>
      <c r="G1459" s="217" t="s">
        <v>10727</v>
      </c>
      <c r="H1459" s="156" t="s">
        <v>4022</v>
      </c>
      <c r="I1459" s="223" t="s">
        <v>7</v>
      </c>
      <c r="J1459" s="233" t="s">
        <v>31</v>
      </c>
      <c r="K1459" s="184" t="s">
        <v>32</v>
      </c>
    </row>
    <row r="1460" spans="1:14" ht="75" customHeight="1">
      <c r="A1460" s="138"/>
      <c r="B1460" s="138"/>
      <c r="C1460" s="183" t="s">
        <v>4171</v>
      </c>
      <c r="D1460" s="183" t="s">
        <v>32</v>
      </c>
      <c r="E1460" s="156" t="s">
        <v>4172</v>
      </c>
      <c r="F1460" s="156" t="s">
        <v>4173</v>
      </c>
      <c r="G1460" s="217" t="s">
        <v>10728</v>
      </c>
      <c r="H1460" s="156" t="s">
        <v>4006</v>
      </c>
      <c r="I1460" s="223" t="s">
        <v>7</v>
      </c>
      <c r="J1460" s="233" t="s">
        <v>31</v>
      </c>
      <c r="K1460" s="184" t="s">
        <v>32</v>
      </c>
    </row>
    <row r="1461" spans="1:14" ht="75" customHeight="1">
      <c r="A1461" s="138"/>
      <c r="B1461" s="138"/>
      <c r="C1461" s="183" t="s">
        <v>4174</v>
      </c>
      <c r="D1461" s="183" t="s">
        <v>32</v>
      </c>
      <c r="E1461" s="156" t="s">
        <v>4175</v>
      </c>
      <c r="F1461" s="156" t="s">
        <v>4176</v>
      </c>
      <c r="G1461" s="217" t="s">
        <v>10729</v>
      </c>
      <c r="H1461" s="156" t="s">
        <v>4029</v>
      </c>
      <c r="I1461" s="223" t="s">
        <v>7</v>
      </c>
      <c r="J1461" s="233" t="s">
        <v>31</v>
      </c>
      <c r="K1461" s="184" t="s">
        <v>32</v>
      </c>
    </row>
    <row r="1462" spans="1:14" ht="75" customHeight="1">
      <c r="A1462" s="138"/>
      <c r="B1462" s="138"/>
      <c r="C1462" s="183" t="s">
        <v>4177</v>
      </c>
      <c r="D1462" s="183" t="s">
        <v>32</v>
      </c>
      <c r="E1462" s="156" t="s">
        <v>4178</v>
      </c>
      <c r="F1462" s="156" t="s">
        <v>4179</v>
      </c>
      <c r="G1462" s="217" t="s">
        <v>10730</v>
      </c>
      <c r="H1462" s="156" t="s">
        <v>4033</v>
      </c>
      <c r="I1462" s="223" t="s">
        <v>7</v>
      </c>
      <c r="J1462" s="233" t="s">
        <v>31</v>
      </c>
      <c r="K1462" s="184" t="s">
        <v>32</v>
      </c>
    </row>
    <row r="1463" spans="1:14" ht="75" customHeight="1">
      <c r="A1463" s="138"/>
      <c r="B1463" s="138"/>
      <c r="C1463" s="183" t="s">
        <v>4180</v>
      </c>
      <c r="D1463" s="183" t="s">
        <v>32</v>
      </c>
      <c r="E1463" s="156" t="s">
        <v>4181</v>
      </c>
      <c r="F1463" s="156" t="s">
        <v>4182</v>
      </c>
      <c r="G1463" s="217" t="s">
        <v>10731</v>
      </c>
      <c r="H1463" s="156" t="s">
        <v>8631</v>
      </c>
      <c r="I1463" s="223" t="s">
        <v>7</v>
      </c>
      <c r="J1463" s="233" t="s">
        <v>31</v>
      </c>
      <c r="K1463" s="184" t="s">
        <v>32</v>
      </c>
      <c r="M1463" s="138" t="s">
        <v>8632</v>
      </c>
    </row>
    <row r="1464" spans="1:14" ht="87" customHeight="1">
      <c r="A1464" s="138"/>
      <c r="B1464" s="138"/>
      <c r="C1464" s="183" t="s">
        <v>4183</v>
      </c>
      <c r="D1464" s="183" t="s">
        <v>32</v>
      </c>
      <c r="E1464" s="156" t="s">
        <v>4184</v>
      </c>
      <c r="F1464" s="156" t="s">
        <v>4185</v>
      </c>
      <c r="G1464" s="217" t="s">
        <v>10732</v>
      </c>
      <c r="H1464" s="156" t="s">
        <v>8633</v>
      </c>
      <c r="I1464" s="223" t="s">
        <v>7</v>
      </c>
      <c r="J1464" s="233" t="s">
        <v>31</v>
      </c>
      <c r="K1464" s="184" t="s">
        <v>32</v>
      </c>
      <c r="M1464" s="140" t="s">
        <v>8634</v>
      </c>
      <c r="N1464" s="141"/>
    </row>
    <row r="1465" spans="1:14" ht="75" customHeight="1">
      <c r="A1465" s="138"/>
      <c r="B1465" s="138"/>
      <c r="C1465" s="183" t="s">
        <v>4186</v>
      </c>
      <c r="D1465" s="183" t="s">
        <v>32</v>
      </c>
      <c r="E1465" s="156" t="s">
        <v>4187</v>
      </c>
      <c r="F1465" s="156" t="s">
        <v>4188</v>
      </c>
      <c r="G1465" s="217" t="s">
        <v>10733</v>
      </c>
      <c r="H1465" s="156" t="s">
        <v>8635</v>
      </c>
      <c r="I1465" s="223" t="s">
        <v>7</v>
      </c>
      <c r="J1465" s="233" t="s">
        <v>31</v>
      </c>
      <c r="K1465" s="184" t="s">
        <v>32</v>
      </c>
      <c r="M1465" s="140" t="s">
        <v>8636</v>
      </c>
      <c r="N1465" s="141"/>
    </row>
    <row r="1466" spans="1:14" ht="75" customHeight="1">
      <c r="A1466" s="138"/>
      <c r="B1466" s="138"/>
      <c r="C1466" s="183" t="s">
        <v>4189</v>
      </c>
      <c r="D1466" s="183" t="s">
        <v>32</v>
      </c>
      <c r="E1466" s="156" t="s">
        <v>4190</v>
      </c>
      <c r="F1466" s="156" t="s">
        <v>4191</v>
      </c>
      <c r="G1466" s="217" t="s">
        <v>10734</v>
      </c>
      <c r="H1466" s="156" t="s">
        <v>4022</v>
      </c>
      <c r="I1466" s="223" t="s">
        <v>7</v>
      </c>
      <c r="J1466" s="233" t="s">
        <v>31</v>
      </c>
      <c r="K1466" s="184" t="s">
        <v>32</v>
      </c>
      <c r="M1466" s="138" t="s">
        <v>8637</v>
      </c>
    </row>
    <row r="1467" spans="1:14" ht="75" customHeight="1">
      <c r="A1467" s="138"/>
      <c r="B1467" s="138"/>
      <c r="C1467" s="183" t="s">
        <v>4192</v>
      </c>
      <c r="D1467" s="183" t="s">
        <v>32</v>
      </c>
      <c r="E1467" s="156" t="s">
        <v>4193</v>
      </c>
      <c r="F1467" s="156" t="s">
        <v>4194</v>
      </c>
      <c r="G1467" s="217" t="s">
        <v>10735</v>
      </c>
      <c r="H1467" s="156" t="s">
        <v>4010</v>
      </c>
      <c r="I1467" s="223" t="s">
        <v>7</v>
      </c>
      <c r="J1467" s="233" t="s">
        <v>31</v>
      </c>
      <c r="K1467" s="184" t="s">
        <v>32</v>
      </c>
      <c r="M1467" s="138" t="s">
        <v>8638</v>
      </c>
    </row>
    <row r="1468" spans="1:14" ht="75" customHeight="1">
      <c r="A1468" s="138"/>
      <c r="B1468" s="138"/>
      <c r="C1468" s="183" t="s">
        <v>4195</v>
      </c>
      <c r="D1468" s="183" t="s">
        <v>32</v>
      </c>
      <c r="E1468" s="156" t="s">
        <v>4196</v>
      </c>
      <c r="F1468" s="156" t="s">
        <v>4197</v>
      </c>
      <c r="G1468" s="217" t="s">
        <v>10736</v>
      </c>
      <c r="H1468" s="156" t="s">
        <v>4022</v>
      </c>
      <c r="I1468" s="223" t="s">
        <v>7</v>
      </c>
      <c r="J1468" s="233" t="s">
        <v>31</v>
      </c>
      <c r="K1468" s="184" t="s">
        <v>32</v>
      </c>
      <c r="M1468" s="138" t="s">
        <v>8639</v>
      </c>
    </row>
    <row r="1469" spans="1:14" ht="75" customHeight="1">
      <c r="A1469" s="138"/>
      <c r="B1469" s="138"/>
      <c r="C1469" s="183" t="s">
        <v>4198</v>
      </c>
      <c r="D1469" s="183" t="s">
        <v>32</v>
      </c>
      <c r="E1469" s="156" t="s">
        <v>4199</v>
      </c>
      <c r="F1469" s="156" t="s">
        <v>4200</v>
      </c>
      <c r="G1469" s="217" t="s">
        <v>10737</v>
      </c>
      <c r="H1469" s="156" t="s">
        <v>10738</v>
      </c>
      <c r="I1469" s="223" t="s">
        <v>7</v>
      </c>
      <c r="J1469" s="233" t="s">
        <v>31</v>
      </c>
      <c r="K1469" s="184" t="s">
        <v>32</v>
      </c>
      <c r="M1469" s="138" t="s">
        <v>8640</v>
      </c>
    </row>
    <row r="1470" spans="1:14" ht="75" customHeight="1">
      <c r="A1470" s="138"/>
      <c r="B1470" s="138"/>
      <c r="C1470" s="183" t="s">
        <v>4201</v>
      </c>
      <c r="D1470" s="183" t="s">
        <v>32</v>
      </c>
      <c r="E1470" s="156" t="s">
        <v>4202</v>
      </c>
      <c r="F1470" s="156" t="s">
        <v>4203</v>
      </c>
      <c r="G1470" s="217" t="s">
        <v>10739</v>
      </c>
      <c r="H1470" s="156" t="s">
        <v>4010</v>
      </c>
      <c r="I1470" s="223" t="s">
        <v>7</v>
      </c>
      <c r="J1470" s="233" t="s">
        <v>31</v>
      </c>
      <c r="K1470" s="184" t="s">
        <v>32</v>
      </c>
      <c r="M1470" s="138" t="s">
        <v>8641</v>
      </c>
    </row>
    <row r="1471" spans="1:14" ht="75" customHeight="1">
      <c r="A1471" s="138"/>
      <c r="B1471" s="138"/>
      <c r="C1471" s="183" t="s">
        <v>4204</v>
      </c>
      <c r="D1471" s="183" t="s">
        <v>32</v>
      </c>
      <c r="E1471" s="156" t="s">
        <v>4205</v>
      </c>
      <c r="F1471" s="156" t="s">
        <v>4206</v>
      </c>
      <c r="G1471" s="217" t="s">
        <v>10740</v>
      </c>
      <c r="H1471" s="156" t="s">
        <v>4207</v>
      </c>
      <c r="I1471" s="223" t="s">
        <v>7</v>
      </c>
      <c r="J1471" s="233" t="s">
        <v>31</v>
      </c>
      <c r="K1471" s="184" t="s">
        <v>32</v>
      </c>
      <c r="M1471" s="138" t="s">
        <v>8642</v>
      </c>
    </row>
    <row r="1472" spans="1:14" ht="75" customHeight="1">
      <c r="A1472" s="138"/>
      <c r="B1472" s="138"/>
      <c r="C1472" s="183" t="s">
        <v>4208</v>
      </c>
      <c r="D1472" s="183" t="s">
        <v>32</v>
      </c>
      <c r="E1472" s="156" t="s">
        <v>4209</v>
      </c>
      <c r="F1472" s="156" t="s">
        <v>4210</v>
      </c>
      <c r="G1472" s="217" t="s">
        <v>10741</v>
      </c>
      <c r="H1472" s="156" t="s">
        <v>4010</v>
      </c>
      <c r="I1472" s="223" t="s">
        <v>7</v>
      </c>
      <c r="J1472" s="233" t="s">
        <v>31</v>
      </c>
      <c r="K1472" s="184" t="s">
        <v>32</v>
      </c>
      <c r="M1472" s="138" t="s">
        <v>8643</v>
      </c>
    </row>
    <row r="1473" spans="1:14" ht="75" customHeight="1">
      <c r="A1473" s="138"/>
      <c r="B1473" s="138"/>
      <c r="C1473" s="183" t="s">
        <v>4211</v>
      </c>
      <c r="D1473" s="183" t="s">
        <v>32</v>
      </c>
      <c r="E1473" s="156" t="s">
        <v>4212</v>
      </c>
      <c r="F1473" s="156" t="s">
        <v>4213</v>
      </c>
      <c r="G1473" s="217" t="s">
        <v>10742</v>
      </c>
      <c r="H1473" s="156" t="s">
        <v>4207</v>
      </c>
      <c r="I1473" s="223" t="s">
        <v>7</v>
      </c>
      <c r="J1473" s="233" t="s">
        <v>31</v>
      </c>
      <c r="K1473" s="184" t="s">
        <v>32</v>
      </c>
      <c r="M1473" s="138" t="s">
        <v>8644</v>
      </c>
    </row>
    <row r="1474" spans="1:14" ht="75" customHeight="1">
      <c r="A1474" s="138"/>
      <c r="B1474" s="138"/>
      <c r="C1474" s="183" t="s">
        <v>4214</v>
      </c>
      <c r="D1474" s="183" t="s">
        <v>32</v>
      </c>
      <c r="E1474" s="156" t="s">
        <v>4215</v>
      </c>
      <c r="F1474" s="156" t="s">
        <v>4216</v>
      </c>
      <c r="G1474" s="217" t="s">
        <v>10743</v>
      </c>
      <c r="H1474" s="156" t="s">
        <v>3996</v>
      </c>
      <c r="I1474" s="223" t="s">
        <v>7</v>
      </c>
      <c r="J1474" s="233" t="s">
        <v>31</v>
      </c>
      <c r="K1474" s="184" t="s">
        <v>32</v>
      </c>
      <c r="M1474" s="138" t="s">
        <v>8645</v>
      </c>
    </row>
    <row r="1475" spans="1:14" ht="75" customHeight="1">
      <c r="A1475" s="138"/>
      <c r="B1475" s="138"/>
      <c r="C1475" s="183" t="s">
        <v>4217</v>
      </c>
      <c r="D1475" s="184" t="s">
        <v>32</v>
      </c>
      <c r="E1475" s="185" t="s">
        <v>4218</v>
      </c>
      <c r="F1475" s="185" t="s">
        <v>4219</v>
      </c>
      <c r="G1475" s="221" t="s">
        <v>10744</v>
      </c>
      <c r="H1475" s="185" t="s">
        <v>4010</v>
      </c>
      <c r="I1475" s="223" t="s">
        <v>7</v>
      </c>
      <c r="J1475" s="233" t="s">
        <v>31</v>
      </c>
      <c r="K1475" s="184" t="s">
        <v>32</v>
      </c>
      <c r="M1475" s="138" t="s">
        <v>8646</v>
      </c>
    </row>
    <row r="1476" spans="1:14" ht="75" customHeight="1">
      <c r="A1476" s="138"/>
      <c r="B1476" s="138"/>
      <c r="C1476" s="183" t="s">
        <v>4220</v>
      </c>
      <c r="D1476" s="183" t="s">
        <v>32</v>
      </c>
      <c r="E1476" s="156" t="s">
        <v>4221</v>
      </c>
      <c r="F1476" s="156" t="s">
        <v>4222</v>
      </c>
      <c r="G1476" s="217" t="s">
        <v>10745</v>
      </c>
      <c r="H1476" s="156" t="s">
        <v>4223</v>
      </c>
      <c r="I1476" s="223" t="s">
        <v>7</v>
      </c>
      <c r="J1476" s="233" t="s">
        <v>31</v>
      </c>
      <c r="K1476" s="184" t="s">
        <v>32</v>
      </c>
      <c r="M1476" s="138" t="s">
        <v>8647</v>
      </c>
    </row>
    <row r="1477" spans="1:14" ht="75" customHeight="1">
      <c r="A1477" s="138"/>
      <c r="B1477" s="138"/>
      <c r="C1477" s="183" t="s">
        <v>4224</v>
      </c>
      <c r="D1477" s="183" t="s">
        <v>32</v>
      </c>
      <c r="E1477" s="156" t="s">
        <v>4225</v>
      </c>
      <c r="F1477" s="156" t="s">
        <v>4226</v>
      </c>
      <c r="G1477" s="217" t="s">
        <v>10746</v>
      </c>
      <c r="H1477" s="156" t="s">
        <v>4223</v>
      </c>
      <c r="I1477" s="223" t="s">
        <v>7</v>
      </c>
      <c r="J1477" s="233" t="s">
        <v>31</v>
      </c>
      <c r="K1477" s="184" t="s">
        <v>32</v>
      </c>
      <c r="M1477" s="138" t="s">
        <v>8648</v>
      </c>
    </row>
    <row r="1478" spans="1:14" ht="75" customHeight="1">
      <c r="A1478" s="138"/>
      <c r="B1478" s="138"/>
      <c r="C1478" s="183" t="s">
        <v>4227</v>
      </c>
      <c r="D1478" s="183" t="s">
        <v>32</v>
      </c>
      <c r="E1478" s="156" t="s">
        <v>4228</v>
      </c>
      <c r="F1478" s="156" t="s">
        <v>4229</v>
      </c>
      <c r="G1478" s="217" t="s">
        <v>10747</v>
      </c>
      <c r="H1478" s="156" t="s">
        <v>4223</v>
      </c>
      <c r="I1478" s="223" t="s">
        <v>7</v>
      </c>
      <c r="J1478" s="233" t="s">
        <v>31</v>
      </c>
      <c r="K1478" s="184" t="s">
        <v>32</v>
      </c>
      <c r="M1478" s="138" t="s">
        <v>8649</v>
      </c>
    </row>
    <row r="1479" spans="1:14" ht="75" customHeight="1">
      <c r="A1479" s="138"/>
      <c r="B1479" s="138"/>
      <c r="C1479" s="183" t="s">
        <v>4230</v>
      </c>
      <c r="D1479" s="183" t="s">
        <v>32</v>
      </c>
      <c r="E1479" s="156" t="s">
        <v>4231</v>
      </c>
      <c r="F1479" s="156" t="s">
        <v>4232</v>
      </c>
      <c r="G1479" s="217" t="s">
        <v>10748</v>
      </c>
      <c r="H1479" s="156" t="s">
        <v>4223</v>
      </c>
      <c r="I1479" s="223" t="s">
        <v>7</v>
      </c>
      <c r="J1479" s="233" t="s">
        <v>31</v>
      </c>
      <c r="K1479" s="184" t="s">
        <v>32</v>
      </c>
      <c r="M1479" s="138" t="s">
        <v>8650</v>
      </c>
    </row>
    <row r="1480" spans="1:14" ht="75" customHeight="1">
      <c r="A1480" s="138"/>
      <c r="B1480" s="138"/>
      <c r="C1480" s="183" t="s">
        <v>4233</v>
      </c>
      <c r="D1480" s="183" t="s">
        <v>32</v>
      </c>
      <c r="E1480" s="156" t="s">
        <v>4234</v>
      </c>
      <c r="F1480" s="156" t="s">
        <v>4235</v>
      </c>
      <c r="G1480" s="217" t="s">
        <v>10749</v>
      </c>
      <c r="H1480" s="156" t="s">
        <v>4223</v>
      </c>
      <c r="I1480" s="223" t="s">
        <v>7</v>
      </c>
      <c r="J1480" s="233" t="s">
        <v>31</v>
      </c>
      <c r="K1480" s="184" t="s">
        <v>32</v>
      </c>
      <c r="M1480" s="138" t="s">
        <v>8651</v>
      </c>
    </row>
    <row r="1481" spans="1:14" ht="75" customHeight="1">
      <c r="A1481" s="138"/>
      <c r="B1481" s="138"/>
      <c r="C1481" s="183" t="s">
        <v>4236</v>
      </c>
      <c r="D1481" s="183" t="s">
        <v>32</v>
      </c>
      <c r="E1481" s="156" t="s">
        <v>8652</v>
      </c>
      <c r="F1481" s="156" t="s">
        <v>8653</v>
      </c>
      <c r="G1481" s="217" t="s">
        <v>10750</v>
      </c>
      <c r="H1481" s="156" t="s">
        <v>8654</v>
      </c>
      <c r="I1481" s="223" t="s">
        <v>7</v>
      </c>
      <c r="J1481" s="233" t="s">
        <v>31</v>
      </c>
      <c r="K1481" s="184" t="s">
        <v>32</v>
      </c>
      <c r="M1481" s="138" t="s">
        <v>8655</v>
      </c>
    </row>
    <row r="1482" spans="1:14" ht="75" customHeight="1">
      <c r="A1482" s="138"/>
      <c r="B1482" s="138"/>
      <c r="C1482" s="183" t="s">
        <v>4240</v>
      </c>
      <c r="D1482" s="183" t="s">
        <v>32</v>
      </c>
      <c r="E1482" s="156" t="s">
        <v>4231</v>
      </c>
      <c r="F1482" s="156" t="s">
        <v>8656</v>
      </c>
      <c r="G1482" s="217" t="s">
        <v>10751</v>
      </c>
      <c r="H1482" s="156" t="s">
        <v>4223</v>
      </c>
      <c r="I1482" s="223" t="s">
        <v>7</v>
      </c>
      <c r="J1482" s="233" t="s">
        <v>31</v>
      </c>
      <c r="K1482" s="184" t="s">
        <v>32</v>
      </c>
      <c r="M1482" s="138" t="s">
        <v>8657</v>
      </c>
    </row>
    <row r="1483" spans="1:14" ht="75" customHeight="1">
      <c r="A1483" s="138"/>
      <c r="B1483" s="138"/>
      <c r="C1483" s="183" t="s">
        <v>4244</v>
      </c>
      <c r="D1483" s="183" t="s">
        <v>32</v>
      </c>
      <c r="E1483" s="156" t="s">
        <v>8658</v>
      </c>
      <c r="F1483" s="156" t="s">
        <v>8659</v>
      </c>
      <c r="G1483" s="217" t="s">
        <v>10752</v>
      </c>
      <c r="H1483" s="156" t="s">
        <v>4223</v>
      </c>
      <c r="I1483" s="223" t="s">
        <v>7</v>
      </c>
      <c r="J1483" s="233" t="s">
        <v>31</v>
      </c>
      <c r="K1483" s="184" t="s">
        <v>32</v>
      </c>
      <c r="M1483" s="138" t="s">
        <v>8660</v>
      </c>
    </row>
    <row r="1484" spans="1:14" ht="75" customHeight="1">
      <c r="A1484" s="138"/>
      <c r="B1484" s="138"/>
      <c r="C1484" s="183" t="s">
        <v>4248</v>
      </c>
      <c r="D1484" s="183" t="s">
        <v>32</v>
      </c>
      <c r="E1484" s="156" t="s">
        <v>4237</v>
      </c>
      <c r="F1484" s="156" t="s">
        <v>4238</v>
      </c>
      <c r="G1484" s="217" t="s">
        <v>10753</v>
      </c>
      <c r="H1484" s="156" t="s">
        <v>4239</v>
      </c>
      <c r="I1484" s="223" t="s">
        <v>7</v>
      </c>
      <c r="J1484" s="233" t="s">
        <v>31</v>
      </c>
      <c r="K1484" s="184" t="s">
        <v>32</v>
      </c>
      <c r="M1484" s="169" t="s">
        <v>8661</v>
      </c>
      <c r="N1484" s="143"/>
    </row>
    <row r="1485" spans="1:14" ht="75" customHeight="1">
      <c r="A1485" s="138"/>
      <c r="B1485" s="138"/>
      <c r="C1485" s="183" t="s">
        <v>4252</v>
      </c>
      <c r="D1485" s="183" t="s">
        <v>32</v>
      </c>
      <c r="E1485" s="156" t="s">
        <v>4241</v>
      </c>
      <c r="F1485" s="156" t="s">
        <v>4242</v>
      </c>
      <c r="G1485" s="217" t="s">
        <v>10754</v>
      </c>
      <c r="H1485" s="156" t="s">
        <v>4243</v>
      </c>
      <c r="I1485" s="223" t="s">
        <v>7</v>
      </c>
      <c r="J1485" s="233" t="s">
        <v>31</v>
      </c>
      <c r="K1485" s="184" t="s">
        <v>32</v>
      </c>
      <c r="L1485" s="186"/>
      <c r="M1485" s="157" t="s">
        <v>8662</v>
      </c>
      <c r="N1485" s="187"/>
    </row>
    <row r="1486" spans="1:14" ht="75" customHeight="1">
      <c r="A1486" s="138"/>
      <c r="B1486" s="138"/>
      <c r="C1486" s="183" t="s">
        <v>4256</v>
      </c>
      <c r="D1486" s="183" t="s">
        <v>32</v>
      </c>
      <c r="E1486" s="156" t="s">
        <v>4245</v>
      </c>
      <c r="F1486" s="156" t="s">
        <v>4246</v>
      </c>
      <c r="G1486" s="217" t="s">
        <v>10755</v>
      </c>
      <c r="H1486" s="156" t="s">
        <v>4247</v>
      </c>
      <c r="I1486" s="223" t="s">
        <v>7</v>
      </c>
      <c r="J1486" s="233" t="s">
        <v>31</v>
      </c>
      <c r="K1486" s="184" t="s">
        <v>32</v>
      </c>
      <c r="M1486" s="188" t="s">
        <v>8663</v>
      </c>
      <c r="N1486" s="143"/>
    </row>
    <row r="1487" spans="1:14" ht="75" customHeight="1">
      <c r="A1487" s="138"/>
      <c r="B1487" s="138"/>
      <c r="C1487" s="183" t="s">
        <v>4259</v>
      </c>
      <c r="D1487" s="183" t="s">
        <v>32</v>
      </c>
      <c r="E1487" s="156" t="s">
        <v>4249</v>
      </c>
      <c r="F1487" s="156" t="s">
        <v>4250</v>
      </c>
      <c r="G1487" s="217" t="s">
        <v>10756</v>
      </c>
      <c r="H1487" s="156" t="s">
        <v>4251</v>
      </c>
      <c r="I1487" s="223" t="s">
        <v>7</v>
      </c>
      <c r="J1487" s="233" t="s">
        <v>31</v>
      </c>
      <c r="K1487" s="184" t="s">
        <v>32</v>
      </c>
      <c r="M1487" s="163" t="s">
        <v>8664</v>
      </c>
      <c r="N1487" s="143"/>
    </row>
    <row r="1488" spans="1:14" ht="75" customHeight="1">
      <c r="A1488" s="138"/>
      <c r="B1488" s="138"/>
      <c r="C1488" s="183" t="s">
        <v>4263</v>
      </c>
      <c r="D1488" s="183" t="s">
        <v>32</v>
      </c>
      <c r="E1488" s="156" t="s">
        <v>4253</v>
      </c>
      <c r="F1488" s="156" t="s">
        <v>4254</v>
      </c>
      <c r="G1488" s="217" t="s">
        <v>10757</v>
      </c>
      <c r="H1488" s="156" t="s">
        <v>4255</v>
      </c>
      <c r="I1488" s="223" t="s">
        <v>7</v>
      </c>
      <c r="J1488" s="233" t="s">
        <v>31</v>
      </c>
      <c r="K1488" s="184" t="s">
        <v>32</v>
      </c>
      <c r="M1488" s="163" t="s">
        <v>8665</v>
      </c>
      <c r="N1488" s="143"/>
    </row>
    <row r="1489" spans="1:14" ht="75" customHeight="1">
      <c r="A1489" s="138"/>
      <c r="B1489" s="138"/>
      <c r="C1489" s="183" t="s">
        <v>4266</v>
      </c>
      <c r="D1489" s="183" t="s">
        <v>32</v>
      </c>
      <c r="E1489" s="156" t="s">
        <v>4257</v>
      </c>
      <c r="F1489" s="156" t="s">
        <v>4258</v>
      </c>
      <c r="G1489" s="217" t="s">
        <v>10758</v>
      </c>
      <c r="H1489" s="156" t="s">
        <v>4251</v>
      </c>
      <c r="I1489" s="223" t="s">
        <v>7</v>
      </c>
      <c r="J1489" s="233" t="s">
        <v>31</v>
      </c>
      <c r="K1489" s="184" t="s">
        <v>32</v>
      </c>
      <c r="M1489" s="163" t="s">
        <v>8666</v>
      </c>
      <c r="N1489" s="143"/>
    </row>
    <row r="1490" spans="1:14" ht="75" customHeight="1">
      <c r="A1490" s="138"/>
      <c r="B1490" s="138"/>
      <c r="C1490" s="183" t="s">
        <v>4269</v>
      </c>
      <c r="D1490" s="183" t="s">
        <v>32</v>
      </c>
      <c r="E1490" s="156" t="s">
        <v>4260</v>
      </c>
      <c r="F1490" s="156" t="s">
        <v>4261</v>
      </c>
      <c r="G1490" s="217" t="s">
        <v>10759</v>
      </c>
      <c r="H1490" s="156" t="s">
        <v>4262</v>
      </c>
      <c r="I1490" s="223" t="s">
        <v>7</v>
      </c>
      <c r="J1490" s="233" t="s">
        <v>31</v>
      </c>
      <c r="K1490" s="184" t="s">
        <v>32</v>
      </c>
      <c r="M1490" s="163" t="s">
        <v>8667</v>
      </c>
      <c r="N1490" s="143"/>
    </row>
    <row r="1491" spans="1:14" ht="75" customHeight="1">
      <c r="A1491" s="138"/>
      <c r="B1491" s="138"/>
      <c r="C1491" s="183" t="s">
        <v>4272</v>
      </c>
      <c r="D1491" s="183" t="s">
        <v>32</v>
      </c>
      <c r="E1491" s="156" t="s">
        <v>4264</v>
      </c>
      <c r="F1491" s="156" t="s">
        <v>4265</v>
      </c>
      <c r="G1491" s="217" t="s">
        <v>10760</v>
      </c>
      <c r="H1491" s="156" t="s">
        <v>4255</v>
      </c>
      <c r="I1491" s="223" t="s">
        <v>7</v>
      </c>
      <c r="J1491" s="233" t="s">
        <v>31</v>
      </c>
      <c r="K1491" s="184" t="s">
        <v>32</v>
      </c>
      <c r="M1491" s="163" t="s">
        <v>8668</v>
      </c>
      <c r="N1491" s="143"/>
    </row>
    <row r="1492" spans="1:14" ht="75" customHeight="1">
      <c r="A1492" s="138"/>
      <c r="B1492" s="138"/>
      <c r="C1492" s="183" t="s">
        <v>4276</v>
      </c>
      <c r="D1492" s="183" t="s">
        <v>32</v>
      </c>
      <c r="E1492" s="156" t="s">
        <v>4267</v>
      </c>
      <c r="F1492" s="156" t="s">
        <v>4268</v>
      </c>
      <c r="G1492" s="217" t="s">
        <v>10761</v>
      </c>
      <c r="H1492" s="156" t="s">
        <v>4247</v>
      </c>
      <c r="I1492" s="223" t="s">
        <v>7</v>
      </c>
      <c r="J1492" s="233" t="s">
        <v>31</v>
      </c>
      <c r="K1492" s="184" t="s">
        <v>32</v>
      </c>
      <c r="M1492" s="163" t="s">
        <v>8669</v>
      </c>
      <c r="N1492" s="143"/>
    </row>
    <row r="1493" spans="1:14" ht="75" customHeight="1">
      <c r="A1493" s="138"/>
      <c r="B1493" s="138"/>
      <c r="C1493" s="183" t="s">
        <v>4280</v>
      </c>
      <c r="D1493" s="183" t="s">
        <v>32</v>
      </c>
      <c r="E1493" s="156" t="s">
        <v>4270</v>
      </c>
      <c r="F1493" s="156" t="s">
        <v>4271</v>
      </c>
      <c r="G1493" s="217" t="s">
        <v>10762</v>
      </c>
      <c r="H1493" s="156" t="s">
        <v>4243</v>
      </c>
      <c r="I1493" s="223" t="s">
        <v>7</v>
      </c>
      <c r="J1493" s="233" t="s">
        <v>31</v>
      </c>
      <c r="K1493" s="184" t="s">
        <v>32</v>
      </c>
      <c r="M1493" s="138" t="s">
        <v>8670</v>
      </c>
    </row>
    <row r="1494" spans="1:14" ht="75" customHeight="1">
      <c r="A1494" s="138"/>
      <c r="B1494" s="138"/>
      <c r="C1494" s="183" t="s">
        <v>4283</v>
      </c>
      <c r="D1494" s="183" t="s">
        <v>32</v>
      </c>
      <c r="E1494" s="185" t="s">
        <v>4273</v>
      </c>
      <c r="F1494" s="156" t="s">
        <v>4274</v>
      </c>
      <c r="G1494" s="217" t="s">
        <v>10763</v>
      </c>
      <c r="H1494" s="156" t="s">
        <v>4275</v>
      </c>
      <c r="I1494" s="223" t="s">
        <v>7</v>
      </c>
      <c r="J1494" s="233" t="s">
        <v>31</v>
      </c>
      <c r="K1494" s="184" t="s">
        <v>32</v>
      </c>
      <c r="M1494" s="141" t="s">
        <v>7585</v>
      </c>
    </row>
    <row r="1495" spans="1:14" ht="75" customHeight="1">
      <c r="A1495" s="138"/>
      <c r="B1495" s="138"/>
      <c r="C1495" s="183" t="s">
        <v>4286</v>
      </c>
      <c r="D1495" s="183" t="s">
        <v>32</v>
      </c>
      <c r="E1495" s="156" t="s">
        <v>4277</v>
      </c>
      <c r="F1495" s="156" t="s">
        <v>4278</v>
      </c>
      <c r="G1495" s="217" t="s">
        <v>10764</v>
      </c>
      <c r="H1495" s="156" t="s">
        <v>4279</v>
      </c>
      <c r="I1495" s="223" t="s">
        <v>7</v>
      </c>
      <c r="J1495" s="233" t="s">
        <v>31</v>
      </c>
      <c r="K1495" s="184" t="s">
        <v>32</v>
      </c>
      <c r="M1495" s="141" t="s">
        <v>8671</v>
      </c>
    </row>
    <row r="1496" spans="1:14" ht="75" customHeight="1">
      <c r="A1496" s="138"/>
      <c r="B1496" s="138"/>
      <c r="C1496" s="183" t="s">
        <v>4289</v>
      </c>
      <c r="D1496" s="183" t="s">
        <v>32</v>
      </c>
      <c r="E1496" s="156" t="s">
        <v>4281</v>
      </c>
      <c r="F1496" s="156" t="s">
        <v>4282</v>
      </c>
      <c r="G1496" s="217" t="s">
        <v>10765</v>
      </c>
      <c r="H1496" s="156" t="s">
        <v>4255</v>
      </c>
      <c r="I1496" s="223" t="s">
        <v>7</v>
      </c>
      <c r="J1496" s="233" t="s">
        <v>31</v>
      </c>
      <c r="K1496" s="184" t="s">
        <v>32</v>
      </c>
      <c r="M1496" s="141" t="s">
        <v>8672</v>
      </c>
    </row>
    <row r="1497" spans="1:14" ht="75" customHeight="1">
      <c r="A1497" s="138"/>
      <c r="B1497" s="138"/>
      <c r="C1497" s="183" t="s">
        <v>4292</v>
      </c>
      <c r="D1497" s="183" t="s">
        <v>32</v>
      </c>
      <c r="E1497" s="156" t="s">
        <v>4284</v>
      </c>
      <c r="F1497" s="156" t="s">
        <v>4285</v>
      </c>
      <c r="G1497" s="217" t="s">
        <v>10766</v>
      </c>
      <c r="H1497" s="156" t="s">
        <v>4251</v>
      </c>
      <c r="I1497" s="223" t="s">
        <v>7</v>
      </c>
      <c r="J1497" s="233" t="s">
        <v>31</v>
      </c>
      <c r="K1497" s="184" t="s">
        <v>32</v>
      </c>
      <c r="M1497" s="141" t="s">
        <v>8673</v>
      </c>
    </row>
    <row r="1498" spans="1:14" ht="75" customHeight="1">
      <c r="A1498" s="138"/>
      <c r="B1498" s="138"/>
      <c r="C1498" s="183" t="s">
        <v>4295</v>
      </c>
      <c r="D1498" s="183" t="s">
        <v>32</v>
      </c>
      <c r="E1498" s="156" t="s">
        <v>4287</v>
      </c>
      <c r="F1498" s="156" t="s">
        <v>4288</v>
      </c>
      <c r="G1498" s="217" t="s">
        <v>10767</v>
      </c>
      <c r="H1498" s="156" t="s">
        <v>4243</v>
      </c>
      <c r="I1498" s="223" t="s">
        <v>7</v>
      </c>
      <c r="J1498" s="233" t="s">
        <v>31</v>
      </c>
      <c r="K1498" s="184" t="s">
        <v>32</v>
      </c>
      <c r="M1498" s="141" t="s">
        <v>7589</v>
      </c>
    </row>
    <row r="1499" spans="1:14" ht="75" customHeight="1">
      <c r="A1499" s="138"/>
      <c r="B1499" s="138"/>
      <c r="C1499" s="183" t="s">
        <v>4298</v>
      </c>
      <c r="D1499" s="183" t="s">
        <v>32</v>
      </c>
      <c r="E1499" s="156" t="s">
        <v>4290</v>
      </c>
      <c r="F1499" s="156" t="s">
        <v>4291</v>
      </c>
      <c r="G1499" s="217" t="s">
        <v>10768</v>
      </c>
      <c r="H1499" s="156" t="s">
        <v>4279</v>
      </c>
      <c r="I1499" s="223" t="s">
        <v>7</v>
      </c>
      <c r="J1499" s="233" t="s">
        <v>31</v>
      </c>
      <c r="K1499" s="184" t="s">
        <v>32</v>
      </c>
      <c r="M1499" s="141" t="s">
        <v>8674</v>
      </c>
    </row>
    <row r="1500" spans="1:14" ht="75" customHeight="1">
      <c r="A1500" s="138"/>
      <c r="B1500" s="138"/>
      <c r="C1500" s="183" t="s">
        <v>4301</v>
      </c>
      <c r="D1500" s="183" t="s">
        <v>32</v>
      </c>
      <c r="E1500" s="156" t="s">
        <v>4293</v>
      </c>
      <c r="F1500" s="156" t="s">
        <v>4294</v>
      </c>
      <c r="G1500" s="217" t="s">
        <v>10769</v>
      </c>
      <c r="H1500" s="156" t="s">
        <v>4255</v>
      </c>
      <c r="I1500" s="223" t="s">
        <v>7</v>
      </c>
      <c r="J1500" s="233" t="s">
        <v>31</v>
      </c>
      <c r="K1500" s="184" t="s">
        <v>32</v>
      </c>
      <c r="M1500" s="141" t="s">
        <v>8675</v>
      </c>
    </row>
    <row r="1501" spans="1:14" ht="75" customHeight="1">
      <c r="A1501" s="138"/>
      <c r="B1501" s="138"/>
      <c r="C1501" s="183" t="s">
        <v>4305</v>
      </c>
      <c r="D1501" s="183" t="s">
        <v>32</v>
      </c>
      <c r="E1501" s="156" t="s">
        <v>4296</v>
      </c>
      <c r="F1501" s="156" t="s">
        <v>4297</v>
      </c>
      <c r="G1501" s="217" t="s">
        <v>10770</v>
      </c>
      <c r="H1501" s="156" t="s">
        <v>4251</v>
      </c>
      <c r="I1501" s="223" t="s">
        <v>7</v>
      </c>
      <c r="J1501" s="233" t="s">
        <v>31</v>
      </c>
      <c r="K1501" s="184" t="s">
        <v>32</v>
      </c>
      <c r="M1501" s="163" t="s">
        <v>8676</v>
      </c>
    </row>
    <row r="1502" spans="1:14" ht="75" customHeight="1">
      <c r="A1502" s="138"/>
      <c r="B1502" s="138"/>
      <c r="C1502" s="183" t="s">
        <v>4308</v>
      </c>
      <c r="D1502" s="183" t="s">
        <v>32</v>
      </c>
      <c r="E1502" s="156" t="s">
        <v>4299</v>
      </c>
      <c r="F1502" s="156" t="s">
        <v>4300</v>
      </c>
      <c r="G1502" s="217" t="s">
        <v>10771</v>
      </c>
      <c r="H1502" s="156" t="s">
        <v>4262</v>
      </c>
      <c r="I1502" s="223" t="s">
        <v>7</v>
      </c>
      <c r="J1502" s="233" t="s">
        <v>31</v>
      </c>
      <c r="K1502" s="184" t="s">
        <v>32</v>
      </c>
      <c r="M1502" s="163" t="s">
        <v>8677</v>
      </c>
    </row>
    <row r="1503" spans="1:14" ht="75" customHeight="1">
      <c r="A1503" s="138"/>
      <c r="B1503" s="138"/>
      <c r="C1503" s="183" t="s">
        <v>4311</v>
      </c>
      <c r="D1503" s="183" t="s">
        <v>32</v>
      </c>
      <c r="E1503" s="156" t="s">
        <v>4302</v>
      </c>
      <c r="F1503" s="156" t="s">
        <v>4303</v>
      </c>
      <c r="G1503" s="217" t="s">
        <v>10772</v>
      </c>
      <c r="H1503" s="156" t="s">
        <v>4304</v>
      </c>
      <c r="I1503" s="223" t="s">
        <v>7</v>
      </c>
      <c r="J1503" s="233" t="s">
        <v>31</v>
      </c>
      <c r="K1503" s="184" t="s">
        <v>32</v>
      </c>
      <c r="M1503" s="163" t="s">
        <v>8678</v>
      </c>
    </row>
    <row r="1504" spans="1:14" ht="75" customHeight="1">
      <c r="A1504" s="138"/>
      <c r="B1504" s="138"/>
      <c r="C1504" s="183" t="s">
        <v>4315</v>
      </c>
      <c r="D1504" s="183" t="s">
        <v>32</v>
      </c>
      <c r="E1504" s="156" t="s">
        <v>4306</v>
      </c>
      <c r="F1504" s="156" t="s">
        <v>4307</v>
      </c>
      <c r="G1504" s="217" t="s">
        <v>10773</v>
      </c>
      <c r="H1504" s="156" t="s">
        <v>4243</v>
      </c>
      <c r="I1504" s="223" t="s">
        <v>7</v>
      </c>
      <c r="J1504" s="233" t="s">
        <v>31</v>
      </c>
      <c r="K1504" s="184" t="s">
        <v>32</v>
      </c>
      <c r="M1504" s="163" t="s">
        <v>8679</v>
      </c>
    </row>
    <row r="1505" spans="1:13" ht="75" customHeight="1">
      <c r="A1505" s="138"/>
      <c r="B1505" s="138"/>
      <c r="C1505" s="183" t="s">
        <v>4318</v>
      </c>
      <c r="D1505" s="183" t="s">
        <v>32</v>
      </c>
      <c r="E1505" s="156" t="s">
        <v>4309</v>
      </c>
      <c r="F1505" s="156" t="s">
        <v>4310</v>
      </c>
      <c r="G1505" s="217" t="s">
        <v>10774</v>
      </c>
      <c r="H1505" s="156" t="s">
        <v>4255</v>
      </c>
      <c r="I1505" s="223" t="s">
        <v>7</v>
      </c>
      <c r="J1505" s="233" t="s">
        <v>31</v>
      </c>
      <c r="K1505" s="184" t="s">
        <v>32</v>
      </c>
      <c r="M1505" s="163" t="s">
        <v>8680</v>
      </c>
    </row>
    <row r="1506" spans="1:13" ht="75" customHeight="1">
      <c r="A1506" s="138"/>
      <c r="B1506" s="138"/>
      <c r="C1506" s="183" t="s">
        <v>4321</v>
      </c>
      <c r="D1506" s="183" t="s">
        <v>32</v>
      </c>
      <c r="E1506" s="156" t="s">
        <v>4312</v>
      </c>
      <c r="F1506" s="156" t="s">
        <v>4313</v>
      </c>
      <c r="G1506" s="217" t="s">
        <v>10775</v>
      </c>
      <c r="H1506" s="156" t="s">
        <v>4314</v>
      </c>
      <c r="I1506" s="223" t="s">
        <v>7</v>
      </c>
      <c r="J1506" s="233" t="s">
        <v>31</v>
      </c>
      <c r="K1506" s="184" t="s">
        <v>32</v>
      </c>
      <c r="M1506" s="138" t="s">
        <v>8681</v>
      </c>
    </row>
    <row r="1507" spans="1:13" ht="75" customHeight="1">
      <c r="A1507" s="138"/>
      <c r="B1507" s="138"/>
      <c r="C1507" s="183" t="s">
        <v>4324</v>
      </c>
      <c r="D1507" s="183" t="s">
        <v>32</v>
      </c>
      <c r="E1507" s="156" t="s">
        <v>4316</v>
      </c>
      <c r="F1507" s="156" t="s">
        <v>4317</v>
      </c>
      <c r="G1507" s="217" t="s">
        <v>10776</v>
      </c>
      <c r="H1507" s="156" t="s">
        <v>4239</v>
      </c>
      <c r="I1507" s="223" t="s">
        <v>7</v>
      </c>
      <c r="J1507" s="233" t="s">
        <v>31</v>
      </c>
      <c r="K1507" s="184" t="s">
        <v>32</v>
      </c>
      <c r="M1507" s="163" t="s">
        <v>8682</v>
      </c>
    </row>
    <row r="1508" spans="1:13" ht="75" customHeight="1">
      <c r="A1508" s="138"/>
      <c r="B1508" s="138"/>
      <c r="C1508" s="183" t="s">
        <v>4327</v>
      </c>
      <c r="D1508" s="183" t="s">
        <v>32</v>
      </c>
      <c r="E1508" s="156" t="s">
        <v>4319</v>
      </c>
      <c r="F1508" s="156" t="s">
        <v>4320</v>
      </c>
      <c r="G1508" s="217" t="s">
        <v>10776</v>
      </c>
      <c r="H1508" s="156" t="s">
        <v>4239</v>
      </c>
      <c r="I1508" s="223" t="s">
        <v>7</v>
      </c>
      <c r="J1508" s="233" t="s">
        <v>31</v>
      </c>
      <c r="K1508" s="184" t="s">
        <v>32</v>
      </c>
      <c r="M1508" s="163" t="s">
        <v>8683</v>
      </c>
    </row>
    <row r="1509" spans="1:13" ht="75" customHeight="1">
      <c r="A1509" s="138"/>
      <c r="B1509" s="138"/>
      <c r="C1509" s="183" t="s">
        <v>4330</v>
      </c>
      <c r="D1509" s="183" t="s">
        <v>32</v>
      </c>
      <c r="E1509" s="156" t="s">
        <v>4322</v>
      </c>
      <c r="F1509" s="156" t="s">
        <v>4323</v>
      </c>
      <c r="G1509" s="217" t="s">
        <v>10777</v>
      </c>
      <c r="H1509" s="156" t="s">
        <v>4243</v>
      </c>
      <c r="I1509" s="223" t="s">
        <v>7</v>
      </c>
      <c r="J1509" s="233" t="s">
        <v>31</v>
      </c>
      <c r="K1509" s="184" t="s">
        <v>32</v>
      </c>
      <c r="M1509" s="138" t="s">
        <v>8684</v>
      </c>
    </row>
    <row r="1510" spans="1:13" ht="75" customHeight="1">
      <c r="A1510" s="138"/>
      <c r="B1510" s="138"/>
      <c r="C1510" s="183" t="s">
        <v>4333</v>
      </c>
      <c r="D1510" s="183" t="s">
        <v>32</v>
      </c>
      <c r="E1510" s="156" t="s">
        <v>4325</v>
      </c>
      <c r="F1510" s="156" t="s">
        <v>4326</v>
      </c>
      <c r="G1510" s="217" t="s">
        <v>10778</v>
      </c>
      <c r="H1510" s="156" t="s">
        <v>4247</v>
      </c>
      <c r="I1510" s="223" t="s">
        <v>7</v>
      </c>
      <c r="J1510" s="233" t="s">
        <v>31</v>
      </c>
      <c r="K1510" s="184" t="s">
        <v>32</v>
      </c>
      <c r="M1510" s="163" t="s">
        <v>8685</v>
      </c>
    </row>
    <row r="1511" spans="1:13" ht="75" customHeight="1">
      <c r="A1511" s="138"/>
      <c r="B1511" s="138"/>
      <c r="C1511" s="183" t="s">
        <v>4336</v>
      </c>
      <c r="D1511" s="183" t="s">
        <v>32</v>
      </c>
      <c r="E1511" s="156" t="s">
        <v>4328</v>
      </c>
      <c r="F1511" s="156" t="s">
        <v>4329</v>
      </c>
      <c r="G1511" s="217" t="s">
        <v>10779</v>
      </c>
      <c r="H1511" s="156" t="s">
        <v>4255</v>
      </c>
      <c r="I1511" s="223" t="s">
        <v>7</v>
      </c>
      <c r="J1511" s="233" t="s">
        <v>31</v>
      </c>
      <c r="K1511" s="184" t="s">
        <v>32</v>
      </c>
      <c r="M1511" s="163" t="s">
        <v>8686</v>
      </c>
    </row>
    <row r="1512" spans="1:13" ht="75" customHeight="1">
      <c r="A1512" s="138"/>
      <c r="B1512" s="138"/>
      <c r="C1512" s="183" t="s">
        <v>4339</v>
      </c>
      <c r="D1512" s="183" t="s">
        <v>32</v>
      </c>
      <c r="E1512" s="156" t="s">
        <v>4331</v>
      </c>
      <c r="F1512" s="156" t="s">
        <v>4332</v>
      </c>
      <c r="G1512" s="217" t="s">
        <v>10780</v>
      </c>
      <c r="H1512" s="156" t="s">
        <v>4314</v>
      </c>
      <c r="I1512" s="223" t="s">
        <v>7</v>
      </c>
      <c r="J1512" s="233" t="s">
        <v>31</v>
      </c>
      <c r="K1512" s="184" t="s">
        <v>32</v>
      </c>
      <c r="M1512" s="163" t="s">
        <v>8687</v>
      </c>
    </row>
    <row r="1513" spans="1:13" ht="75" customHeight="1">
      <c r="A1513" s="138"/>
      <c r="B1513" s="138"/>
      <c r="C1513" s="183" t="s">
        <v>4342</v>
      </c>
      <c r="D1513" s="183" t="s">
        <v>32</v>
      </c>
      <c r="E1513" s="156" t="s">
        <v>4334</v>
      </c>
      <c r="F1513" s="156" t="s">
        <v>4335</v>
      </c>
      <c r="G1513" s="217" t="s">
        <v>10781</v>
      </c>
      <c r="H1513" s="156" t="s">
        <v>4251</v>
      </c>
      <c r="I1513" s="223" t="s">
        <v>7</v>
      </c>
      <c r="J1513" s="233" t="s">
        <v>31</v>
      </c>
      <c r="K1513" s="184" t="s">
        <v>32</v>
      </c>
      <c r="M1513" s="163" t="s">
        <v>8688</v>
      </c>
    </row>
    <row r="1514" spans="1:13" ht="75" customHeight="1">
      <c r="A1514" s="138"/>
      <c r="B1514" s="138"/>
      <c r="C1514" s="183" t="s">
        <v>4345</v>
      </c>
      <c r="D1514" s="183" t="s">
        <v>32</v>
      </c>
      <c r="E1514" s="156" t="s">
        <v>4337</v>
      </c>
      <c r="F1514" s="156" t="s">
        <v>4338</v>
      </c>
      <c r="G1514" s="217" t="s">
        <v>10782</v>
      </c>
      <c r="H1514" s="156" t="s">
        <v>4255</v>
      </c>
      <c r="I1514" s="223" t="s">
        <v>7</v>
      </c>
      <c r="J1514" s="233" t="s">
        <v>31</v>
      </c>
      <c r="K1514" s="184" t="s">
        <v>32</v>
      </c>
      <c r="M1514" s="163" t="s">
        <v>8689</v>
      </c>
    </row>
    <row r="1515" spans="1:13" ht="75" customHeight="1">
      <c r="A1515" s="138"/>
      <c r="B1515" s="138"/>
      <c r="C1515" s="183" t="s">
        <v>4348</v>
      </c>
      <c r="D1515" s="183" t="s">
        <v>32</v>
      </c>
      <c r="E1515" s="156" t="s">
        <v>4340</v>
      </c>
      <c r="F1515" s="156" t="s">
        <v>4341</v>
      </c>
      <c r="G1515" s="217" t="s">
        <v>10783</v>
      </c>
      <c r="H1515" s="156" t="s">
        <v>4247</v>
      </c>
      <c r="I1515" s="223" t="s">
        <v>7</v>
      </c>
      <c r="J1515" s="233" t="s">
        <v>31</v>
      </c>
      <c r="K1515" s="184" t="s">
        <v>32</v>
      </c>
      <c r="M1515" s="163" t="s">
        <v>8690</v>
      </c>
    </row>
    <row r="1516" spans="1:13" ht="75" customHeight="1">
      <c r="A1516" s="138"/>
      <c r="B1516" s="138"/>
      <c r="C1516" s="183" t="s">
        <v>4351</v>
      </c>
      <c r="D1516" s="183" t="s">
        <v>32</v>
      </c>
      <c r="E1516" s="156" t="s">
        <v>4343</v>
      </c>
      <c r="F1516" s="156" t="s">
        <v>4344</v>
      </c>
      <c r="G1516" s="217" t="s">
        <v>10784</v>
      </c>
      <c r="H1516" s="156" t="s">
        <v>4251</v>
      </c>
      <c r="I1516" s="223" t="s">
        <v>7</v>
      </c>
      <c r="J1516" s="233" t="s">
        <v>31</v>
      </c>
      <c r="K1516" s="184" t="s">
        <v>32</v>
      </c>
      <c r="M1516" s="163" t="s">
        <v>8691</v>
      </c>
    </row>
    <row r="1517" spans="1:13" ht="75" customHeight="1">
      <c r="A1517" s="138"/>
      <c r="B1517" s="138"/>
      <c r="C1517" s="183" t="s">
        <v>4354</v>
      </c>
      <c r="D1517" s="183" t="s">
        <v>32</v>
      </c>
      <c r="E1517" s="156" t="s">
        <v>4346</v>
      </c>
      <c r="F1517" s="156" t="s">
        <v>4347</v>
      </c>
      <c r="G1517" s="217" t="s">
        <v>10785</v>
      </c>
      <c r="H1517" s="156" t="s">
        <v>4243</v>
      </c>
      <c r="I1517" s="223" t="s">
        <v>7</v>
      </c>
      <c r="J1517" s="233" t="s">
        <v>31</v>
      </c>
      <c r="K1517" s="184" t="s">
        <v>32</v>
      </c>
      <c r="M1517" s="163" t="s">
        <v>8692</v>
      </c>
    </row>
    <row r="1518" spans="1:13" ht="75" customHeight="1">
      <c r="A1518" s="138"/>
      <c r="B1518" s="138"/>
      <c r="C1518" s="183" t="s">
        <v>4357</v>
      </c>
      <c r="D1518" s="183" t="s">
        <v>32</v>
      </c>
      <c r="E1518" s="156" t="s">
        <v>4349</v>
      </c>
      <c r="F1518" s="156" t="s">
        <v>4350</v>
      </c>
      <c r="G1518" s="217" t="s">
        <v>10786</v>
      </c>
      <c r="H1518" s="156" t="s">
        <v>4251</v>
      </c>
      <c r="I1518" s="223" t="s">
        <v>7</v>
      </c>
      <c r="J1518" s="233" t="s">
        <v>31</v>
      </c>
      <c r="K1518" s="184" t="s">
        <v>32</v>
      </c>
      <c r="M1518" s="138" t="s">
        <v>8693</v>
      </c>
    </row>
    <row r="1519" spans="1:13" ht="75" customHeight="1">
      <c r="A1519" s="138"/>
      <c r="B1519" s="138"/>
      <c r="C1519" s="183" t="s">
        <v>4360</v>
      </c>
      <c r="D1519" s="183" t="s">
        <v>32</v>
      </c>
      <c r="E1519" s="185" t="s">
        <v>4352</v>
      </c>
      <c r="F1519" s="156" t="s">
        <v>4353</v>
      </c>
      <c r="G1519" s="217" t="s">
        <v>10787</v>
      </c>
      <c r="H1519" s="156" t="s">
        <v>4243</v>
      </c>
      <c r="I1519" s="223" t="s">
        <v>7</v>
      </c>
      <c r="J1519" s="233" t="s">
        <v>31</v>
      </c>
      <c r="K1519" s="184" t="s">
        <v>32</v>
      </c>
      <c r="M1519" s="138" t="s">
        <v>8694</v>
      </c>
    </row>
    <row r="1520" spans="1:13" ht="75" customHeight="1">
      <c r="A1520" s="138"/>
      <c r="B1520" s="138"/>
      <c r="C1520" s="183" t="s">
        <v>4363</v>
      </c>
      <c r="D1520" s="183" t="s">
        <v>32</v>
      </c>
      <c r="E1520" s="185" t="s">
        <v>4355</v>
      </c>
      <c r="F1520" s="156" t="s">
        <v>4356</v>
      </c>
      <c r="G1520" s="217" t="s">
        <v>10788</v>
      </c>
      <c r="H1520" s="156" t="s">
        <v>4262</v>
      </c>
      <c r="I1520" s="223" t="s">
        <v>7</v>
      </c>
      <c r="J1520" s="233" t="s">
        <v>31</v>
      </c>
      <c r="K1520" s="184" t="s">
        <v>32</v>
      </c>
      <c r="M1520" s="138" t="s">
        <v>8695</v>
      </c>
    </row>
    <row r="1521" spans="1:13" ht="75" customHeight="1">
      <c r="A1521" s="138"/>
      <c r="B1521" s="138"/>
      <c r="C1521" s="183" t="s">
        <v>4366</v>
      </c>
      <c r="D1521" s="183" t="s">
        <v>32</v>
      </c>
      <c r="E1521" s="185" t="s">
        <v>4358</v>
      </c>
      <c r="F1521" s="156" t="s">
        <v>4359</v>
      </c>
      <c r="G1521" s="217" t="s">
        <v>10789</v>
      </c>
      <c r="H1521" s="156" t="s">
        <v>4255</v>
      </c>
      <c r="I1521" s="223" t="s">
        <v>7</v>
      </c>
      <c r="J1521" s="233" t="s">
        <v>31</v>
      </c>
      <c r="K1521" s="184" t="s">
        <v>32</v>
      </c>
      <c r="M1521" s="138" t="s">
        <v>8696</v>
      </c>
    </row>
    <row r="1522" spans="1:13" ht="75" customHeight="1">
      <c r="A1522" s="138"/>
      <c r="B1522" s="138"/>
      <c r="C1522" s="183" t="s">
        <v>4369</v>
      </c>
      <c r="D1522" s="183" t="s">
        <v>32</v>
      </c>
      <c r="E1522" s="185" t="s">
        <v>4361</v>
      </c>
      <c r="F1522" s="156" t="s">
        <v>4362</v>
      </c>
      <c r="G1522" s="217" t="s">
        <v>10790</v>
      </c>
      <c r="H1522" s="156" t="s">
        <v>4304</v>
      </c>
      <c r="I1522" s="223" t="s">
        <v>7</v>
      </c>
      <c r="J1522" s="233" t="s">
        <v>31</v>
      </c>
      <c r="K1522" s="184" t="s">
        <v>32</v>
      </c>
      <c r="M1522" s="138" t="s">
        <v>8697</v>
      </c>
    </row>
    <row r="1523" spans="1:13" ht="75" customHeight="1">
      <c r="A1523" s="138"/>
      <c r="B1523" s="138"/>
      <c r="C1523" s="183" t="s">
        <v>4372</v>
      </c>
      <c r="D1523" s="183" t="s">
        <v>32</v>
      </c>
      <c r="E1523" s="185" t="s">
        <v>4364</v>
      </c>
      <c r="F1523" s="156" t="s">
        <v>4365</v>
      </c>
      <c r="G1523" s="217" t="s">
        <v>10791</v>
      </c>
      <c r="H1523" s="156" t="s">
        <v>4314</v>
      </c>
      <c r="I1523" s="223" t="s">
        <v>7</v>
      </c>
      <c r="J1523" s="233" t="s">
        <v>31</v>
      </c>
      <c r="K1523" s="184" t="s">
        <v>32</v>
      </c>
      <c r="M1523" s="138" t="s">
        <v>8698</v>
      </c>
    </row>
    <row r="1524" spans="1:13" ht="75" customHeight="1">
      <c r="A1524" s="138"/>
      <c r="B1524" s="138"/>
      <c r="C1524" s="183" t="s">
        <v>4375</v>
      </c>
      <c r="D1524" s="183" t="s">
        <v>32</v>
      </c>
      <c r="E1524" s="185" t="s">
        <v>4367</v>
      </c>
      <c r="F1524" s="156" t="s">
        <v>4368</v>
      </c>
      <c r="G1524" s="217" t="s">
        <v>10792</v>
      </c>
      <c r="H1524" s="156" t="s">
        <v>4239</v>
      </c>
      <c r="I1524" s="223" t="s">
        <v>7</v>
      </c>
      <c r="J1524" s="233" t="s">
        <v>31</v>
      </c>
      <c r="K1524" s="184" t="s">
        <v>32</v>
      </c>
      <c r="M1524" s="138" t="s">
        <v>8699</v>
      </c>
    </row>
    <row r="1525" spans="1:13" ht="75" customHeight="1">
      <c r="A1525" s="138"/>
      <c r="B1525" s="138"/>
      <c r="C1525" s="183" t="s">
        <v>4378</v>
      </c>
      <c r="D1525" s="183" t="s">
        <v>32</v>
      </c>
      <c r="E1525" s="185" t="s">
        <v>4370</v>
      </c>
      <c r="F1525" s="156" t="s">
        <v>4371</v>
      </c>
      <c r="G1525" s="217" t="s">
        <v>10793</v>
      </c>
      <c r="H1525" s="156" t="s">
        <v>4243</v>
      </c>
      <c r="I1525" s="223" t="s">
        <v>7</v>
      </c>
      <c r="J1525" s="233" t="s">
        <v>31</v>
      </c>
      <c r="K1525" s="184" t="s">
        <v>32</v>
      </c>
      <c r="M1525" s="138" t="s">
        <v>8700</v>
      </c>
    </row>
    <row r="1526" spans="1:13" ht="75" customHeight="1">
      <c r="A1526" s="138"/>
      <c r="B1526" s="138"/>
      <c r="C1526" s="183" t="s">
        <v>4381</v>
      </c>
      <c r="D1526" s="183" t="s">
        <v>32</v>
      </c>
      <c r="E1526" s="185" t="s">
        <v>4373</v>
      </c>
      <c r="F1526" s="156" t="s">
        <v>4374</v>
      </c>
      <c r="G1526" s="217" t="s">
        <v>10794</v>
      </c>
      <c r="H1526" s="156" t="s">
        <v>4247</v>
      </c>
      <c r="I1526" s="223" t="s">
        <v>7</v>
      </c>
      <c r="J1526" s="233" t="s">
        <v>31</v>
      </c>
      <c r="K1526" s="184" t="s">
        <v>32</v>
      </c>
      <c r="M1526" s="138" t="s">
        <v>8701</v>
      </c>
    </row>
    <row r="1527" spans="1:13" ht="75" customHeight="1">
      <c r="A1527" s="138"/>
      <c r="B1527" s="138"/>
      <c r="C1527" s="183" t="s">
        <v>4384</v>
      </c>
      <c r="D1527" s="183" t="s">
        <v>32</v>
      </c>
      <c r="E1527" s="185" t="s">
        <v>4376</v>
      </c>
      <c r="F1527" s="156" t="s">
        <v>4377</v>
      </c>
      <c r="G1527" s="217" t="s">
        <v>10795</v>
      </c>
      <c r="H1527" s="156" t="s">
        <v>4255</v>
      </c>
      <c r="I1527" s="223" t="s">
        <v>7</v>
      </c>
      <c r="J1527" s="233" t="s">
        <v>31</v>
      </c>
      <c r="K1527" s="184" t="s">
        <v>32</v>
      </c>
      <c r="M1527" s="163" t="s">
        <v>8702</v>
      </c>
    </row>
    <row r="1528" spans="1:13" ht="75" customHeight="1">
      <c r="A1528" s="138"/>
      <c r="B1528" s="138"/>
      <c r="C1528" s="183" t="s">
        <v>4387</v>
      </c>
      <c r="D1528" s="183" t="s">
        <v>32</v>
      </c>
      <c r="E1528" s="185" t="s">
        <v>4379</v>
      </c>
      <c r="F1528" s="156" t="s">
        <v>4380</v>
      </c>
      <c r="G1528" s="217" t="s">
        <v>10796</v>
      </c>
      <c r="H1528" s="156" t="s">
        <v>4314</v>
      </c>
      <c r="I1528" s="223" t="s">
        <v>7</v>
      </c>
      <c r="J1528" s="233" t="s">
        <v>31</v>
      </c>
      <c r="K1528" s="184" t="s">
        <v>32</v>
      </c>
      <c r="M1528" s="138" t="s">
        <v>8703</v>
      </c>
    </row>
    <row r="1529" spans="1:13" ht="75" customHeight="1">
      <c r="A1529" s="138"/>
      <c r="B1529" s="138"/>
      <c r="C1529" s="183" t="s">
        <v>4390</v>
      </c>
      <c r="D1529" s="184" t="s">
        <v>32</v>
      </c>
      <c r="E1529" s="185" t="s">
        <v>4382</v>
      </c>
      <c r="F1529" s="185" t="s">
        <v>4383</v>
      </c>
      <c r="G1529" s="221" t="s">
        <v>10797</v>
      </c>
      <c r="H1529" s="185" t="s">
        <v>4251</v>
      </c>
      <c r="I1529" s="223" t="s">
        <v>7</v>
      </c>
      <c r="J1529" s="233" t="s">
        <v>31</v>
      </c>
      <c r="K1529" s="184" t="s">
        <v>32</v>
      </c>
      <c r="M1529" s="138" t="s">
        <v>8704</v>
      </c>
    </row>
    <row r="1530" spans="1:13" ht="75" customHeight="1">
      <c r="A1530" s="138"/>
      <c r="B1530" s="138"/>
      <c r="C1530" s="183" t="s">
        <v>4394</v>
      </c>
      <c r="D1530" s="183" t="s">
        <v>32</v>
      </c>
      <c r="E1530" s="185" t="s">
        <v>4385</v>
      </c>
      <c r="F1530" s="156" t="s">
        <v>4386</v>
      </c>
      <c r="G1530" s="217" t="s">
        <v>10798</v>
      </c>
      <c r="H1530" s="156" t="s">
        <v>4255</v>
      </c>
      <c r="I1530" s="223" t="s">
        <v>7</v>
      </c>
      <c r="J1530" s="233" t="s">
        <v>31</v>
      </c>
      <c r="K1530" s="184" t="s">
        <v>32</v>
      </c>
      <c r="M1530" s="138" t="s">
        <v>8705</v>
      </c>
    </row>
    <row r="1531" spans="1:13" ht="75" customHeight="1">
      <c r="A1531" s="138"/>
      <c r="B1531" s="138"/>
      <c r="C1531" s="183" t="s">
        <v>4397</v>
      </c>
      <c r="D1531" s="183" t="s">
        <v>32</v>
      </c>
      <c r="E1531" s="185" t="s">
        <v>4388</v>
      </c>
      <c r="F1531" s="156" t="s">
        <v>4389</v>
      </c>
      <c r="G1531" s="217" t="s">
        <v>10799</v>
      </c>
      <c r="H1531" s="156" t="s">
        <v>4247</v>
      </c>
      <c r="I1531" s="223" t="s">
        <v>7</v>
      </c>
      <c r="J1531" s="233" t="s">
        <v>31</v>
      </c>
      <c r="K1531" s="184" t="s">
        <v>32</v>
      </c>
      <c r="M1531" s="163" t="s">
        <v>8706</v>
      </c>
    </row>
    <row r="1532" spans="1:13" ht="75" customHeight="1">
      <c r="A1532" s="138"/>
      <c r="B1532" s="138"/>
      <c r="C1532" s="183" t="s">
        <v>4400</v>
      </c>
      <c r="D1532" s="183" t="s">
        <v>32</v>
      </c>
      <c r="E1532" s="185" t="s">
        <v>4391</v>
      </c>
      <c r="F1532" s="156" t="s">
        <v>4392</v>
      </c>
      <c r="G1532" s="217" t="s">
        <v>10800</v>
      </c>
      <c r="H1532" s="156" t="s">
        <v>4393</v>
      </c>
      <c r="I1532" s="223" t="s">
        <v>7</v>
      </c>
      <c r="J1532" s="233" t="s">
        <v>31</v>
      </c>
      <c r="K1532" s="184" t="s">
        <v>32</v>
      </c>
      <c r="M1532" s="138" t="s">
        <v>8707</v>
      </c>
    </row>
    <row r="1533" spans="1:13" ht="75" customHeight="1">
      <c r="A1533" s="138"/>
      <c r="B1533" s="138"/>
      <c r="C1533" s="183" t="s">
        <v>4403</v>
      </c>
      <c r="D1533" s="183" t="s">
        <v>32</v>
      </c>
      <c r="E1533" s="156" t="s">
        <v>4395</v>
      </c>
      <c r="F1533" s="156" t="s">
        <v>4396</v>
      </c>
      <c r="G1533" s="217" t="s">
        <v>10801</v>
      </c>
      <c r="H1533" s="156" t="s">
        <v>4393</v>
      </c>
      <c r="I1533" s="223" t="s">
        <v>7</v>
      </c>
      <c r="J1533" s="233" t="s">
        <v>31</v>
      </c>
      <c r="K1533" s="184" t="s">
        <v>32</v>
      </c>
      <c r="M1533" s="138" t="s">
        <v>8708</v>
      </c>
    </row>
    <row r="1534" spans="1:13" ht="75" customHeight="1">
      <c r="A1534" s="138"/>
      <c r="B1534" s="138"/>
      <c r="C1534" s="183" t="s">
        <v>4406</v>
      </c>
      <c r="D1534" s="183" t="s">
        <v>32</v>
      </c>
      <c r="E1534" s="156" t="s">
        <v>4398</v>
      </c>
      <c r="F1534" s="156" t="s">
        <v>4399</v>
      </c>
      <c r="G1534" s="217" t="s">
        <v>10802</v>
      </c>
      <c r="H1534" s="156" t="s">
        <v>4393</v>
      </c>
      <c r="I1534" s="223" t="s">
        <v>7</v>
      </c>
      <c r="J1534" s="233" t="s">
        <v>31</v>
      </c>
      <c r="K1534" s="184" t="s">
        <v>32</v>
      </c>
      <c r="M1534" s="138" t="s">
        <v>8709</v>
      </c>
    </row>
    <row r="1535" spans="1:13" ht="75" customHeight="1">
      <c r="A1535" s="138"/>
      <c r="B1535" s="138"/>
      <c r="C1535" s="183" t="s">
        <v>4409</v>
      </c>
      <c r="D1535" s="183" t="s">
        <v>32</v>
      </c>
      <c r="E1535" s="156" t="s">
        <v>4401</v>
      </c>
      <c r="F1535" s="156" t="s">
        <v>4402</v>
      </c>
      <c r="G1535" s="217" t="s">
        <v>10802</v>
      </c>
      <c r="H1535" s="156" t="s">
        <v>4393</v>
      </c>
      <c r="I1535" s="223" t="s">
        <v>7</v>
      </c>
      <c r="J1535" s="233" t="s">
        <v>31</v>
      </c>
      <c r="K1535" s="184" t="s">
        <v>32</v>
      </c>
      <c r="M1535" s="138" t="s">
        <v>8710</v>
      </c>
    </row>
    <row r="1536" spans="1:13" ht="75" customHeight="1">
      <c r="A1536" s="138"/>
      <c r="B1536" s="138"/>
      <c r="C1536" s="183" t="s">
        <v>4412</v>
      </c>
      <c r="D1536" s="183" t="s">
        <v>32</v>
      </c>
      <c r="E1536" s="156" t="s">
        <v>4404</v>
      </c>
      <c r="F1536" s="156" t="s">
        <v>4405</v>
      </c>
      <c r="G1536" s="217" t="s">
        <v>10803</v>
      </c>
      <c r="H1536" s="156" t="s">
        <v>4393</v>
      </c>
      <c r="I1536" s="223" t="s">
        <v>7</v>
      </c>
      <c r="J1536" s="233" t="s">
        <v>31</v>
      </c>
      <c r="K1536" s="184" t="s">
        <v>32</v>
      </c>
      <c r="M1536" s="163" t="s">
        <v>8711</v>
      </c>
    </row>
    <row r="1537" spans="1:13" ht="75" customHeight="1">
      <c r="A1537" s="138"/>
      <c r="B1537" s="138"/>
      <c r="C1537" s="183" t="s">
        <v>4416</v>
      </c>
      <c r="D1537" s="183" t="s">
        <v>32</v>
      </c>
      <c r="E1537" s="156" t="s">
        <v>4407</v>
      </c>
      <c r="F1537" s="156" t="s">
        <v>4408</v>
      </c>
      <c r="G1537" s="217" t="s">
        <v>10804</v>
      </c>
      <c r="H1537" s="156" t="s">
        <v>4251</v>
      </c>
      <c r="I1537" s="223" t="s">
        <v>7</v>
      </c>
      <c r="J1537" s="233" t="s">
        <v>31</v>
      </c>
      <c r="K1537" s="184" t="s">
        <v>32</v>
      </c>
      <c r="M1537" s="163" t="s">
        <v>8712</v>
      </c>
    </row>
    <row r="1538" spans="1:13" ht="75" customHeight="1">
      <c r="A1538" s="138"/>
      <c r="B1538" s="138"/>
      <c r="C1538" s="183" t="s">
        <v>4419</v>
      </c>
      <c r="D1538" s="183" t="s">
        <v>32</v>
      </c>
      <c r="E1538" s="156" t="s">
        <v>4410</v>
      </c>
      <c r="F1538" s="156" t="s">
        <v>4411</v>
      </c>
      <c r="G1538" s="217" t="s">
        <v>10805</v>
      </c>
      <c r="H1538" s="156" t="s">
        <v>4243</v>
      </c>
      <c r="I1538" s="223" t="s">
        <v>7</v>
      </c>
      <c r="J1538" s="233" t="s">
        <v>31</v>
      </c>
      <c r="K1538" s="184" t="s">
        <v>32</v>
      </c>
      <c r="M1538" s="163" t="s">
        <v>8713</v>
      </c>
    </row>
    <row r="1539" spans="1:13" ht="75" customHeight="1">
      <c r="A1539" s="138"/>
      <c r="B1539" s="138"/>
      <c r="C1539" s="183" t="s">
        <v>4422</v>
      </c>
      <c r="D1539" s="183" t="s">
        <v>32</v>
      </c>
      <c r="E1539" s="156" t="s">
        <v>4413</v>
      </c>
      <c r="F1539" s="156" t="s">
        <v>4414</v>
      </c>
      <c r="G1539" s="217" t="s">
        <v>10806</v>
      </c>
      <c r="H1539" s="156" t="s">
        <v>4415</v>
      </c>
      <c r="I1539" s="223" t="s">
        <v>7</v>
      </c>
      <c r="J1539" s="233" t="s">
        <v>31</v>
      </c>
      <c r="K1539" s="184" t="s">
        <v>32</v>
      </c>
      <c r="M1539" s="138" t="s">
        <v>8714</v>
      </c>
    </row>
    <row r="1540" spans="1:13" ht="75" customHeight="1">
      <c r="A1540" s="138"/>
      <c r="B1540" s="138"/>
      <c r="C1540" s="183" t="s">
        <v>4426</v>
      </c>
      <c r="D1540" s="183" t="s">
        <v>32</v>
      </c>
      <c r="E1540" s="156" t="s">
        <v>4417</v>
      </c>
      <c r="F1540" s="156" t="s">
        <v>4418</v>
      </c>
      <c r="G1540" s="217" t="s">
        <v>10807</v>
      </c>
      <c r="H1540" s="156" t="s">
        <v>4243</v>
      </c>
      <c r="I1540" s="223" t="s">
        <v>7</v>
      </c>
      <c r="J1540" s="233" t="s">
        <v>31</v>
      </c>
      <c r="K1540" s="184" t="s">
        <v>32</v>
      </c>
      <c r="M1540" s="138" t="s">
        <v>8715</v>
      </c>
    </row>
    <row r="1541" spans="1:13" ht="75" customHeight="1">
      <c r="A1541" s="138"/>
      <c r="B1541" s="138"/>
      <c r="C1541" s="183" t="s">
        <v>4429</v>
      </c>
      <c r="D1541" s="183" t="s">
        <v>32</v>
      </c>
      <c r="E1541" s="156" t="s">
        <v>4420</v>
      </c>
      <c r="F1541" s="156" t="s">
        <v>4421</v>
      </c>
      <c r="G1541" s="217" t="s">
        <v>10808</v>
      </c>
      <c r="H1541" s="156" t="s">
        <v>4262</v>
      </c>
      <c r="I1541" s="223" t="s">
        <v>7</v>
      </c>
      <c r="J1541" s="233" t="s">
        <v>31</v>
      </c>
      <c r="K1541" s="184" t="s">
        <v>32</v>
      </c>
      <c r="M1541" s="138" t="s">
        <v>8716</v>
      </c>
    </row>
    <row r="1542" spans="1:13" ht="75" customHeight="1">
      <c r="A1542" s="138"/>
      <c r="B1542" s="138"/>
      <c r="C1542" s="183" t="s">
        <v>4432</v>
      </c>
      <c r="D1542" s="183" t="s">
        <v>32</v>
      </c>
      <c r="E1542" s="156" t="s">
        <v>4423</v>
      </c>
      <c r="F1542" s="156" t="s">
        <v>4424</v>
      </c>
      <c r="G1542" s="217" t="s">
        <v>10809</v>
      </c>
      <c r="H1542" s="156" t="s">
        <v>4425</v>
      </c>
      <c r="I1542" s="223" t="s">
        <v>7</v>
      </c>
      <c r="J1542" s="233" t="s">
        <v>31</v>
      </c>
      <c r="K1542" s="184" t="s">
        <v>32</v>
      </c>
      <c r="M1542" s="138" t="s">
        <v>8717</v>
      </c>
    </row>
    <row r="1543" spans="1:13" ht="75" customHeight="1">
      <c r="A1543" s="138"/>
      <c r="B1543" s="138"/>
      <c r="C1543" s="183" t="s">
        <v>4435</v>
      </c>
      <c r="D1543" s="183" t="s">
        <v>32</v>
      </c>
      <c r="E1543" s="156" t="s">
        <v>4427</v>
      </c>
      <c r="F1543" s="156" t="s">
        <v>4428</v>
      </c>
      <c r="G1543" s="217" t="s">
        <v>10808</v>
      </c>
      <c r="H1543" s="156" t="s">
        <v>4262</v>
      </c>
      <c r="I1543" s="223" t="s">
        <v>7</v>
      </c>
      <c r="J1543" s="233" t="s">
        <v>31</v>
      </c>
      <c r="K1543" s="184" t="s">
        <v>32</v>
      </c>
      <c r="M1543" s="138" t="s">
        <v>8718</v>
      </c>
    </row>
    <row r="1544" spans="1:13" ht="75" customHeight="1">
      <c r="A1544" s="138"/>
      <c r="B1544" s="138"/>
      <c r="C1544" s="183" t="s">
        <v>4439</v>
      </c>
      <c r="D1544" s="183" t="s">
        <v>32</v>
      </c>
      <c r="E1544" s="184" t="s">
        <v>4430</v>
      </c>
      <c r="F1544" s="156" t="s">
        <v>4431</v>
      </c>
      <c r="G1544" s="217" t="s">
        <v>10809</v>
      </c>
      <c r="H1544" s="156" t="s">
        <v>4425</v>
      </c>
      <c r="I1544" s="223" t="s">
        <v>7</v>
      </c>
      <c r="J1544" s="233" t="s">
        <v>31</v>
      </c>
      <c r="K1544" s="184" t="s">
        <v>32</v>
      </c>
      <c r="M1544" s="138" t="s">
        <v>8719</v>
      </c>
    </row>
    <row r="1545" spans="1:13" ht="75" customHeight="1">
      <c r="A1545" s="138"/>
      <c r="B1545" s="138"/>
      <c r="C1545" s="183" t="s">
        <v>4442</v>
      </c>
      <c r="D1545" s="183" t="s">
        <v>32</v>
      </c>
      <c r="E1545" s="184" t="s">
        <v>4433</v>
      </c>
      <c r="F1545" s="156" t="s">
        <v>4434</v>
      </c>
      <c r="G1545" s="217" t="s">
        <v>10810</v>
      </c>
      <c r="H1545" s="156" t="s">
        <v>4239</v>
      </c>
      <c r="I1545" s="223" t="s">
        <v>7</v>
      </c>
      <c r="J1545" s="233" t="s">
        <v>31</v>
      </c>
      <c r="K1545" s="184" t="s">
        <v>32</v>
      </c>
      <c r="M1545" s="138" t="s">
        <v>8720</v>
      </c>
    </row>
    <row r="1546" spans="1:13" ht="75" customHeight="1">
      <c r="A1546" s="138"/>
      <c r="B1546" s="138"/>
      <c r="C1546" s="183" t="s">
        <v>4445</v>
      </c>
      <c r="D1546" s="183" t="s">
        <v>32</v>
      </c>
      <c r="E1546" s="156" t="s">
        <v>4436</v>
      </c>
      <c r="F1546" s="156" t="s">
        <v>4437</v>
      </c>
      <c r="G1546" s="217" t="s">
        <v>10811</v>
      </c>
      <c r="H1546" s="156" t="s">
        <v>4438</v>
      </c>
      <c r="I1546" s="223" t="s">
        <v>7</v>
      </c>
      <c r="J1546" s="233" t="s">
        <v>31</v>
      </c>
      <c r="K1546" s="184" t="s">
        <v>32</v>
      </c>
      <c r="M1546" s="138" t="s">
        <v>8721</v>
      </c>
    </row>
    <row r="1547" spans="1:13" ht="75" customHeight="1">
      <c r="A1547" s="138"/>
      <c r="B1547" s="138"/>
      <c r="C1547" s="183" t="s">
        <v>4448</v>
      </c>
      <c r="D1547" s="183" t="s">
        <v>32</v>
      </c>
      <c r="E1547" s="156" t="s">
        <v>4440</v>
      </c>
      <c r="F1547" s="156" t="s">
        <v>4441</v>
      </c>
      <c r="G1547" s="217" t="s">
        <v>10812</v>
      </c>
      <c r="H1547" s="156" t="s">
        <v>4438</v>
      </c>
      <c r="I1547" s="223" t="s">
        <v>7</v>
      </c>
      <c r="J1547" s="233" t="s">
        <v>31</v>
      </c>
      <c r="K1547" s="184" t="s">
        <v>32</v>
      </c>
      <c r="M1547" s="138" t="s">
        <v>8722</v>
      </c>
    </row>
    <row r="1548" spans="1:13" ht="75" customHeight="1">
      <c r="A1548" s="138"/>
      <c r="B1548" s="138"/>
      <c r="C1548" s="183" t="s">
        <v>4451</v>
      </c>
      <c r="D1548" s="183" t="s">
        <v>32</v>
      </c>
      <c r="E1548" s="156" t="s">
        <v>4443</v>
      </c>
      <c r="F1548" s="156" t="s">
        <v>4444</v>
      </c>
      <c r="G1548" s="217" t="s">
        <v>10813</v>
      </c>
      <c r="H1548" s="156" t="s">
        <v>4438</v>
      </c>
      <c r="I1548" s="223" t="s">
        <v>7</v>
      </c>
      <c r="J1548" s="233" t="s">
        <v>31</v>
      </c>
      <c r="K1548" s="184" t="s">
        <v>32</v>
      </c>
      <c r="M1548" s="138" t="s">
        <v>8723</v>
      </c>
    </row>
    <row r="1549" spans="1:13" ht="75" customHeight="1">
      <c r="A1549" s="138"/>
      <c r="B1549" s="138"/>
      <c r="C1549" s="183" t="s">
        <v>4454</v>
      </c>
      <c r="D1549" s="183" t="s">
        <v>32</v>
      </c>
      <c r="E1549" s="156" t="s">
        <v>4446</v>
      </c>
      <c r="F1549" s="156" t="s">
        <v>4447</v>
      </c>
      <c r="G1549" s="217" t="s">
        <v>10814</v>
      </c>
      <c r="H1549" s="156" t="s">
        <v>4438</v>
      </c>
      <c r="I1549" s="223" t="s">
        <v>7</v>
      </c>
      <c r="J1549" s="233" t="s">
        <v>31</v>
      </c>
      <c r="K1549" s="184" t="s">
        <v>32</v>
      </c>
      <c r="M1549" s="138" t="s">
        <v>8724</v>
      </c>
    </row>
    <row r="1550" spans="1:13" ht="75" customHeight="1">
      <c r="A1550" s="138"/>
      <c r="B1550" s="138"/>
      <c r="C1550" s="183" t="s">
        <v>4458</v>
      </c>
      <c r="D1550" s="183" t="s">
        <v>32</v>
      </c>
      <c r="E1550" s="156" t="s">
        <v>4449</v>
      </c>
      <c r="F1550" s="156" t="s">
        <v>4450</v>
      </c>
      <c r="G1550" s="217" t="s">
        <v>10815</v>
      </c>
      <c r="H1550" s="156" t="s">
        <v>4243</v>
      </c>
      <c r="I1550" s="223" t="s">
        <v>7</v>
      </c>
      <c r="J1550" s="233" t="s">
        <v>31</v>
      </c>
      <c r="K1550" s="184" t="s">
        <v>32</v>
      </c>
      <c r="M1550" s="138" t="s">
        <v>8725</v>
      </c>
    </row>
    <row r="1551" spans="1:13" ht="75" customHeight="1">
      <c r="A1551" s="138"/>
      <c r="B1551" s="138"/>
      <c r="C1551" s="183" t="s">
        <v>4460</v>
      </c>
      <c r="D1551" s="183" t="s">
        <v>32</v>
      </c>
      <c r="E1551" s="156" t="s">
        <v>4452</v>
      </c>
      <c r="F1551" s="156" t="s">
        <v>4453</v>
      </c>
      <c r="G1551" s="217" t="s">
        <v>10816</v>
      </c>
      <c r="H1551" s="156" t="s">
        <v>4239</v>
      </c>
      <c r="I1551" s="223" t="s">
        <v>7</v>
      </c>
      <c r="J1551" s="233" t="s">
        <v>31</v>
      </c>
      <c r="K1551" s="184" t="s">
        <v>32</v>
      </c>
      <c r="M1551" s="138" t="s">
        <v>8726</v>
      </c>
    </row>
    <row r="1552" spans="1:13" ht="75" customHeight="1">
      <c r="A1552" s="138"/>
      <c r="B1552" s="138"/>
      <c r="C1552" s="183" t="s">
        <v>4463</v>
      </c>
      <c r="D1552" s="183" t="s">
        <v>32</v>
      </c>
      <c r="E1552" s="156" t="s">
        <v>4455</v>
      </c>
      <c r="F1552" s="156" t="s">
        <v>4456</v>
      </c>
      <c r="G1552" s="217" t="s">
        <v>10817</v>
      </c>
      <c r="H1552" s="156" t="s">
        <v>4457</v>
      </c>
      <c r="I1552" s="223" t="s">
        <v>7</v>
      </c>
      <c r="J1552" s="233" t="s">
        <v>31</v>
      </c>
      <c r="K1552" s="184" t="s">
        <v>32</v>
      </c>
      <c r="M1552" s="138" t="s">
        <v>8727</v>
      </c>
    </row>
    <row r="1553" spans="1:13" ht="75" customHeight="1">
      <c r="A1553" s="138"/>
      <c r="B1553" s="138"/>
      <c r="C1553" s="183" t="s">
        <v>4466</v>
      </c>
      <c r="D1553" s="183" t="s">
        <v>32</v>
      </c>
      <c r="E1553" s="156" t="s">
        <v>4449</v>
      </c>
      <c r="F1553" s="156" t="s">
        <v>4459</v>
      </c>
      <c r="G1553" s="217" t="s">
        <v>10818</v>
      </c>
      <c r="H1553" s="156" t="s">
        <v>4243</v>
      </c>
      <c r="I1553" s="223" t="s">
        <v>7</v>
      </c>
      <c r="J1553" s="233" t="s">
        <v>31</v>
      </c>
      <c r="K1553" s="184" t="s">
        <v>32</v>
      </c>
      <c r="M1553" s="138" t="s">
        <v>8728</v>
      </c>
    </row>
    <row r="1554" spans="1:13" ht="75" customHeight="1">
      <c r="A1554" s="138"/>
      <c r="B1554" s="138"/>
      <c r="C1554" s="183" t="s">
        <v>4469</v>
      </c>
      <c r="D1554" s="183" t="s">
        <v>32</v>
      </c>
      <c r="E1554" s="156" t="s">
        <v>4461</v>
      </c>
      <c r="F1554" s="156" t="s">
        <v>4462</v>
      </c>
      <c r="G1554" s="217" t="s">
        <v>10819</v>
      </c>
      <c r="H1554" s="156" t="s">
        <v>4438</v>
      </c>
      <c r="I1554" s="223" t="s">
        <v>7</v>
      </c>
      <c r="J1554" s="233" t="s">
        <v>31</v>
      </c>
      <c r="K1554" s="184" t="s">
        <v>32</v>
      </c>
      <c r="M1554" s="138" t="s">
        <v>8729</v>
      </c>
    </row>
    <row r="1555" spans="1:13" ht="75" customHeight="1">
      <c r="A1555" s="138"/>
      <c r="B1555" s="138"/>
      <c r="C1555" s="183" t="s">
        <v>4472</v>
      </c>
      <c r="D1555" s="183" t="s">
        <v>32</v>
      </c>
      <c r="E1555" s="156" t="s">
        <v>4464</v>
      </c>
      <c r="F1555" s="156" t="s">
        <v>4465</v>
      </c>
      <c r="G1555" s="217" t="s">
        <v>10820</v>
      </c>
      <c r="H1555" s="156" t="s">
        <v>4243</v>
      </c>
      <c r="I1555" s="223" t="s">
        <v>7</v>
      </c>
      <c r="J1555" s="233" t="s">
        <v>31</v>
      </c>
      <c r="K1555" s="184" t="s">
        <v>32</v>
      </c>
      <c r="M1555" s="138" t="s">
        <v>8730</v>
      </c>
    </row>
    <row r="1556" spans="1:13" ht="75" customHeight="1">
      <c r="A1556" s="138"/>
      <c r="B1556" s="138"/>
      <c r="C1556" s="183" t="s">
        <v>4476</v>
      </c>
      <c r="D1556" s="183" t="s">
        <v>32</v>
      </c>
      <c r="E1556" s="156" t="s">
        <v>4467</v>
      </c>
      <c r="F1556" s="156" t="s">
        <v>4468</v>
      </c>
      <c r="G1556" s="217" t="s">
        <v>10821</v>
      </c>
      <c r="H1556" s="156" t="s">
        <v>4438</v>
      </c>
      <c r="I1556" s="223" t="s">
        <v>7</v>
      </c>
      <c r="J1556" s="233" t="s">
        <v>31</v>
      </c>
      <c r="K1556" s="184" t="s">
        <v>32</v>
      </c>
      <c r="M1556" s="138" t="s">
        <v>8731</v>
      </c>
    </row>
    <row r="1557" spans="1:13" ht="75" customHeight="1">
      <c r="A1557" s="138"/>
      <c r="B1557" s="138"/>
      <c r="C1557" s="183" t="s">
        <v>4480</v>
      </c>
      <c r="D1557" s="183" t="s">
        <v>32</v>
      </c>
      <c r="E1557" s="156" t="s">
        <v>4470</v>
      </c>
      <c r="F1557" s="156" t="s">
        <v>4471</v>
      </c>
      <c r="G1557" s="217" t="s">
        <v>8732</v>
      </c>
      <c r="H1557" s="156" t="s">
        <v>4438</v>
      </c>
      <c r="I1557" s="223" t="s">
        <v>7</v>
      </c>
      <c r="J1557" s="233" t="s">
        <v>31</v>
      </c>
      <c r="K1557" s="184" t="s">
        <v>32</v>
      </c>
    </row>
    <row r="1558" spans="1:13" ht="75" customHeight="1">
      <c r="A1558" s="138"/>
      <c r="B1558" s="138"/>
      <c r="C1558" s="183" t="s">
        <v>4484</v>
      </c>
      <c r="D1558" s="183" t="s">
        <v>32</v>
      </c>
      <c r="E1558" s="156" t="s">
        <v>4473</v>
      </c>
      <c r="F1558" s="156" t="s">
        <v>4474</v>
      </c>
      <c r="G1558" s="217" t="s">
        <v>8733</v>
      </c>
      <c r="H1558" s="156" t="s">
        <v>4475</v>
      </c>
      <c r="I1558" s="223" t="s">
        <v>7</v>
      </c>
      <c r="J1558" s="233" t="s">
        <v>31</v>
      </c>
      <c r="K1558" s="184" t="s">
        <v>32</v>
      </c>
    </row>
    <row r="1559" spans="1:13" ht="75" customHeight="1">
      <c r="A1559" s="138"/>
      <c r="B1559" s="138"/>
      <c r="C1559" s="183" t="s">
        <v>4488</v>
      </c>
      <c r="D1559" s="183" t="s">
        <v>32</v>
      </c>
      <c r="E1559" s="156" t="s">
        <v>4477</v>
      </c>
      <c r="F1559" s="156" t="s">
        <v>4478</v>
      </c>
      <c r="G1559" s="217" t="s">
        <v>8734</v>
      </c>
      <c r="H1559" s="156" t="s">
        <v>4479</v>
      </c>
      <c r="I1559" s="223" t="s">
        <v>7</v>
      </c>
      <c r="J1559" s="233" t="s">
        <v>31</v>
      </c>
      <c r="K1559" s="184" t="s">
        <v>32</v>
      </c>
    </row>
    <row r="1560" spans="1:13" ht="75" customHeight="1">
      <c r="A1560" s="138"/>
      <c r="B1560" s="138"/>
      <c r="C1560" s="183" t="s">
        <v>4492</v>
      </c>
      <c r="D1560" s="183" t="s">
        <v>32</v>
      </c>
      <c r="E1560" s="185" t="s">
        <v>4481</v>
      </c>
      <c r="F1560" s="156" t="s">
        <v>4482</v>
      </c>
      <c r="G1560" s="217" t="s">
        <v>8735</v>
      </c>
      <c r="H1560" s="156" t="s">
        <v>4483</v>
      </c>
      <c r="I1560" s="223" t="s">
        <v>7</v>
      </c>
      <c r="J1560" s="233" t="s">
        <v>31</v>
      </c>
      <c r="K1560" s="184" t="s">
        <v>32</v>
      </c>
    </row>
    <row r="1561" spans="1:13" ht="75" customHeight="1">
      <c r="A1561" s="138"/>
      <c r="B1561" s="138"/>
      <c r="C1561" s="183" t="s">
        <v>4496</v>
      </c>
      <c r="D1561" s="184" t="s">
        <v>32</v>
      </c>
      <c r="E1561" s="185" t="s">
        <v>4485</v>
      </c>
      <c r="F1561" s="185" t="s">
        <v>4486</v>
      </c>
      <c r="G1561" s="221" t="s">
        <v>8736</v>
      </c>
      <c r="H1561" s="185" t="s">
        <v>4487</v>
      </c>
      <c r="I1561" s="223" t="s">
        <v>7</v>
      </c>
      <c r="J1561" s="233" t="s">
        <v>31</v>
      </c>
      <c r="K1561" s="184" t="s">
        <v>32</v>
      </c>
    </row>
    <row r="1562" spans="1:13" ht="75" customHeight="1">
      <c r="A1562" s="138"/>
      <c r="B1562" s="138"/>
      <c r="C1562" s="183" t="s">
        <v>4499</v>
      </c>
      <c r="D1562" s="184" t="s">
        <v>32</v>
      </c>
      <c r="E1562" s="185" t="s">
        <v>4489</v>
      </c>
      <c r="F1562" s="185" t="s">
        <v>4490</v>
      </c>
      <c r="G1562" s="221" t="s">
        <v>10822</v>
      </c>
      <c r="H1562" s="185" t="s">
        <v>4491</v>
      </c>
      <c r="I1562" s="223" t="s">
        <v>7</v>
      </c>
      <c r="J1562" s="233" t="s">
        <v>31</v>
      </c>
      <c r="K1562" s="184" t="s">
        <v>32</v>
      </c>
      <c r="M1562" s="138" t="s">
        <v>8737</v>
      </c>
    </row>
    <row r="1563" spans="1:13" ht="75" customHeight="1">
      <c r="A1563" s="138"/>
      <c r="B1563" s="138"/>
      <c r="C1563" s="183" t="s">
        <v>4502</v>
      </c>
      <c r="D1563" s="184" t="s">
        <v>32</v>
      </c>
      <c r="E1563" s="185" t="s">
        <v>4493</v>
      </c>
      <c r="F1563" s="185" t="s">
        <v>4494</v>
      </c>
      <c r="G1563" s="221" t="s">
        <v>10822</v>
      </c>
      <c r="H1563" s="185" t="s">
        <v>4495</v>
      </c>
      <c r="I1563" s="223" t="s">
        <v>7</v>
      </c>
      <c r="J1563" s="233" t="s">
        <v>31</v>
      </c>
      <c r="K1563" s="184" t="s">
        <v>32</v>
      </c>
      <c r="M1563" s="138" t="s">
        <v>8738</v>
      </c>
    </row>
    <row r="1564" spans="1:13" ht="75" customHeight="1">
      <c r="A1564" s="138"/>
      <c r="B1564" s="138"/>
      <c r="C1564" s="183" t="s">
        <v>4506</v>
      </c>
      <c r="D1564" s="184" t="s">
        <v>32</v>
      </c>
      <c r="E1564" s="185" t="s">
        <v>4497</v>
      </c>
      <c r="F1564" s="185" t="s">
        <v>4498</v>
      </c>
      <c r="G1564" s="221" t="s">
        <v>10823</v>
      </c>
      <c r="H1564" s="185" t="s">
        <v>4491</v>
      </c>
      <c r="I1564" s="223" t="s">
        <v>7</v>
      </c>
      <c r="J1564" s="233" t="s">
        <v>31</v>
      </c>
      <c r="K1564" s="184" t="s">
        <v>32</v>
      </c>
      <c r="M1564" s="138" t="s">
        <v>8739</v>
      </c>
    </row>
    <row r="1565" spans="1:13" ht="75" customHeight="1">
      <c r="A1565" s="138"/>
      <c r="B1565" s="138"/>
      <c r="C1565" s="183" t="s">
        <v>4509</v>
      </c>
      <c r="D1565" s="184" t="s">
        <v>32</v>
      </c>
      <c r="E1565" s="185" t="s">
        <v>4500</v>
      </c>
      <c r="F1565" s="185" t="s">
        <v>4501</v>
      </c>
      <c r="G1565" s="221" t="s">
        <v>10823</v>
      </c>
      <c r="H1565" s="185" t="s">
        <v>4491</v>
      </c>
      <c r="I1565" s="223" t="s">
        <v>7</v>
      </c>
      <c r="J1565" s="233" t="s">
        <v>31</v>
      </c>
      <c r="K1565" s="184" t="s">
        <v>32</v>
      </c>
      <c r="M1565" s="138" t="s">
        <v>8740</v>
      </c>
    </row>
    <row r="1566" spans="1:13" ht="75" customHeight="1">
      <c r="A1566" s="138"/>
      <c r="B1566" s="138"/>
      <c r="C1566" s="183" t="s">
        <v>4511</v>
      </c>
      <c r="D1566" s="184" t="s">
        <v>32</v>
      </c>
      <c r="E1566" s="185" t="s">
        <v>8741</v>
      </c>
      <c r="F1566" s="185" t="s">
        <v>8742</v>
      </c>
      <c r="G1566" s="221" t="s">
        <v>10824</v>
      </c>
      <c r="H1566" s="185" t="s">
        <v>8743</v>
      </c>
      <c r="I1566" s="223" t="s">
        <v>7</v>
      </c>
      <c r="J1566" s="233" t="s">
        <v>31</v>
      </c>
      <c r="K1566" s="184" t="s">
        <v>32</v>
      </c>
      <c r="M1566" s="138" t="s">
        <v>8744</v>
      </c>
    </row>
    <row r="1567" spans="1:13" ht="75" customHeight="1">
      <c r="A1567" s="138"/>
      <c r="B1567" s="138"/>
      <c r="C1567" s="183" t="s">
        <v>4515</v>
      </c>
      <c r="D1567" s="184" t="s">
        <v>32</v>
      </c>
      <c r="E1567" s="185" t="s">
        <v>8745</v>
      </c>
      <c r="F1567" s="185" t="s">
        <v>8746</v>
      </c>
      <c r="G1567" s="221" t="s">
        <v>10824</v>
      </c>
      <c r="H1567" s="185" t="s">
        <v>8747</v>
      </c>
      <c r="I1567" s="223" t="s">
        <v>7</v>
      </c>
      <c r="J1567" s="233" t="s">
        <v>31</v>
      </c>
      <c r="K1567" s="184" t="s">
        <v>32</v>
      </c>
      <c r="M1567" s="138" t="s">
        <v>8748</v>
      </c>
    </row>
    <row r="1568" spans="1:13" ht="75" customHeight="1">
      <c r="A1568" s="138"/>
      <c r="B1568" s="138"/>
      <c r="C1568" s="183" t="s">
        <v>4519</v>
      </c>
      <c r="D1568" s="184" t="s">
        <v>32</v>
      </c>
      <c r="E1568" s="185" t="s">
        <v>8749</v>
      </c>
      <c r="F1568" s="185" t="s">
        <v>8750</v>
      </c>
      <c r="G1568" s="221" t="s">
        <v>10824</v>
      </c>
      <c r="H1568" s="185" t="s">
        <v>8751</v>
      </c>
      <c r="I1568" s="223" t="s">
        <v>7</v>
      </c>
      <c r="J1568" s="233" t="s">
        <v>31</v>
      </c>
      <c r="K1568" s="184" t="s">
        <v>32</v>
      </c>
      <c r="M1568" s="138" t="s">
        <v>8752</v>
      </c>
    </row>
    <row r="1569" spans="1:13" ht="75" customHeight="1">
      <c r="A1569" s="138"/>
      <c r="B1569" s="138"/>
      <c r="C1569" s="183" t="s">
        <v>4522</v>
      </c>
      <c r="D1569" s="184" t="s">
        <v>32</v>
      </c>
      <c r="E1569" s="185" t="s">
        <v>8741</v>
      </c>
      <c r="F1569" s="185" t="s">
        <v>8753</v>
      </c>
      <c r="G1569" s="221" t="s">
        <v>10824</v>
      </c>
      <c r="H1569" s="185" t="s">
        <v>8743</v>
      </c>
      <c r="I1569" s="223" t="s">
        <v>7</v>
      </c>
      <c r="J1569" s="233" t="s">
        <v>31</v>
      </c>
      <c r="K1569" s="184" t="s">
        <v>32</v>
      </c>
      <c r="M1569" s="138" t="s">
        <v>8754</v>
      </c>
    </row>
    <row r="1570" spans="1:13" ht="75" customHeight="1">
      <c r="A1570" s="138"/>
      <c r="B1570" s="138"/>
      <c r="C1570" s="183" t="s">
        <v>4526</v>
      </c>
      <c r="D1570" s="184" t="s">
        <v>32</v>
      </c>
      <c r="E1570" s="185" t="s">
        <v>8749</v>
      </c>
      <c r="F1570" s="185" t="s">
        <v>8755</v>
      </c>
      <c r="G1570" s="221" t="s">
        <v>10824</v>
      </c>
      <c r="H1570" s="185" t="s">
        <v>8751</v>
      </c>
      <c r="I1570" s="223" t="s">
        <v>7</v>
      </c>
      <c r="J1570" s="233" t="s">
        <v>31</v>
      </c>
      <c r="K1570" s="184" t="s">
        <v>32</v>
      </c>
      <c r="M1570" s="138" t="s">
        <v>8756</v>
      </c>
    </row>
    <row r="1571" spans="1:13" ht="75" customHeight="1">
      <c r="A1571" s="138"/>
      <c r="B1571" s="138"/>
      <c r="C1571" s="183" t="s">
        <v>4529</v>
      </c>
      <c r="D1571" s="184" t="s">
        <v>32</v>
      </c>
      <c r="E1571" s="185" t="s">
        <v>8745</v>
      </c>
      <c r="F1571" s="185" t="s">
        <v>8757</v>
      </c>
      <c r="G1571" s="221" t="s">
        <v>10824</v>
      </c>
      <c r="H1571" s="185" t="s">
        <v>8747</v>
      </c>
      <c r="I1571" s="223" t="s">
        <v>7</v>
      </c>
      <c r="J1571" s="233" t="s">
        <v>31</v>
      </c>
      <c r="K1571" s="184" t="s">
        <v>32</v>
      </c>
      <c r="M1571" s="138" t="s">
        <v>8758</v>
      </c>
    </row>
    <row r="1572" spans="1:13" ht="75" customHeight="1">
      <c r="A1572" s="138"/>
      <c r="B1572" s="138"/>
      <c r="C1572" s="183" t="s">
        <v>4533</v>
      </c>
      <c r="D1572" s="184" t="s">
        <v>32</v>
      </c>
      <c r="E1572" s="185" t="s">
        <v>4503</v>
      </c>
      <c r="F1572" s="185" t="s">
        <v>4504</v>
      </c>
      <c r="G1572" s="221" t="s">
        <v>10825</v>
      </c>
      <c r="H1572" s="185" t="s">
        <v>4505</v>
      </c>
      <c r="I1572" s="223" t="s">
        <v>7</v>
      </c>
      <c r="J1572" s="233" t="s">
        <v>31</v>
      </c>
      <c r="K1572" s="184" t="s">
        <v>32</v>
      </c>
    </row>
    <row r="1573" spans="1:13" ht="75" customHeight="1">
      <c r="A1573" s="138"/>
      <c r="B1573" s="138"/>
      <c r="C1573" s="183" t="s">
        <v>4536</v>
      </c>
      <c r="D1573" s="184" t="s">
        <v>32</v>
      </c>
      <c r="E1573" s="156" t="s">
        <v>4507</v>
      </c>
      <c r="F1573" s="156" t="s">
        <v>4510</v>
      </c>
      <c r="G1573" s="221" t="s">
        <v>10826</v>
      </c>
      <c r="H1573" s="185" t="s">
        <v>4508</v>
      </c>
      <c r="I1573" s="223" t="s">
        <v>7</v>
      </c>
      <c r="J1573" s="233" t="s">
        <v>31</v>
      </c>
      <c r="K1573" s="184" t="s">
        <v>32</v>
      </c>
      <c r="M1573" s="138" t="s">
        <v>7250</v>
      </c>
    </row>
    <row r="1574" spans="1:13" ht="75" customHeight="1">
      <c r="A1574" s="138"/>
      <c r="B1574" s="138"/>
      <c r="C1574" s="183" t="s">
        <v>4539</v>
      </c>
      <c r="D1574" s="184" t="s">
        <v>32</v>
      </c>
      <c r="E1574" s="156" t="s">
        <v>4512</v>
      </c>
      <c r="F1574" s="156" t="s">
        <v>4513</v>
      </c>
      <c r="G1574" s="221" t="s">
        <v>10827</v>
      </c>
      <c r="H1574" s="185" t="s">
        <v>4514</v>
      </c>
      <c r="I1574" s="223" t="s">
        <v>7</v>
      </c>
      <c r="J1574" s="233" t="s">
        <v>31</v>
      </c>
      <c r="K1574" s="184" t="s">
        <v>32</v>
      </c>
      <c r="M1574" s="138" t="s">
        <v>8759</v>
      </c>
    </row>
    <row r="1575" spans="1:13" ht="75" customHeight="1">
      <c r="A1575" s="138"/>
      <c r="B1575" s="138"/>
      <c r="C1575" s="183" t="s">
        <v>4543</v>
      </c>
      <c r="D1575" s="184" t="s">
        <v>32</v>
      </c>
      <c r="E1575" s="156" t="s">
        <v>4516</v>
      </c>
      <c r="F1575" s="156" t="s">
        <v>4517</v>
      </c>
      <c r="G1575" s="221" t="s">
        <v>10828</v>
      </c>
      <c r="H1575" s="185" t="s">
        <v>4518</v>
      </c>
      <c r="I1575" s="223" t="s">
        <v>7</v>
      </c>
      <c r="J1575" s="233" t="s">
        <v>31</v>
      </c>
      <c r="K1575" s="184" t="s">
        <v>32</v>
      </c>
    </row>
    <row r="1576" spans="1:13" ht="75" customHeight="1">
      <c r="A1576" s="138"/>
      <c r="B1576" s="138"/>
      <c r="C1576" s="183" t="s">
        <v>4546</v>
      </c>
      <c r="D1576" s="184" t="s">
        <v>32</v>
      </c>
      <c r="E1576" s="156" t="s">
        <v>4520</v>
      </c>
      <c r="F1576" s="156" t="s">
        <v>4521</v>
      </c>
      <c r="G1576" s="221" t="s">
        <v>10829</v>
      </c>
      <c r="H1576" s="185" t="s">
        <v>4518</v>
      </c>
      <c r="I1576" s="223" t="s">
        <v>7</v>
      </c>
      <c r="J1576" s="233" t="s">
        <v>31</v>
      </c>
      <c r="K1576" s="184" t="s">
        <v>32</v>
      </c>
    </row>
    <row r="1577" spans="1:13" ht="75" customHeight="1">
      <c r="A1577" s="138"/>
      <c r="B1577" s="138"/>
      <c r="C1577" s="183" t="s">
        <v>4549</v>
      </c>
      <c r="D1577" s="184" t="s">
        <v>32</v>
      </c>
      <c r="E1577" s="156" t="s">
        <v>4523</v>
      </c>
      <c r="F1577" s="156" t="s">
        <v>4524</v>
      </c>
      <c r="G1577" s="221" t="s">
        <v>10830</v>
      </c>
      <c r="H1577" s="185" t="s">
        <v>4525</v>
      </c>
      <c r="I1577" s="223" t="s">
        <v>7</v>
      </c>
      <c r="J1577" s="233" t="s">
        <v>31</v>
      </c>
      <c r="K1577" s="184" t="s">
        <v>32</v>
      </c>
    </row>
    <row r="1578" spans="1:13" ht="75" customHeight="1">
      <c r="A1578" s="138"/>
      <c r="B1578" s="138"/>
      <c r="C1578" s="183" t="s">
        <v>4552</v>
      </c>
      <c r="D1578" s="184" t="s">
        <v>32</v>
      </c>
      <c r="E1578" s="156" t="s">
        <v>4527</v>
      </c>
      <c r="F1578" s="156" t="s">
        <v>4528</v>
      </c>
      <c r="G1578" s="221" t="s">
        <v>10831</v>
      </c>
      <c r="H1578" s="185" t="s">
        <v>4525</v>
      </c>
      <c r="I1578" s="223" t="s">
        <v>7</v>
      </c>
      <c r="J1578" s="233" t="s">
        <v>31</v>
      </c>
      <c r="K1578" s="184" t="s">
        <v>32</v>
      </c>
    </row>
    <row r="1579" spans="1:13" ht="75" customHeight="1">
      <c r="A1579" s="138"/>
      <c r="B1579" s="138"/>
      <c r="C1579" s="183" t="s">
        <v>4555</v>
      </c>
      <c r="D1579" s="184" t="s">
        <v>32</v>
      </c>
      <c r="E1579" s="156" t="s">
        <v>4530</v>
      </c>
      <c r="F1579" s="156" t="s">
        <v>4531</v>
      </c>
      <c r="G1579" s="221" t="s">
        <v>10832</v>
      </c>
      <c r="H1579" s="185" t="s">
        <v>4532</v>
      </c>
      <c r="I1579" s="223" t="s">
        <v>7</v>
      </c>
      <c r="J1579" s="233" t="s">
        <v>31</v>
      </c>
      <c r="K1579" s="184" t="s">
        <v>32</v>
      </c>
    </row>
    <row r="1580" spans="1:13" ht="75" customHeight="1">
      <c r="A1580" s="138"/>
      <c r="B1580" s="138"/>
      <c r="C1580" s="183" t="s">
        <v>4558</v>
      </c>
      <c r="D1580" s="184" t="s">
        <v>32</v>
      </c>
      <c r="E1580" s="156" t="s">
        <v>4534</v>
      </c>
      <c r="F1580" s="156" t="s">
        <v>4535</v>
      </c>
      <c r="G1580" s="221" t="s">
        <v>10833</v>
      </c>
      <c r="H1580" s="185" t="s">
        <v>4532</v>
      </c>
      <c r="I1580" s="223" t="s">
        <v>7</v>
      </c>
      <c r="J1580" s="233" t="s">
        <v>31</v>
      </c>
      <c r="K1580" s="184" t="s">
        <v>32</v>
      </c>
    </row>
    <row r="1581" spans="1:13" ht="75" customHeight="1">
      <c r="A1581" s="138"/>
      <c r="B1581" s="138"/>
      <c r="C1581" s="183" t="s">
        <v>4561</v>
      </c>
      <c r="D1581" s="184" t="s">
        <v>32</v>
      </c>
      <c r="E1581" s="156" t="s">
        <v>4537</v>
      </c>
      <c r="F1581" s="156" t="s">
        <v>4538</v>
      </c>
      <c r="G1581" s="221" t="s">
        <v>10834</v>
      </c>
      <c r="H1581" s="185" t="s">
        <v>4532</v>
      </c>
      <c r="I1581" s="223" t="s">
        <v>7</v>
      </c>
      <c r="J1581" s="233" t="s">
        <v>31</v>
      </c>
      <c r="K1581" s="184" t="s">
        <v>32</v>
      </c>
    </row>
    <row r="1582" spans="1:13" ht="75" customHeight="1">
      <c r="A1582" s="138"/>
      <c r="B1582" s="138"/>
      <c r="C1582" s="183" t="s">
        <v>4564</v>
      </c>
      <c r="D1582" s="184" t="s">
        <v>32</v>
      </c>
      <c r="E1582" s="156" t="s">
        <v>4540</v>
      </c>
      <c r="F1582" s="156" t="s">
        <v>4541</v>
      </c>
      <c r="G1582" s="221" t="s">
        <v>10835</v>
      </c>
      <c r="H1582" s="185" t="s">
        <v>4542</v>
      </c>
      <c r="I1582" s="223" t="s">
        <v>7</v>
      </c>
      <c r="J1582" s="233" t="s">
        <v>31</v>
      </c>
      <c r="K1582" s="184" t="s">
        <v>32</v>
      </c>
    </row>
    <row r="1583" spans="1:13" ht="75" customHeight="1">
      <c r="A1583" s="138"/>
      <c r="B1583" s="138"/>
      <c r="C1583" s="183" t="s">
        <v>4567</v>
      </c>
      <c r="D1583" s="184" t="s">
        <v>32</v>
      </c>
      <c r="E1583" s="156" t="s">
        <v>4544</v>
      </c>
      <c r="F1583" s="156" t="s">
        <v>4545</v>
      </c>
      <c r="G1583" s="221" t="s">
        <v>10836</v>
      </c>
      <c r="H1583" s="185" t="s">
        <v>4532</v>
      </c>
      <c r="I1583" s="223" t="s">
        <v>7</v>
      </c>
      <c r="J1583" s="233" t="s">
        <v>31</v>
      </c>
      <c r="K1583" s="184" t="s">
        <v>32</v>
      </c>
    </row>
    <row r="1584" spans="1:13" ht="75" customHeight="1">
      <c r="A1584" s="138"/>
      <c r="B1584" s="138"/>
      <c r="C1584" s="183" t="s">
        <v>4570</v>
      </c>
      <c r="D1584" s="184" t="s">
        <v>32</v>
      </c>
      <c r="E1584" s="156" t="s">
        <v>4547</v>
      </c>
      <c r="F1584" s="156" t="s">
        <v>4548</v>
      </c>
      <c r="G1584" s="221" t="s">
        <v>10837</v>
      </c>
      <c r="H1584" s="185" t="s">
        <v>4525</v>
      </c>
      <c r="I1584" s="223" t="s">
        <v>7</v>
      </c>
      <c r="J1584" s="233" t="s">
        <v>31</v>
      </c>
      <c r="K1584" s="184" t="s">
        <v>32</v>
      </c>
    </row>
    <row r="1585" spans="1:14" ht="75" customHeight="1">
      <c r="A1585" s="138"/>
      <c r="B1585" s="138"/>
      <c r="C1585" s="183" t="s">
        <v>4573</v>
      </c>
      <c r="D1585" s="184" t="s">
        <v>32</v>
      </c>
      <c r="E1585" s="156" t="s">
        <v>4550</v>
      </c>
      <c r="F1585" s="156" t="s">
        <v>4551</v>
      </c>
      <c r="G1585" s="221" t="s">
        <v>10838</v>
      </c>
      <c r="H1585" s="185" t="s">
        <v>4525</v>
      </c>
      <c r="I1585" s="223" t="s">
        <v>7</v>
      </c>
      <c r="J1585" s="233" t="s">
        <v>31</v>
      </c>
      <c r="K1585" s="184" t="s">
        <v>32</v>
      </c>
    </row>
    <row r="1586" spans="1:14" ht="75" customHeight="1">
      <c r="A1586" s="138"/>
      <c r="B1586" s="138"/>
      <c r="C1586" s="183" t="s">
        <v>4576</v>
      </c>
      <c r="D1586" s="184" t="s">
        <v>32</v>
      </c>
      <c r="E1586" s="156" t="s">
        <v>4553</v>
      </c>
      <c r="F1586" s="156" t="s">
        <v>4554</v>
      </c>
      <c r="G1586" s="221" t="s">
        <v>10838</v>
      </c>
      <c r="H1586" s="185" t="s">
        <v>4525</v>
      </c>
      <c r="I1586" s="223" t="s">
        <v>7</v>
      </c>
      <c r="J1586" s="233" t="s">
        <v>31</v>
      </c>
      <c r="K1586" s="184" t="s">
        <v>32</v>
      </c>
    </row>
    <row r="1587" spans="1:14" ht="75" customHeight="1">
      <c r="A1587" s="138"/>
      <c r="B1587" s="138"/>
      <c r="C1587" s="183" t="s">
        <v>4579</v>
      </c>
      <c r="D1587" s="184" t="s">
        <v>32</v>
      </c>
      <c r="E1587" s="156" t="s">
        <v>4556</v>
      </c>
      <c r="F1587" s="156" t="s">
        <v>4557</v>
      </c>
      <c r="G1587" s="221" t="s">
        <v>10839</v>
      </c>
      <c r="H1587" s="185" t="s">
        <v>8760</v>
      </c>
      <c r="I1587" s="223" t="s">
        <v>7</v>
      </c>
      <c r="J1587" s="233" t="s">
        <v>31</v>
      </c>
      <c r="K1587" s="184" t="s">
        <v>32</v>
      </c>
      <c r="M1587" s="138" t="s">
        <v>8761</v>
      </c>
    </row>
    <row r="1588" spans="1:14" ht="75" customHeight="1">
      <c r="A1588" s="138"/>
      <c r="B1588" s="138"/>
      <c r="C1588" s="183" t="s">
        <v>4583</v>
      </c>
      <c r="D1588" s="184" t="s">
        <v>32</v>
      </c>
      <c r="E1588" s="156" t="s">
        <v>4559</v>
      </c>
      <c r="F1588" s="156" t="s">
        <v>4560</v>
      </c>
      <c r="G1588" s="221" t="s">
        <v>10840</v>
      </c>
      <c r="H1588" s="185" t="s">
        <v>8762</v>
      </c>
      <c r="I1588" s="223" t="s">
        <v>7</v>
      </c>
      <c r="J1588" s="233" t="s">
        <v>31</v>
      </c>
      <c r="K1588" s="184" t="s">
        <v>32</v>
      </c>
      <c r="M1588" s="138" t="s">
        <v>8763</v>
      </c>
    </row>
    <row r="1589" spans="1:14" ht="75" customHeight="1">
      <c r="A1589" s="138"/>
      <c r="B1589" s="138"/>
      <c r="C1589" s="183" t="s">
        <v>4587</v>
      </c>
      <c r="D1589" s="184" t="s">
        <v>32</v>
      </c>
      <c r="E1589" s="156" t="s">
        <v>4562</v>
      </c>
      <c r="F1589" s="156" t="s">
        <v>4563</v>
      </c>
      <c r="G1589" s="221" t="s">
        <v>10841</v>
      </c>
      <c r="H1589" s="185" t="s">
        <v>4525</v>
      </c>
      <c r="I1589" s="223" t="s">
        <v>7</v>
      </c>
      <c r="J1589" s="233" t="s">
        <v>31</v>
      </c>
      <c r="K1589" s="184" t="s">
        <v>32</v>
      </c>
      <c r="M1589" s="138" t="s">
        <v>8764</v>
      </c>
    </row>
    <row r="1590" spans="1:14" ht="75" customHeight="1">
      <c r="A1590" s="138"/>
      <c r="B1590" s="138"/>
      <c r="C1590" s="183" t="s">
        <v>4590</v>
      </c>
      <c r="D1590" s="184" t="s">
        <v>32</v>
      </c>
      <c r="E1590" s="156" t="s">
        <v>4565</v>
      </c>
      <c r="F1590" s="156" t="s">
        <v>4566</v>
      </c>
      <c r="G1590" s="221" t="s">
        <v>10842</v>
      </c>
      <c r="H1590" s="185" t="s">
        <v>4525</v>
      </c>
      <c r="I1590" s="223" t="s">
        <v>7</v>
      </c>
      <c r="J1590" s="233" t="s">
        <v>31</v>
      </c>
      <c r="K1590" s="184" t="s">
        <v>32</v>
      </c>
      <c r="M1590" s="138" t="s">
        <v>7262</v>
      </c>
    </row>
    <row r="1591" spans="1:14" ht="75" customHeight="1">
      <c r="A1591" s="138"/>
      <c r="B1591" s="138"/>
      <c r="C1591" s="183" t="s">
        <v>4593</v>
      </c>
      <c r="D1591" s="184" t="s">
        <v>32</v>
      </c>
      <c r="E1591" s="156" t="s">
        <v>4568</v>
      </c>
      <c r="F1591" s="156" t="s">
        <v>4569</v>
      </c>
      <c r="G1591" s="221" t="s">
        <v>8765</v>
      </c>
      <c r="H1591" s="185" t="s">
        <v>4518</v>
      </c>
      <c r="I1591" s="223" t="s">
        <v>7</v>
      </c>
      <c r="J1591" s="233" t="s">
        <v>31</v>
      </c>
      <c r="K1591" s="184" t="s">
        <v>32</v>
      </c>
    </row>
    <row r="1592" spans="1:14" ht="75" customHeight="1">
      <c r="A1592" s="138"/>
      <c r="B1592" s="138"/>
      <c r="C1592" s="183" t="s">
        <v>4596</v>
      </c>
      <c r="D1592" s="184" t="s">
        <v>32</v>
      </c>
      <c r="E1592" s="156" t="s">
        <v>4571</v>
      </c>
      <c r="F1592" s="156" t="s">
        <v>4572</v>
      </c>
      <c r="G1592" s="221" t="s">
        <v>8766</v>
      </c>
      <c r="H1592" s="185" t="s">
        <v>4518</v>
      </c>
      <c r="I1592" s="223" t="s">
        <v>7</v>
      </c>
      <c r="J1592" s="233" t="s">
        <v>31</v>
      </c>
      <c r="K1592" s="184" t="s">
        <v>32</v>
      </c>
    </row>
    <row r="1593" spans="1:14" ht="75" customHeight="1">
      <c r="A1593" s="138"/>
      <c r="B1593" s="138"/>
      <c r="C1593" s="183" t="s">
        <v>4599</v>
      </c>
      <c r="D1593" s="184" t="s">
        <v>32</v>
      </c>
      <c r="E1593" s="156" t="s">
        <v>4574</v>
      </c>
      <c r="F1593" s="156" t="s">
        <v>4575</v>
      </c>
      <c r="G1593" s="221" t="s">
        <v>8767</v>
      </c>
      <c r="H1593" s="185" t="s">
        <v>4525</v>
      </c>
      <c r="I1593" s="223" t="s">
        <v>7</v>
      </c>
      <c r="J1593" s="233" t="s">
        <v>31</v>
      </c>
      <c r="K1593" s="184" t="s">
        <v>32</v>
      </c>
    </row>
    <row r="1594" spans="1:14" ht="75" customHeight="1">
      <c r="A1594" s="138"/>
      <c r="B1594" s="138"/>
      <c r="C1594" s="183" t="s">
        <v>4602</v>
      </c>
      <c r="D1594" s="184" t="s">
        <v>32</v>
      </c>
      <c r="E1594" s="156" t="s">
        <v>4577</v>
      </c>
      <c r="F1594" s="156" t="s">
        <v>4578</v>
      </c>
      <c r="G1594" s="221" t="s">
        <v>8768</v>
      </c>
      <c r="H1594" s="185" t="s">
        <v>4525</v>
      </c>
      <c r="I1594" s="223" t="s">
        <v>7</v>
      </c>
      <c r="J1594" s="233" t="s">
        <v>31</v>
      </c>
      <c r="K1594" s="184" t="s">
        <v>32</v>
      </c>
      <c r="M1594" s="162"/>
    </row>
    <row r="1595" spans="1:14" ht="75" customHeight="1">
      <c r="A1595" s="138"/>
      <c r="B1595" s="138"/>
      <c r="C1595" s="183" t="s">
        <v>4605</v>
      </c>
      <c r="D1595" s="184" t="s">
        <v>32</v>
      </c>
      <c r="E1595" s="156" t="s">
        <v>4580</v>
      </c>
      <c r="F1595" s="156" t="s">
        <v>4581</v>
      </c>
      <c r="G1595" s="221" t="s">
        <v>8769</v>
      </c>
      <c r="H1595" s="185" t="s">
        <v>4582</v>
      </c>
      <c r="I1595" s="223" t="s">
        <v>7</v>
      </c>
      <c r="J1595" s="233" t="s">
        <v>31</v>
      </c>
      <c r="K1595" s="184" t="s">
        <v>32</v>
      </c>
      <c r="L1595" s="186"/>
      <c r="M1595" s="189" t="s">
        <v>7131</v>
      </c>
      <c r="N1595" s="155"/>
    </row>
    <row r="1596" spans="1:14" ht="75" customHeight="1">
      <c r="A1596" s="138"/>
      <c r="B1596" s="138"/>
      <c r="C1596" s="183" t="s">
        <v>4608</v>
      </c>
      <c r="D1596" s="184" t="s">
        <v>32</v>
      </c>
      <c r="E1596" s="156" t="s">
        <v>4584</v>
      </c>
      <c r="F1596" s="156" t="s">
        <v>4585</v>
      </c>
      <c r="G1596" s="221" t="s">
        <v>8770</v>
      </c>
      <c r="H1596" s="185" t="s">
        <v>4586</v>
      </c>
      <c r="I1596" s="223" t="s">
        <v>7</v>
      </c>
      <c r="J1596" s="233" t="s">
        <v>31</v>
      </c>
      <c r="K1596" s="184" t="s">
        <v>32</v>
      </c>
      <c r="L1596" s="186"/>
      <c r="M1596" s="189" t="s">
        <v>7252</v>
      </c>
      <c r="N1596" s="141"/>
    </row>
    <row r="1597" spans="1:14" ht="75" customHeight="1">
      <c r="A1597" s="138"/>
      <c r="B1597" s="138"/>
      <c r="C1597" s="183" t="s">
        <v>4611</v>
      </c>
      <c r="D1597" s="184" t="s">
        <v>32</v>
      </c>
      <c r="E1597" s="156" t="s">
        <v>4588</v>
      </c>
      <c r="F1597" s="156" t="s">
        <v>4589</v>
      </c>
      <c r="G1597" s="221" t="s">
        <v>8771</v>
      </c>
      <c r="H1597" s="185" t="s">
        <v>4586</v>
      </c>
      <c r="I1597" s="223" t="s">
        <v>7</v>
      </c>
      <c r="J1597" s="233" t="s">
        <v>31</v>
      </c>
      <c r="K1597" s="184" t="s">
        <v>32</v>
      </c>
      <c r="L1597" s="186"/>
      <c r="M1597" s="189" t="s">
        <v>7133</v>
      </c>
      <c r="N1597" s="155"/>
    </row>
    <row r="1598" spans="1:14" ht="75" customHeight="1">
      <c r="A1598" s="138"/>
      <c r="B1598" s="138"/>
      <c r="C1598" s="183" t="s">
        <v>4614</v>
      </c>
      <c r="D1598" s="184" t="s">
        <v>32</v>
      </c>
      <c r="E1598" s="156" t="s">
        <v>4591</v>
      </c>
      <c r="F1598" s="156" t="s">
        <v>4592</v>
      </c>
      <c r="G1598" s="221" t="s">
        <v>8772</v>
      </c>
      <c r="H1598" s="185" t="s">
        <v>4525</v>
      </c>
      <c r="I1598" s="223" t="s">
        <v>7</v>
      </c>
      <c r="J1598" s="233" t="s">
        <v>31</v>
      </c>
      <c r="K1598" s="184" t="s">
        <v>32</v>
      </c>
      <c r="M1598" s="167" t="s">
        <v>8773</v>
      </c>
    </row>
    <row r="1599" spans="1:14" ht="75" customHeight="1">
      <c r="A1599" s="138"/>
      <c r="B1599" s="138"/>
      <c r="C1599" s="183" t="s">
        <v>4617</v>
      </c>
      <c r="D1599" s="184" t="s">
        <v>32</v>
      </c>
      <c r="E1599" s="185" t="s">
        <v>4594</v>
      </c>
      <c r="F1599" s="185" t="s">
        <v>4595</v>
      </c>
      <c r="G1599" s="221" t="s">
        <v>8774</v>
      </c>
      <c r="H1599" s="185" t="s">
        <v>10843</v>
      </c>
      <c r="I1599" s="223" t="s">
        <v>7</v>
      </c>
      <c r="J1599" s="233" t="s">
        <v>31</v>
      </c>
      <c r="K1599" s="184" t="s">
        <v>32</v>
      </c>
    </row>
    <row r="1600" spans="1:14" ht="75" customHeight="1">
      <c r="A1600" s="138"/>
      <c r="B1600" s="138"/>
      <c r="C1600" s="183" t="s">
        <v>4620</v>
      </c>
      <c r="D1600" s="184" t="s">
        <v>32</v>
      </c>
      <c r="E1600" s="156" t="s">
        <v>4597</v>
      </c>
      <c r="F1600" s="156" t="s">
        <v>4598</v>
      </c>
      <c r="G1600" s="221" t="s">
        <v>8775</v>
      </c>
      <c r="H1600" s="185" t="s">
        <v>4532</v>
      </c>
      <c r="I1600" s="223" t="s">
        <v>7</v>
      </c>
      <c r="J1600" s="233" t="s">
        <v>31</v>
      </c>
      <c r="K1600" s="184" t="s">
        <v>32</v>
      </c>
    </row>
    <row r="1601" spans="1:13" ht="75" customHeight="1">
      <c r="A1601" s="138"/>
      <c r="B1601" s="138"/>
      <c r="C1601" s="183" t="s">
        <v>4623</v>
      </c>
      <c r="D1601" s="184" t="s">
        <v>32</v>
      </c>
      <c r="E1601" s="156" t="s">
        <v>4600</v>
      </c>
      <c r="F1601" s="156" t="s">
        <v>4601</v>
      </c>
      <c r="G1601" s="221" t="s">
        <v>8776</v>
      </c>
      <c r="H1601" s="185" t="s">
        <v>10844</v>
      </c>
      <c r="I1601" s="223" t="s">
        <v>7</v>
      </c>
      <c r="J1601" s="233" t="s">
        <v>31</v>
      </c>
      <c r="K1601" s="184" t="s">
        <v>32</v>
      </c>
    </row>
    <row r="1602" spans="1:13" ht="75" customHeight="1">
      <c r="A1602" s="138"/>
      <c r="B1602" s="138"/>
      <c r="C1602" s="183" t="s">
        <v>4626</v>
      </c>
      <c r="D1602" s="184" t="s">
        <v>32</v>
      </c>
      <c r="E1602" s="156" t="s">
        <v>4603</v>
      </c>
      <c r="F1602" s="156" t="s">
        <v>4604</v>
      </c>
      <c r="G1602" s="221" t="s">
        <v>8777</v>
      </c>
      <c r="H1602" s="185" t="s">
        <v>4532</v>
      </c>
      <c r="I1602" s="223" t="s">
        <v>7</v>
      </c>
      <c r="J1602" s="233" t="s">
        <v>31</v>
      </c>
      <c r="K1602" s="184" t="s">
        <v>32</v>
      </c>
    </row>
    <row r="1603" spans="1:13" ht="75" customHeight="1">
      <c r="A1603" s="138"/>
      <c r="B1603" s="138"/>
      <c r="C1603" s="183" t="s">
        <v>4629</v>
      </c>
      <c r="D1603" s="184" t="s">
        <v>32</v>
      </c>
      <c r="E1603" s="156" t="s">
        <v>4606</v>
      </c>
      <c r="F1603" s="156" t="s">
        <v>4607</v>
      </c>
      <c r="G1603" s="221" t="s">
        <v>8778</v>
      </c>
      <c r="H1603" s="185" t="s">
        <v>4518</v>
      </c>
      <c r="I1603" s="223" t="s">
        <v>7</v>
      </c>
      <c r="J1603" s="233" t="s">
        <v>31</v>
      </c>
      <c r="K1603" s="184" t="s">
        <v>32</v>
      </c>
    </row>
    <row r="1604" spans="1:13" ht="75" customHeight="1">
      <c r="A1604" s="138"/>
      <c r="B1604" s="138"/>
      <c r="C1604" s="183" t="s">
        <v>4633</v>
      </c>
      <c r="D1604" s="184" t="s">
        <v>32</v>
      </c>
      <c r="E1604" s="156" t="s">
        <v>4609</v>
      </c>
      <c r="F1604" s="156" t="s">
        <v>4610</v>
      </c>
      <c r="G1604" s="221" t="s">
        <v>8779</v>
      </c>
      <c r="H1604" s="185" t="s">
        <v>4518</v>
      </c>
      <c r="I1604" s="223" t="s">
        <v>7</v>
      </c>
      <c r="J1604" s="233" t="s">
        <v>31</v>
      </c>
      <c r="K1604" s="184" t="s">
        <v>32</v>
      </c>
    </row>
    <row r="1605" spans="1:13" ht="75" customHeight="1">
      <c r="A1605" s="138"/>
      <c r="B1605" s="138"/>
      <c r="C1605" s="183" t="s">
        <v>4636</v>
      </c>
      <c r="D1605" s="184" t="s">
        <v>32</v>
      </c>
      <c r="E1605" s="156" t="s">
        <v>4612</v>
      </c>
      <c r="F1605" s="156" t="s">
        <v>4613</v>
      </c>
      <c r="G1605" s="221" t="s">
        <v>8780</v>
      </c>
      <c r="H1605" s="185" t="s">
        <v>4525</v>
      </c>
      <c r="I1605" s="223" t="s">
        <v>7</v>
      </c>
      <c r="J1605" s="233" t="s">
        <v>31</v>
      </c>
      <c r="K1605" s="184" t="s">
        <v>32</v>
      </c>
    </row>
    <row r="1606" spans="1:13" ht="75" customHeight="1">
      <c r="A1606" s="138"/>
      <c r="B1606" s="138"/>
      <c r="C1606" s="183" t="s">
        <v>4639</v>
      </c>
      <c r="D1606" s="184" t="s">
        <v>32</v>
      </c>
      <c r="E1606" s="156" t="s">
        <v>4615</v>
      </c>
      <c r="F1606" s="156" t="s">
        <v>4616</v>
      </c>
      <c r="G1606" s="221" t="s">
        <v>8781</v>
      </c>
      <c r="H1606" s="185" t="s">
        <v>4525</v>
      </c>
      <c r="I1606" s="223" t="s">
        <v>7</v>
      </c>
      <c r="J1606" s="233" t="s">
        <v>31</v>
      </c>
      <c r="K1606" s="184" t="s">
        <v>32</v>
      </c>
    </row>
    <row r="1607" spans="1:13" ht="75" customHeight="1">
      <c r="A1607" s="138"/>
      <c r="B1607" s="138"/>
      <c r="C1607" s="183" t="s">
        <v>4641</v>
      </c>
      <c r="D1607" s="184" t="s">
        <v>32</v>
      </c>
      <c r="E1607" s="185" t="s">
        <v>4618</v>
      </c>
      <c r="F1607" s="185" t="s">
        <v>4619</v>
      </c>
      <c r="G1607" s="221" t="s">
        <v>8782</v>
      </c>
      <c r="H1607" s="185" t="s">
        <v>4518</v>
      </c>
      <c r="I1607" s="223" t="s">
        <v>7</v>
      </c>
      <c r="J1607" s="233" t="s">
        <v>31</v>
      </c>
      <c r="K1607" s="184" t="s">
        <v>32</v>
      </c>
      <c r="M1607" s="138" t="s">
        <v>7246</v>
      </c>
    </row>
    <row r="1608" spans="1:13" ht="75" customHeight="1">
      <c r="A1608" s="138"/>
      <c r="B1608" s="138"/>
      <c r="C1608" s="183" t="s">
        <v>4643</v>
      </c>
      <c r="D1608" s="184" t="s">
        <v>32</v>
      </c>
      <c r="E1608" s="185" t="s">
        <v>4621</v>
      </c>
      <c r="F1608" s="156" t="s">
        <v>4622</v>
      </c>
      <c r="G1608" s="221" t="s">
        <v>8783</v>
      </c>
      <c r="H1608" s="185" t="s">
        <v>4518</v>
      </c>
      <c r="I1608" s="223" t="s">
        <v>7</v>
      </c>
      <c r="J1608" s="233" t="s">
        <v>31</v>
      </c>
      <c r="K1608" s="184" t="s">
        <v>32</v>
      </c>
      <c r="M1608" s="138" t="s">
        <v>8784</v>
      </c>
    </row>
    <row r="1609" spans="1:13" ht="75" customHeight="1">
      <c r="A1609" s="138"/>
      <c r="B1609" s="138"/>
      <c r="C1609" s="183" t="s">
        <v>4646</v>
      </c>
      <c r="D1609" s="184" t="s">
        <v>32</v>
      </c>
      <c r="E1609" s="185" t="s">
        <v>4624</v>
      </c>
      <c r="F1609" s="156" t="s">
        <v>4625</v>
      </c>
      <c r="G1609" s="221" t="s">
        <v>8785</v>
      </c>
      <c r="H1609" s="185" t="s">
        <v>4532</v>
      </c>
      <c r="I1609" s="223" t="s">
        <v>7</v>
      </c>
      <c r="J1609" s="233" t="s">
        <v>31</v>
      </c>
      <c r="K1609" s="184" t="s">
        <v>32</v>
      </c>
      <c r="M1609" s="138" t="s">
        <v>8786</v>
      </c>
    </row>
    <row r="1610" spans="1:13" ht="75" customHeight="1">
      <c r="A1610" s="138"/>
      <c r="B1610" s="138"/>
      <c r="C1610" s="183" t="s">
        <v>4649</v>
      </c>
      <c r="D1610" s="184" t="s">
        <v>32</v>
      </c>
      <c r="E1610" s="185" t="s">
        <v>4627</v>
      </c>
      <c r="F1610" s="156" t="s">
        <v>4628</v>
      </c>
      <c r="G1610" s="221" t="s">
        <v>8787</v>
      </c>
      <c r="H1610" s="185" t="s">
        <v>4532</v>
      </c>
      <c r="I1610" s="223" t="s">
        <v>7</v>
      </c>
      <c r="J1610" s="233" t="s">
        <v>31</v>
      </c>
      <c r="K1610" s="184" t="s">
        <v>32</v>
      </c>
      <c r="M1610" s="138" t="s">
        <v>8788</v>
      </c>
    </row>
    <row r="1611" spans="1:13" ht="75" customHeight="1">
      <c r="A1611" s="138"/>
      <c r="B1611" s="138"/>
      <c r="C1611" s="183" t="s">
        <v>4652</v>
      </c>
      <c r="D1611" s="184" t="s">
        <v>32</v>
      </c>
      <c r="E1611" s="185" t="s">
        <v>4630</v>
      </c>
      <c r="F1611" s="156" t="s">
        <v>4631</v>
      </c>
      <c r="G1611" s="221" t="s">
        <v>8789</v>
      </c>
      <c r="H1611" s="185" t="s">
        <v>4632</v>
      </c>
      <c r="I1611" s="223" t="s">
        <v>7</v>
      </c>
      <c r="J1611" s="233" t="s">
        <v>31</v>
      </c>
      <c r="K1611" s="184" t="s">
        <v>32</v>
      </c>
      <c r="M1611" s="138" t="s">
        <v>8790</v>
      </c>
    </row>
    <row r="1612" spans="1:13" ht="75" customHeight="1">
      <c r="A1612" s="138"/>
      <c r="B1612" s="138"/>
      <c r="C1612" s="183" t="s">
        <v>4656</v>
      </c>
      <c r="D1612" s="184" t="s">
        <v>32</v>
      </c>
      <c r="E1612" s="185" t="s">
        <v>4634</v>
      </c>
      <c r="F1612" s="156" t="s">
        <v>4635</v>
      </c>
      <c r="G1612" s="221" t="s">
        <v>8791</v>
      </c>
      <c r="H1612" s="190" t="s">
        <v>8792</v>
      </c>
      <c r="I1612" s="223" t="s">
        <v>7</v>
      </c>
      <c r="J1612" s="233" t="s">
        <v>31</v>
      </c>
      <c r="K1612" s="184" t="s">
        <v>32</v>
      </c>
      <c r="M1612" s="138" t="s">
        <v>8793</v>
      </c>
    </row>
    <row r="1613" spans="1:13" ht="75" customHeight="1">
      <c r="A1613" s="138"/>
      <c r="B1613" s="138"/>
      <c r="C1613" s="183" t="s">
        <v>4660</v>
      </c>
      <c r="D1613" s="184" t="s">
        <v>32</v>
      </c>
      <c r="E1613" s="185" t="s">
        <v>4637</v>
      </c>
      <c r="F1613" s="156" t="s">
        <v>4638</v>
      </c>
      <c r="G1613" s="221" t="s">
        <v>8794</v>
      </c>
      <c r="H1613" s="190" t="s">
        <v>8792</v>
      </c>
      <c r="I1613" s="223" t="s">
        <v>7</v>
      </c>
      <c r="J1613" s="233" t="s">
        <v>31</v>
      </c>
      <c r="K1613" s="184" t="s">
        <v>32</v>
      </c>
      <c r="M1613" s="138" t="s">
        <v>8795</v>
      </c>
    </row>
    <row r="1614" spans="1:13" ht="155.25" customHeight="1">
      <c r="A1614" s="138"/>
      <c r="B1614" s="138"/>
      <c r="C1614" s="183" t="s">
        <v>4664</v>
      </c>
      <c r="D1614" s="184" t="s">
        <v>32</v>
      </c>
      <c r="E1614" s="185" t="s">
        <v>4637</v>
      </c>
      <c r="F1614" s="156" t="s">
        <v>4640</v>
      </c>
      <c r="G1614" s="221" t="s">
        <v>8796</v>
      </c>
      <c r="H1614" s="190" t="s">
        <v>8797</v>
      </c>
      <c r="I1614" s="223" t="s">
        <v>7</v>
      </c>
      <c r="J1614" s="233" t="s">
        <v>31</v>
      </c>
      <c r="K1614" s="184" t="s">
        <v>32</v>
      </c>
      <c r="M1614" s="138" t="s">
        <v>8798</v>
      </c>
    </row>
    <row r="1615" spans="1:13" ht="75" customHeight="1">
      <c r="A1615" s="138"/>
      <c r="B1615" s="138"/>
      <c r="C1615" s="183" t="s">
        <v>4667</v>
      </c>
      <c r="D1615" s="184" t="s">
        <v>32</v>
      </c>
      <c r="E1615" s="185" t="s">
        <v>4637</v>
      </c>
      <c r="F1615" s="156" t="s">
        <v>4642</v>
      </c>
      <c r="G1615" s="221" t="s">
        <v>8799</v>
      </c>
      <c r="H1615" s="190" t="s">
        <v>8792</v>
      </c>
      <c r="I1615" s="223" t="s">
        <v>7</v>
      </c>
      <c r="J1615" s="233" t="s">
        <v>31</v>
      </c>
      <c r="K1615" s="184" t="s">
        <v>32</v>
      </c>
      <c r="M1615" s="138" t="s">
        <v>8800</v>
      </c>
    </row>
    <row r="1616" spans="1:13" ht="75" customHeight="1">
      <c r="A1616" s="138"/>
      <c r="B1616" s="138"/>
      <c r="C1616" s="183" t="s">
        <v>4670</v>
      </c>
      <c r="D1616" s="184" t="s">
        <v>32</v>
      </c>
      <c r="E1616" s="185" t="s">
        <v>4644</v>
      </c>
      <c r="F1616" s="156" t="s">
        <v>4645</v>
      </c>
      <c r="G1616" s="221" t="s">
        <v>8801</v>
      </c>
      <c r="H1616" s="185" t="s">
        <v>4525</v>
      </c>
      <c r="I1616" s="223" t="s">
        <v>7</v>
      </c>
      <c r="J1616" s="233" t="s">
        <v>31</v>
      </c>
      <c r="K1616" s="184" t="s">
        <v>32</v>
      </c>
      <c r="M1616" s="138" t="s">
        <v>8802</v>
      </c>
    </row>
    <row r="1617" spans="1:14" ht="75" customHeight="1">
      <c r="A1617" s="138"/>
      <c r="B1617" s="138"/>
      <c r="C1617" s="183" t="s">
        <v>4674</v>
      </c>
      <c r="D1617" s="184" t="s">
        <v>32</v>
      </c>
      <c r="E1617" s="185" t="s">
        <v>4647</v>
      </c>
      <c r="F1617" s="156" t="s">
        <v>4648</v>
      </c>
      <c r="G1617" s="221" t="s">
        <v>8803</v>
      </c>
      <c r="H1617" s="185" t="s">
        <v>4525</v>
      </c>
      <c r="I1617" s="223" t="s">
        <v>7</v>
      </c>
      <c r="J1617" s="233" t="s">
        <v>31</v>
      </c>
      <c r="K1617" s="184" t="s">
        <v>32</v>
      </c>
      <c r="M1617" s="138" t="s">
        <v>7171</v>
      </c>
    </row>
    <row r="1618" spans="1:14" ht="75" customHeight="1">
      <c r="A1618" s="138"/>
      <c r="B1618" s="138"/>
      <c r="C1618" s="183" t="s">
        <v>4678</v>
      </c>
      <c r="D1618" s="184" t="s">
        <v>32</v>
      </c>
      <c r="E1618" s="185" t="s">
        <v>4650</v>
      </c>
      <c r="F1618" s="156" t="s">
        <v>4651</v>
      </c>
      <c r="G1618" s="221" t="s">
        <v>8804</v>
      </c>
      <c r="H1618" s="185" t="s">
        <v>4525</v>
      </c>
      <c r="I1618" s="223" t="s">
        <v>7</v>
      </c>
      <c r="J1618" s="233" t="s">
        <v>31</v>
      </c>
      <c r="K1618" s="184" t="s">
        <v>32</v>
      </c>
      <c r="M1618" s="138" t="s">
        <v>8805</v>
      </c>
    </row>
    <row r="1619" spans="1:14" ht="75" customHeight="1">
      <c r="A1619" s="138"/>
      <c r="B1619" s="138"/>
      <c r="C1619" s="183" t="s">
        <v>4681</v>
      </c>
      <c r="D1619" s="184" t="s">
        <v>32</v>
      </c>
      <c r="E1619" s="185" t="s">
        <v>4653</v>
      </c>
      <c r="F1619" s="185" t="s">
        <v>4654</v>
      </c>
      <c r="G1619" s="221" t="s">
        <v>8806</v>
      </c>
      <c r="H1619" s="185" t="s">
        <v>4655</v>
      </c>
      <c r="I1619" s="223" t="s">
        <v>7</v>
      </c>
      <c r="J1619" s="233" t="s">
        <v>31</v>
      </c>
      <c r="K1619" s="184" t="s">
        <v>32</v>
      </c>
      <c r="M1619" s="138" t="s">
        <v>8807</v>
      </c>
    </row>
    <row r="1620" spans="1:14" ht="75" customHeight="1">
      <c r="A1620" s="138"/>
      <c r="B1620" s="138"/>
      <c r="C1620" s="183" t="s">
        <v>4684</v>
      </c>
      <c r="D1620" s="184" t="s">
        <v>32</v>
      </c>
      <c r="E1620" s="156" t="s">
        <v>4657</v>
      </c>
      <c r="F1620" s="156" t="s">
        <v>4658</v>
      </c>
      <c r="G1620" s="217" t="s">
        <v>8808</v>
      </c>
      <c r="H1620" s="185" t="s">
        <v>4659</v>
      </c>
      <c r="I1620" s="223" t="s">
        <v>7</v>
      </c>
      <c r="J1620" s="233" t="s">
        <v>31</v>
      </c>
      <c r="K1620" s="184" t="s">
        <v>32</v>
      </c>
      <c r="M1620" s="138" t="s">
        <v>8809</v>
      </c>
    </row>
    <row r="1621" spans="1:14" ht="75" customHeight="1">
      <c r="A1621" s="138"/>
      <c r="B1621" s="138"/>
      <c r="C1621" s="183" t="s">
        <v>4687</v>
      </c>
      <c r="D1621" s="184" t="s">
        <v>32</v>
      </c>
      <c r="E1621" s="156" t="s">
        <v>4661</v>
      </c>
      <c r="F1621" s="156" t="s">
        <v>4662</v>
      </c>
      <c r="G1621" s="217" t="s">
        <v>8810</v>
      </c>
      <c r="H1621" s="185" t="s">
        <v>4663</v>
      </c>
      <c r="I1621" s="223" t="s">
        <v>7</v>
      </c>
      <c r="J1621" s="233" t="s">
        <v>31</v>
      </c>
      <c r="K1621" s="184" t="s">
        <v>32</v>
      </c>
      <c r="M1621" s="138" t="s">
        <v>8811</v>
      </c>
    </row>
    <row r="1622" spans="1:14" ht="75" customHeight="1">
      <c r="A1622" s="138"/>
      <c r="B1622" s="138"/>
      <c r="C1622" s="183" t="s">
        <v>4689</v>
      </c>
      <c r="D1622" s="184" t="s">
        <v>32</v>
      </c>
      <c r="E1622" s="156" t="s">
        <v>4665</v>
      </c>
      <c r="F1622" s="156" t="s">
        <v>4666</v>
      </c>
      <c r="G1622" s="217" t="s">
        <v>8812</v>
      </c>
      <c r="H1622" s="185" t="s">
        <v>4663</v>
      </c>
      <c r="I1622" s="223" t="s">
        <v>7</v>
      </c>
      <c r="J1622" s="233" t="s">
        <v>31</v>
      </c>
      <c r="K1622" s="184" t="s">
        <v>32</v>
      </c>
      <c r="M1622" s="138" t="s">
        <v>8813</v>
      </c>
    </row>
    <row r="1623" spans="1:14" ht="75" customHeight="1">
      <c r="A1623" s="138"/>
      <c r="B1623" s="138"/>
      <c r="C1623" s="183" t="s">
        <v>4691</v>
      </c>
      <c r="D1623" s="184" t="s">
        <v>32</v>
      </c>
      <c r="E1623" s="156" t="s">
        <v>8814</v>
      </c>
      <c r="F1623" s="156" t="s">
        <v>4668</v>
      </c>
      <c r="G1623" s="217" t="s">
        <v>8815</v>
      </c>
      <c r="H1623" s="185" t="s">
        <v>4669</v>
      </c>
      <c r="I1623" s="223" t="s">
        <v>7</v>
      </c>
      <c r="J1623" s="233" t="s">
        <v>31</v>
      </c>
      <c r="K1623" s="184" t="s">
        <v>32</v>
      </c>
      <c r="M1623" s="138" t="s">
        <v>8816</v>
      </c>
    </row>
    <row r="1624" spans="1:14" ht="75" customHeight="1">
      <c r="A1624" s="138"/>
      <c r="B1624" s="138"/>
      <c r="C1624" s="183" t="s">
        <v>4694</v>
      </c>
      <c r="D1624" s="184" t="s">
        <v>32</v>
      </c>
      <c r="E1624" s="156" t="s">
        <v>4671</v>
      </c>
      <c r="F1624" s="156" t="s">
        <v>4672</v>
      </c>
      <c r="G1624" s="217" t="s">
        <v>8817</v>
      </c>
      <c r="H1624" s="185" t="s">
        <v>4673</v>
      </c>
      <c r="I1624" s="223" t="s">
        <v>7</v>
      </c>
      <c r="J1624" s="233" t="s">
        <v>31</v>
      </c>
      <c r="K1624" s="184" t="s">
        <v>32</v>
      </c>
      <c r="L1624" s="186"/>
      <c r="M1624" s="189" t="s">
        <v>8818</v>
      </c>
      <c r="N1624" s="141"/>
    </row>
    <row r="1625" spans="1:14" ht="75" customHeight="1">
      <c r="A1625" s="138"/>
      <c r="B1625" s="138"/>
      <c r="C1625" s="183" t="s">
        <v>4697</v>
      </c>
      <c r="D1625" s="184" t="s">
        <v>32</v>
      </c>
      <c r="E1625" s="156" t="s">
        <v>4675</v>
      </c>
      <c r="F1625" s="156" t="s">
        <v>4676</v>
      </c>
      <c r="G1625" s="217" t="s">
        <v>10845</v>
      </c>
      <c r="H1625" s="183" t="s">
        <v>4677</v>
      </c>
      <c r="I1625" s="223" t="s">
        <v>7</v>
      </c>
      <c r="J1625" s="233" t="s">
        <v>31</v>
      </c>
      <c r="K1625" s="184" t="s">
        <v>32</v>
      </c>
      <c r="M1625" s="167" t="s">
        <v>7696</v>
      </c>
    </row>
    <row r="1626" spans="1:14" ht="75" customHeight="1">
      <c r="A1626" s="138"/>
      <c r="B1626" s="138"/>
      <c r="C1626" s="183" t="s">
        <v>4701</v>
      </c>
      <c r="D1626" s="184" t="s">
        <v>32</v>
      </c>
      <c r="E1626" s="156" t="s">
        <v>4679</v>
      </c>
      <c r="F1626" s="156" t="s">
        <v>4680</v>
      </c>
      <c r="G1626" s="217" t="s">
        <v>10846</v>
      </c>
      <c r="H1626" s="183" t="s">
        <v>4677</v>
      </c>
      <c r="I1626" s="223" t="s">
        <v>7</v>
      </c>
      <c r="J1626" s="233" t="s">
        <v>31</v>
      </c>
      <c r="K1626" s="184" t="s">
        <v>32</v>
      </c>
      <c r="M1626" s="138" t="s">
        <v>7695</v>
      </c>
    </row>
    <row r="1627" spans="1:14" ht="75" customHeight="1">
      <c r="A1627" s="138"/>
      <c r="B1627" s="138"/>
      <c r="C1627" s="183" t="s">
        <v>4704</v>
      </c>
      <c r="D1627" s="184" t="s">
        <v>32</v>
      </c>
      <c r="E1627" s="156" t="s">
        <v>4682</v>
      </c>
      <c r="F1627" s="156" t="s">
        <v>4683</v>
      </c>
      <c r="G1627" s="217" t="s">
        <v>10847</v>
      </c>
      <c r="H1627" s="183" t="s">
        <v>4677</v>
      </c>
      <c r="I1627" s="223" t="s">
        <v>7</v>
      </c>
      <c r="J1627" s="233" t="s">
        <v>31</v>
      </c>
      <c r="K1627" s="184" t="s">
        <v>32</v>
      </c>
      <c r="M1627" s="138" t="s">
        <v>8819</v>
      </c>
    </row>
    <row r="1628" spans="1:14" ht="75" customHeight="1">
      <c r="A1628" s="138"/>
      <c r="B1628" s="138"/>
      <c r="C1628" s="183" t="s">
        <v>4707</v>
      </c>
      <c r="D1628" s="184" t="s">
        <v>32</v>
      </c>
      <c r="E1628" s="156" t="s">
        <v>4685</v>
      </c>
      <c r="F1628" s="156" t="s">
        <v>4686</v>
      </c>
      <c r="G1628" s="217" t="s">
        <v>10848</v>
      </c>
      <c r="H1628" s="183" t="s">
        <v>4677</v>
      </c>
      <c r="I1628" s="223" t="s">
        <v>7</v>
      </c>
      <c r="J1628" s="233" t="s">
        <v>31</v>
      </c>
      <c r="K1628" s="184" t="s">
        <v>32</v>
      </c>
      <c r="M1628" s="138" t="s">
        <v>7708</v>
      </c>
    </row>
    <row r="1629" spans="1:14" ht="75" customHeight="1">
      <c r="A1629" s="138"/>
      <c r="B1629" s="138"/>
      <c r="C1629" s="183" t="s">
        <v>4711</v>
      </c>
      <c r="D1629" s="184" t="s">
        <v>32</v>
      </c>
      <c r="E1629" s="156" t="s">
        <v>4682</v>
      </c>
      <c r="F1629" s="156" t="s">
        <v>4688</v>
      </c>
      <c r="G1629" s="217" t="s">
        <v>10847</v>
      </c>
      <c r="H1629" s="183" t="s">
        <v>4677</v>
      </c>
      <c r="I1629" s="223" t="s">
        <v>7</v>
      </c>
      <c r="J1629" s="233" t="s">
        <v>31</v>
      </c>
      <c r="K1629" s="184" t="s">
        <v>32</v>
      </c>
      <c r="M1629" s="138" t="s">
        <v>8820</v>
      </c>
    </row>
    <row r="1630" spans="1:14" ht="75" customHeight="1">
      <c r="A1630" s="138"/>
      <c r="B1630" s="138"/>
      <c r="C1630" s="183" t="s">
        <v>4715</v>
      </c>
      <c r="D1630" s="184" t="s">
        <v>32</v>
      </c>
      <c r="E1630" s="156" t="s">
        <v>4685</v>
      </c>
      <c r="F1630" s="156" t="s">
        <v>4690</v>
      </c>
      <c r="G1630" s="217" t="s">
        <v>10848</v>
      </c>
      <c r="H1630" s="183" t="s">
        <v>4677</v>
      </c>
      <c r="I1630" s="223" t="s">
        <v>7</v>
      </c>
      <c r="J1630" s="233" t="s">
        <v>31</v>
      </c>
      <c r="K1630" s="184" t="s">
        <v>32</v>
      </c>
      <c r="M1630" s="138" t="s">
        <v>8821</v>
      </c>
    </row>
    <row r="1631" spans="1:14" ht="75" customHeight="1">
      <c r="A1631" s="138"/>
      <c r="B1631" s="138"/>
      <c r="C1631" s="183" t="s">
        <v>4718</v>
      </c>
      <c r="D1631" s="184" t="s">
        <v>32</v>
      </c>
      <c r="E1631" s="185" t="s">
        <v>4692</v>
      </c>
      <c r="F1631" s="185" t="s">
        <v>4693</v>
      </c>
      <c r="G1631" s="221" t="s">
        <v>8822</v>
      </c>
      <c r="H1631" s="156" t="s">
        <v>4673</v>
      </c>
      <c r="I1631" s="223" t="s">
        <v>7</v>
      </c>
      <c r="J1631" s="233" t="s">
        <v>31</v>
      </c>
      <c r="K1631" s="184" t="s">
        <v>32</v>
      </c>
    </row>
    <row r="1632" spans="1:14" ht="75" customHeight="1">
      <c r="A1632" s="138"/>
      <c r="B1632" s="138"/>
      <c r="C1632" s="183" t="s">
        <v>4722</v>
      </c>
      <c r="D1632" s="184" t="s">
        <v>32</v>
      </c>
      <c r="E1632" s="156" t="s">
        <v>4695</v>
      </c>
      <c r="F1632" s="156" t="s">
        <v>4696</v>
      </c>
      <c r="G1632" s="217" t="s">
        <v>8823</v>
      </c>
      <c r="H1632" s="156" t="s">
        <v>4673</v>
      </c>
      <c r="I1632" s="223" t="s">
        <v>7</v>
      </c>
      <c r="J1632" s="233" t="s">
        <v>31</v>
      </c>
      <c r="K1632" s="184" t="s">
        <v>32</v>
      </c>
    </row>
    <row r="1633" spans="1:13" ht="75" customHeight="1">
      <c r="A1633" s="138"/>
      <c r="B1633" s="138"/>
      <c r="C1633" s="183" t="s">
        <v>4725</v>
      </c>
      <c r="D1633" s="184" t="s">
        <v>32</v>
      </c>
      <c r="E1633" s="156" t="s">
        <v>4698</v>
      </c>
      <c r="F1633" s="156" t="s">
        <v>4699</v>
      </c>
      <c r="G1633" s="217" t="s">
        <v>8824</v>
      </c>
      <c r="H1633" s="156" t="s">
        <v>4700</v>
      </c>
      <c r="I1633" s="223" t="s">
        <v>7</v>
      </c>
      <c r="J1633" s="233" t="s">
        <v>31</v>
      </c>
      <c r="K1633" s="184" t="s">
        <v>32</v>
      </c>
    </row>
    <row r="1634" spans="1:13" ht="75" customHeight="1">
      <c r="A1634" s="138"/>
      <c r="B1634" s="138"/>
      <c r="C1634" s="183" t="s">
        <v>4728</v>
      </c>
      <c r="D1634" s="184" t="s">
        <v>32</v>
      </c>
      <c r="E1634" s="156" t="s">
        <v>4702</v>
      </c>
      <c r="F1634" s="156" t="s">
        <v>4703</v>
      </c>
      <c r="G1634" s="217" t="s">
        <v>8824</v>
      </c>
      <c r="H1634" s="156" t="s">
        <v>4700</v>
      </c>
      <c r="I1634" s="223" t="s">
        <v>7</v>
      </c>
      <c r="J1634" s="233" t="s">
        <v>31</v>
      </c>
      <c r="K1634" s="184" t="s">
        <v>32</v>
      </c>
    </row>
    <row r="1635" spans="1:13" ht="75" customHeight="1">
      <c r="A1635" s="138"/>
      <c r="B1635" s="138"/>
      <c r="C1635" s="183" t="s">
        <v>4731</v>
      </c>
      <c r="D1635" s="184" t="s">
        <v>32</v>
      </c>
      <c r="E1635" s="156" t="s">
        <v>4705</v>
      </c>
      <c r="F1635" s="156" t="s">
        <v>4706</v>
      </c>
      <c r="G1635" s="217" t="s">
        <v>10849</v>
      </c>
      <c r="H1635" s="156" t="s">
        <v>4673</v>
      </c>
      <c r="I1635" s="223" t="s">
        <v>7</v>
      </c>
      <c r="J1635" s="233" t="s">
        <v>31</v>
      </c>
      <c r="K1635" s="184" t="s">
        <v>32</v>
      </c>
      <c r="M1635" s="138" t="s">
        <v>8825</v>
      </c>
    </row>
    <row r="1636" spans="1:13" ht="75" customHeight="1">
      <c r="A1636" s="138"/>
      <c r="B1636" s="138"/>
      <c r="C1636" s="183" t="s">
        <v>4735</v>
      </c>
      <c r="D1636" s="184" t="s">
        <v>32</v>
      </c>
      <c r="E1636" s="156" t="s">
        <v>4708</v>
      </c>
      <c r="F1636" s="156" t="s">
        <v>4709</v>
      </c>
      <c r="G1636" s="217" t="s">
        <v>10850</v>
      </c>
      <c r="H1636" s="156" t="s">
        <v>4710</v>
      </c>
      <c r="I1636" s="223" t="s">
        <v>7</v>
      </c>
      <c r="J1636" s="233" t="s">
        <v>31</v>
      </c>
      <c r="K1636" s="184" t="s">
        <v>32</v>
      </c>
      <c r="M1636" s="138" t="s">
        <v>7535</v>
      </c>
    </row>
    <row r="1637" spans="1:13" ht="75" customHeight="1">
      <c r="A1637" s="138"/>
      <c r="B1637" s="138"/>
      <c r="C1637" s="183" t="s">
        <v>4739</v>
      </c>
      <c r="D1637" s="184" t="s">
        <v>32</v>
      </c>
      <c r="E1637" s="156" t="s">
        <v>4712</v>
      </c>
      <c r="F1637" s="156" t="s">
        <v>4713</v>
      </c>
      <c r="G1637" s="217" t="s">
        <v>10851</v>
      </c>
      <c r="H1637" s="156" t="s">
        <v>4714</v>
      </c>
      <c r="I1637" s="223" t="s">
        <v>7</v>
      </c>
      <c r="J1637" s="233" t="s">
        <v>31</v>
      </c>
      <c r="K1637" s="184" t="s">
        <v>32</v>
      </c>
      <c r="M1637" s="138" t="s">
        <v>7531</v>
      </c>
    </row>
    <row r="1638" spans="1:13" ht="75" customHeight="1">
      <c r="A1638" s="138"/>
      <c r="B1638" s="138"/>
      <c r="C1638" s="183" t="s">
        <v>4742</v>
      </c>
      <c r="D1638" s="184" t="s">
        <v>32</v>
      </c>
      <c r="E1638" s="156" t="s">
        <v>4716</v>
      </c>
      <c r="F1638" s="156" t="s">
        <v>4717</v>
      </c>
      <c r="G1638" s="217" t="s">
        <v>10850</v>
      </c>
      <c r="H1638" s="156" t="s">
        <v>4710</v>
      </c>
      <c r="I1638" s="223" t="s">
        <v>7</v>
      </c>
      <c r="J1638" s="233" t="s">
        <v>31</v>
      </c>
      <c r="K1638" s="184" t="s">
        <v>32</v>
      </c>
      <c r="M1638" s="138" t="s">
        <v>7679</v>
      </c>
    </row>
    <row r="1639" spans="1:13" ht="75" customHeight="1">
      <c r="A1639" s="138"/>
      <c r="B1639" s="138"/>
      <c r="C1639" s="183" t="s">
        <v>4745</v>
      </c>
      <c r="D1639" s="184" t="s">
        <v>32</v>
      </c>
      <c r="E1639" s="156" t="s">
        <v>4719</v>
      </c>
      <c r="F1639" s="156" t="s">
        <v>4720</v>
      </c>
      <c r="G1639" s="217" t="s">
        <v>10852</v>
      </c>
      <c r="H1639" s="156" t="s">
        <v>4721</v>
      </c>
      <c r="I1639" s="223" t="s">
        <v>7</v>
      </c>
      <c r="J1639" s="233" t="s">
        <v>31</v>
      </c>
      <c r="K1639" s="184" t="s">
        <v>32</v>
      </c>
      <c r="M1639" s="138" t="s">
        <v>8826</v>
      </c>
    </row>
    <row r="1640" spans="1:13" ht="75" customHeight="1">
      <c r="A1640" s="138"/>
      <c r="B1640" s="138"/>
      <c r="C1640" s="183" t="s">
        <v>4748</v>
      </c>
      <c r="D1640" s="184" t="s">
        <v>32</v>
      </c>
      <c r="E1640" s="156" t="s">
        <v>4723</v>
      </c>
      <c r="F1640" s="156" t="s">
        <v>4724</v>
      </c>
      <c r="G1640" s="217" t="s">
        <v>10853</v>
      </c>
      <c r="H1640" s="156" t="s">
        <v>4710</v>
      </c>
      <c r="I1640" s="223" t="s">
        <v>7</v>
      </c>
      <c r="J1640" s="233" t="s">
        <v>31</v>
      </c>
      <c r="K1640" s="184" t="s">
        <v>32</v>
      </c>
      <c r="M1640" s="138" t="s">
        <v>7681</v>
      </c>
    </row>
    <row r="1641" spans="1:13" ht="75" customHeight="1">
      <c r="A1641" s="138"/>
      <c r="B1641" s="138"/>
      <c r="C1641" s="183" t="s">
        <v>4751</v>
      </c>
      <c r="D1641" s="184" t="s">
        <v>32</v>
      </c>
      <c r="E1641" s="156" t="s">
        <v>4726</v>
      </c>
      <c r="F1641" s="156" t="s">
        <v>4727</v>
      </c>
      <c r="G1641" s="217" t="s">
        <v>10851</v>
      </c>
      <c r="H1641" s="156" t="s">
        <v>4714</v>
      </c>
      <c r="I1641" s="223" t="s">
        <v>7</v>
      </c>
      <c r="J1641" s="233" t="s">
        <v>31</v>
      </c>
      <c r="K1641" s="184" t="s">
        <v>32</v>
      </c>
      <c r="M1641" s="138" t="s">
        <v>8827</v>
      </c>
    </row>
    <row r="1642" spans="1:13" ht="75" customHeight="1">
      <c r="A1642" s="138"/>
      <c r="B1642" s="138"/>
      <c r="C1642" s="183" t="s">
        <v>4754</v>
      </c>
      <c r="D1642" s="184" t="s">
        <v>32</v>
      </c>
      <c r="E1642" s="156" t="s">
        <v>4729</v>
      </c>
      <c r="F1642" s="156" t="s">
        <v>4730</v>
      </c>
      <c r="G1642" s="217" t="s">
        <v>10854</v>
      </c>
      <c r="H1642" s="156" t="s">
        <v>4721</v>
      </c>
      <c r="I1642" s="223" t="s">
        <v>7</v>
      </c>
      <c r="J1642" s="233" t="s">
        <v>31</v>
      </c>
      <c r="K1642" s="184" t="s">
        <v>32</v>
      </c>
      <c r="M1642" s="138" t="s">
        <v>8828</v>
      </c>
    </row>
    <row r="1643" spans="1:13" ht="75" customHeight="1">
      <c r="A1643" s="138"/>
      <c r="B1643" s="138"/>
      <c r="C1643" s="183" t="s">
        <v>4757</v>
      </c>
      <c r="D1643" s="184" t="s">
        <v>32</v>
      </c>
      <c r="E1643" s="156" t="s">
        <v>4732</v>
      </c>
      <c r="F1643" s="156" t="s">
        <v>4733</v>
      </c>
      <c r="G1643" s="217" t="s">
        <v>10855</v>
      </c>
      <c r="H1643" s="156" t="s">
        <v>4734</v>
      </c>
      <c r="I1643" s="223" t="s">
        <v>7</v>
      </c>
      <c r="J1643" s="233" t="s">
        <v>31</v>
      </c>
      <c r="K1643" s="184" t="s">
        <v>32</v>
      </c>
      <c r="M1643" s="138" t="s">
        <v>7556</v>
      </c>
    </row>
    <row r="1644" spans="1:13" ht="75" customHeight="1">
      <c r="A1644" s="138"/>
      <c r="B1644" s="138"/>
      <c r="C1644" s="183" t="s">
        <v>4760</v>
      </c>
      <c r="D1644" s="184" t="s">
        <v>32</v>
      </c>
      <c r="E1644" s="156" t="s">
        <v>4736</v>
      </c>
      <c r="F1644" s="156" t="s">
        <v>4737</v>
      </c>
      <c r="G1644" s="217" t="s">
        <v>8829</v>
      </c>
      <c r="H1644" s="156" t="s">
        <v>4738</v>
      </c>
      <c r="I1644" s="223" t="s">
        <v>7</v>
      </c>
      <c r="J1644" s="233" t="s">
        <v>31</v>
      </c>
      <c r="K1644" s="184" t="s">
        <v>32</v>
      </c>
    </row>
    <row r="1645" spans="1:13" ht="75" customHeight="1">
      <c r="A1645" s="138"/>
      <c r="B1645" s="138"/>
      <c r="C1645" s="183" t="s">
        <v>4763</v>
      </c>
      <c r="D1645" s="184" t="s">
        <v>32</v>
      </c>
      <c r="E1645" s="156" t="s">
        <v>4740</v>
      </c>
      <c r="F1645" s="156" t="s">
        <v>4741</v>
      </c>
      <c r="G1645" s="217" t="s">
        <v>10856</v>
      </c>
      <c r="H1645" s="156" t="s">
        <v>4673</v>
      </c>
      <c r="I1645" s="223" t="s">
        <v>7</v>
      </c>
      <c r="J1645" s="233" t="s">
        <v>31</v>
      </c>
      <c r="K1645" s="184" t="s">
        <v>32</v>
      </c>
    </row>
    <row r="1646" spans="1:13" ht="75" customHeight="1">
      <c r="A1646" s="138"/>
      <c r="B1646" s="138"/>
      <c r="C1646" s="183" t="s">
        <v>4766</v>
      </c>
      <c r="D1646" s="184" t="s">
        <v>32</v>
      </c>
      <c r="E1646" s="156" t="s">
        <v>4743</v>
      </c>
      <c r="F1646" s="156" t="s">
        <v>4744</v>
      </c>
      <c r="G1646" s="217" t="s">
        <v>10857</v>
      </c>
      <c r="H1646" s="156" t="s">
        <v>4673</v>
      </c>
      <c r="I1646" s="223" t="s">
        <v>7</v>
      </c>
      <c r="J1646" s="233" t="s">
        <v>31</v>
      </c>
      <c r="K1646" s="184" t="s">
        <v>32</v>
      </c>
      <c r="M1646" s="138" t="s">
        <v>8275</v>
      </c>
    </row>
    <row r="1647" spans="1:13" ht="75" customHeight="1">
      <c r="A1647" s="138"/>
      <c r="B1647" s="138"/>
      <c r="C1647" s="183" t="s">
        <v>4769</v>
      </c>
      <c r="D1647" s="184" t="s">
        <v>32</v>
      </c>
      <c r="E1647" s="156" t="s">
        <v>4746</v>
      </c>
      <c r="F1647" s="156" t="s">
        <v>4747</v>
      </c>
      <c r="G1647" s="217" t="s">
        <v>10858</v>
      </c>
      <c r="H1647" s="183" t="s">
        <v>4734</v>
      </c>
      <c r="I1647" s="223" t="s">
        <v>7</v>
      </c>
      <c r="J1647" s="233" t="s">
        <v>31</v>
      </c>
      <c r="K1647" s="184" t="s">
        <v>32</v>
      </c>
      <c r="M1647" s="138" t="s">
        <v>8830</v>
      </c>
    </row>
    <row r="1648" spans="1:13" ht="75" customHeight="1">
      <c r="A1648" s="138"/>
      <c r="B1648" s="138"/>
      <c r="C1648" s="183" t="s">
        <v>4772</v>
      </c>
      <c r="D1648" s="184" t="s">
        <v>32</v>
      </c>
      <c r="E1648" s="156" t="s">
        <v>4749</v>
      </c>
      <c r="F1648" s="156" t="s">
        <v>4750</v>
      </c>
      <c r="G1648" s="217" t="s">
        <v>10859</v>
      </c>
      <c r="H1648" s="183" t="s">
        <v>4734</v>
      </c>
      <c r="I1648" s="223" t="s">
        <v>7</v>
      </c>
      <c r="J1648" s="233" t="s">
        <v>31</v>
      </c>
      <c r="K1648" s="184" t="s">
        <v>32</v>
      </c>
      <c r="M1648" s="138" t="s">
        <v>8831</v>
      </c>
    </row>
    <row r="1649" spans="1:14" ht="75" customHeight="1">
      <c r="A1649" s="138"/>
      <c r="B1649" s="138"/>
      <c r="C1649" s="183" t="s">
        <v>4776</v>
      </c>
      <c r="D1649" s="184" t="s">
        <v>32</v>
      </c>
      <c r="E1649" s="156" t="s">
        <v>4752</v>
      </c>
      <c r="F1649" s="156" t="s">
        <v>4753</v>
      </c>
      <c r="G1649" s="217" t="s">
        <v>10860</v>
      </c>
      <c r="H1649" s="183" t="s">
        <v>4734</v>
      </c>
      <c r="I1649" s="223" t="s">
        <v>7</v>
      </c>
      <c r="J1649" s="233" t="s">
        <v>31</v>
      </c>
      <c r="K1649" s="184" t="s">
        <v>32</v>
      </c>
      <c r="M1649" s="138" t="s">
        <v>8832</v>
      </c>
    </row>
    <row r="1650" spans="1:14" ht="75" customHeight="1">
      <c r="A1650" s="138"/>
      <c r="B1650" s="138"/>
      <c r="C1650" s="183" t="s">
        <v>4777</v>
      </c>
      <c r="D1650" s="184" t="s">
        <v>32</v>
      </c>
      <c r="E1650" s="156" t="s">
        <v>4755</v>
      </c>
      <c r="F1650" s="156" t="s">
        <v>4756</v>
      </c>
      <c r="G1650" s="217" t="s">
        <v>10861</v>
      </c>
      <c r="H1650" s="183" t="s">
        <v>4734</v>
      </c>
      <c r="I1650" s="223" t="s">
        <v>7</v>
      </c>
      <c r="J1650" s="233" t="s">
        <v>31</v>
      </c>
      <c r="K1650" s="184" t="s">
        <v>32</v>
      </c>
      <c r="M1650" s="138" t="s">
        <v>8833</v>
      </c>
    </row>
    <row r="1651" spans="1:14" ht="75" customHeight="1">
      <c r="A1651" s="138"/>
      <c r="B1651" s="138"/>
      <c r="C1651" s="183" t="s">
        <v>4778</v>
      </c>
      <c r="D1651" s="184" t="s">
        <v>32</v>
      </c>
      <c r="E1651" s="156" t="s">
        <v>4758</v>
      </c>
      <c r="F1651" s="156" t="s">
        <v>4759</v>
      </c>
      <c r="G1651" s="217" t="s">
        <v>10862</v>
      </c>
      <c r="H1651" s="183" t="s">
        <v>4734</v>
      </c>
      <c r="I1651" s="223" t="s">
        <v>7</v>
      </c>
      <c r="J1651" s="233" t="s">
        <v>31</v>
      </c>
      <c r="K1651" s="184" t="s">
        <v>32</v>
      </c>
      <c r="M1651" s="138" t="s">
        <v>8834</v>
      </c>
    </row>
    <row r="1652" spans="1:14" ht="75" customHeight="1">
      <c r="A1652" s="138"/>
      <c r="B1652" s="138"/>
      <c r="C1652" s="183" t="s">
        <v>4782</v>
      </c>
      <c r="D1652" s="184" t="s">
        <v>32</v>
      </c>
      <c r="E1652" s="156" t="s">
        <v>8835</v>
      </c>
      <c r="F1652" s="156" t="s">
        <v>8836</v>
      </c>
      <c r="G1652" s="217" t="s">
        <v>10863</v>
      </c>
      <c r="H1652" s="156" t="s">
        <v>8837</v>
      </c>
      <c r="I1652" s="223" t="s">
        <v>7</v>
      </c>
      <c r="J1652" s="233" t="s">
        <v>31</v>
      </c>
      <c r="K1652" s="184" t="s">
        <v>32</v>
      </c>
      <c r="M1652" s="138" t="s">
        <v>8838</v>
      </c>
    </row>
    <row r="1653" spans="1:14" ht="75" customHeight="1">
      <c r="A1653" s="138"/>
      <c r="B1653" s="138"/>
      <c r="C1653" s="183" t="s">
        <v>4785</v>
      </c>
      <c r="D1653" s="184" t="s">
        <v>32</v>
      </c>
      <c r="E1653" s="156" t="s">
        <v>4761</v>
      </c>
      <c r="F1653" s="156" t="s">
        <v>4762</v>
      </c>
      <c r="G1653" s="217" t="s">
        <v>10864</v>
      </c>
      <c r="H1653" s="183" t="s">
        <v>4734</v>
      </c>
      <c r="I1653" s="223" t="s">
        <v>7</v>
      </c>
      <c r="J1653" s="233" t="s">
        <v>31</v>
      </c>
      <c r="K1653" s="184" t="s">
        <v>32</v>
      </c>
      <c r="M1653" s="138" t="s">
        <v>8839</v>
      </c>
    </row>
    <row r="1654" spans="1:14" ht="75" customHeight="1">
      <c r="A1654" s="138"/>
      <c r="B1654" s="138"/>
      <c r="C1654" s="183" t="s">
        <v>4788</v>
      </c>
      <c r="D1654" s="184" t="s">
        <v>32</v>
      </c>
      <c r="E1654" s="156" t="s">
        <v>4764</v>
      </c>
      <c r="F1654" s="156" t="s">
        <v>4765</v>
      </c>
      <c r="G1654" s="217" t="s">
        <v>10865</v>
      </c>
      <c r="H1654" s="183" t="s">
        <v>4734</v>
      </c>
      <c r="I1654" s="223" t="s">
        <v>7</v>
      </c>
      <c r="J1654" s="233" t="s">
        <v>31</v>
      </c>
      <c r="K1654" s="184" t="s">
        <v>32</v>
      </c>
      <c r="M1654" s="138" t="s">
        <v>8840</v>
      </c>
    </row>
    <row r="1655" spans="1:14" ht="75" customHeight="1">
      <c r="A1655" s="138"/>
      <c r="B1655" s="138"/>
      <c r="C1655" s="183" t="s">
        <v>4791</v>
      </c>
      <c r="D1655" s="184" t="s">
        <v>32</v>
      </c>
      <c r="E1655" s="156" t="s">
        <v>4767</v>
      </c>
      <c r="F1655" s="156" t="s">
        <v>4768</v>
      </c>
      <c r="G1655" s="217" t="s">
        <v>10866</v>
      </c>
      <c r="H1655" s="183" t="s">
        <v>4734</v>
      </c>
      <c r="I1655" s="223" t="s">
        <v>7</v>
      </c>
      <c r="J1655" s="233" t="s">
        <v>31</v>
      </c>
      <c r="K1655" s="184" t="s">
        <v>32</v>
      </c>
      <c r="M1655" s="138" t="s">
        <v>8841</v>
      </c>
    </row>
    <row r="1656" spans="1:14" ht="75" customHeight="1">
      <c r="A1656" s="138"/>
      <c r="B1656" s="138"/>
      <c r="C1656" s="183" t="s">
        <v>4795</v>
      </c>
      <c r="D1656" s="184" t="s">
        <v>32</v>
      </c>
      <c r="E1656" s="156" t="s">
        <v>4770</v>
      </c>
      <c r="F1656" s="156" t="s">
        <v>4771</v>
      </c>
      <c r="G1656" s="217" t="s">
        <v>10867</v>
      </c>
      <c r="H1656" s="183" t="s">
        <v>4734</v>
      </c>
      <c r="I1656" s="223" t="s">
        <v>7</v>
      </c>
      <c r="J1656" s="233" t="s">
        <v>31</v>
      </c>
      <c r="K1656" s="184" t="s">
        <v>32</v>
      </c>
      <c r="M1656" s="138" t="s">
        <v>8842</v>
      </c>
    </row>
    <row r="1657" spans="1:14" ht="75" customHeight="1">
      <c r="A1657" s="138"/>
      <c r="B1657" s="138"/>
      <c r="C1657" s="183" t="s">
        <v>4798</v>
      </c>
      <c r="D1657" s="184" t="s">
        <v>32</v>
      </c>
      <c r="E1657" s="156" t="s">
        <v>8843</v>
      </c>
      <c r="F1657" s="156" t="s">
        <v>8844</v>
      </c>
      <c r="G1657" s="217" t="s">
        <v>10868</v>
      </c>
      <c r="H1657" s="156" t="s">
        <v>8845</v>
      </c>
      <c r="I1657" s="223" t="s">
        <v>7</v>
      </c>
      <c r="J1657" s="233" t="s">
        <v>31</v>
      </c>
      <c r="K1657" s="184" t="s">
        <v>32</v>
      </c>
      <c r="M1657" s="138" t="s">
        <v>8846</v>
      </c>
    </row>
    <row r="1658" spans="1:14" ht="75" customHeight="1">
      <c r="A1658" s="138"/>
      <c r="B1658" s="138"/>
      <c r="C1658" s="183" t="s">
        <v>4802</v>
      </c>
      <c r="D1658" s="184" t="s">
        <v>32</v>
      </c>
      <c r="E1658" s="156" t="s">
        <v>4779</v>
      </c>
      <c r="F1658" s="156" t="s">
        <v>4780</v>
      </c>
      <c r="G1658" s="217" t="s">
        <v>10869</v>
      </c>
      <c r="H1658" s="156" t="s">
        <v>4781</v>
      </c>
      <c r="I1658" s="223" t="s">
        <v>7</v>
      </c>
      <c r="J1658" s="233" t="s">
        <v>31</v>
      </c>
      <c r="K1658" s="184" t="s">
        <v>32</v>
      </c>
      <c r="M1658" s="138" t="s">
        <v>7275</v>
      </c>
    </row>
    <row r="1659" spans="1:14" ht="75" customHeight="1">
      <c r="A1659" s="138"/>
      <c r="B1659" s="138"/>
      <c r="C1659" s="183" t="s">
        <v>4805</v>
      </c>
      <c r="D1659" s="184" t="s">
        <v>32</v>
      </c>
      <c r="E1659" s="156" t="s">
        <v>4783</v>
      </c>
      <c r="F1659" s="156" t="s">
        <v>4784</v>
      </c>
      <c r="G1659" s="217" t="s">
        <v>10870</v>
      </c>
      <c r="H1659" s="156" t="s">
        <v>4781</v>
      </c>
      <c r="I1659" s="223" t="s">
        <v>7</v>
      </c>
      <c r="J1659" s="233" t="s">
        <v>31</v>
      </c>
      <c r="K1659" s="184" t="s">
        <v>32</v>
      </c>
      <c r="M1659" s="138" t="s">
        <v>8847</v>
      </c>
    </row>
    <row r="1660" spans="1:14" ht="75" customHeight="1">
      <c r="A1660" s="138"/>
      <c r="B1660" s="138"/>
      <c r="C1660" s="183" t="s">
        <v>4808</v>
      </c>
      <c r="D1660" s="184" t="s">
        <v>32</v>
      </c>
      <c r="E1660" s="156" t="s">
        <v>4786</v>
      </c>
      <c r="F1660" s="156" t="s">
        <v>4787</v>
      </c>
      <c r="G1660" s="217" t="s">
        <v>10871</v>
      </c>
      <c r="H1660" s="156" t="s">
        <v>4314</v>
      </c>
      <c r="I1660" s="223" t="s">
        <v>7</v>
      </c>
      <c r="J1660" s="233" t="s">
        <v>31</v>
      </c>
      <c r="K1660" s="184" t="s">
        <v>32</v>
      </c>
      <c r="M1660" s="163" t="s">
        <v>8848</v>
      </c>
      <c r="N1660" s="143"/>
    </row>
    <row r="1661" spans="1:14" ht="75" customHeight="1">
      <c r="A1661" s="138"/>
      <c r="B1661" s="138"/>
      <c r="C1661" s="183" t="s">
        <v>4811</v>
      </c>
      <c r="D1661" s="184" t="s">
        <v>32</v>
      </c>
      <c r="E1661" s="156" t="s">
        <v>4789</v>
      </c>
      <c r="F1661" s="156" t="s">
        <v>4790</v>
      </c>
      <c r="G1661" s="217" t="s">
        <v>10872</v>
      </c>
      <c r="H1661" s="156" t="s">
        <v>4251</v>
      </c>
      <c r="I1661" s="223" t="s">
        <v>7</v>
      </c>
      <c r="J1661" s="233" t="s">
        <v>31</v>
      </c>
      <c r="K1661" s="184" t="s">
        <v>32</v>
      </c>
      <c r="M1661" s="163" t="s">
        <v>8849</v>
      </c>
      <c r="N1661" s="143"/>
    </row>
    <row r="1662" spans="1:14" ht="75" customHeight="1">
      <c r="A1662" s="138"/>
      <c r="B1662" s="138"/>
      <c r="C1662" s="183" t="s">
        <v>4815</v>
      </c>
      <c r="D1662" s="184" t="s">
        <v>32</v>
      </c>
      <c r="E1662" s="156" t="s">
        <v>4792</v>
      </c>
      <c r="F1662" s="156" t="s">
        <v>4793</v>
      </c>
      <c r="G1662" s="217" t="s">
        <v>10873</v>
      </c>
      <c r="H1662" s="156" t="s">
        <v>4794</v>
      </c>
      <c r="I1662" s="223" t="s">
        <v>7</v>
      </c>
      <c r="J1662" s="233" t="s">
        <v>31</v>
      </c>
      <c r="K1662" s="184" t="s">
        <v>32</v>
      </c>
      <c r="M1662" s="163" t="s">
        <v>8850</v>
      </c>
      <c r="N1662" s="143"/>
    </row>
    <row r="1663" spans="1:14" ht="75" customHeight="1">
      <c r="A1663" s="138"/>
      <c r="B1663" s="138"/>
      <c r="C1663" s="183" t="s">
        <v>4818</v>
      </c>
      <c r="D1663" s="184" t="s">
        <v>32</v>
      </c>
      <c r="E1663" s="156" t="s">
        <v>4796</v>
      </c>
      <c r="F1663" s="156" t="s">
        <v>4797</v>
      </c>
      <c r="G1663" s="217" t="s">
        <v>10874</v>
      </c>
      <c r="H1663" s="156" t="s">
        <v>4255</v>
      </c>
      <c r="I1663" s="223" t="s">
        <v>7</v>
      </c>
      <c r="J1663" s="233" t="s">
        <v>31</v>
      </c>
      <c r="K1663" s="184" t="s">
        <v>32</v>
      </c>
      <c r="M1663" s="163" t="s">
        <v>8851</v>
      </c>
      <c r="N1663" s="143"/>
    </row>
    <row r="1664" spans="1:14" ht="75" customHeight="1">
      <c r="A1664" s="138"/>
      <c r="B1664" s="138"/>
      <c r="C1664" s="183" t="s">
        <v>4821</v>
      </c>
      <c r="D1664" s="184" t="s">
        <v>32</v>
      </c>
      <c r="E1664" s="156" t="s">
        <v>4799</v>
      </c>
      <c r="F1664" s="156" t="s">
        <v>4800</v>
      </c>
      <c r="G1664" s="217" t="s">
        <v>10875</v>
      </c>
      <c r="H1664" s="156" t="s">
        <v>4801</v>
      </c>
      <c r="I1664" s="223" t="s">
        <v>7</v>
      </c>
      <c r="J1664" s="233" t="s">
        <v>31</v>
      </c>
      <c r="K1664" s="184" t="s">
        <v>32</v>
      </c>
      <c r="M1664" s="138" t="s">
        <v>8852</v>
      </c>
    </row>
    <row r="1665" spans="1:14" ht="75" customHeight="1">
      <c r="A1665" s="138"/>
      <c r="B1665" s="138"/>
      <c r="C1665" s="183" t="s">
        <v>4824</v>
      </c>
      <c r="D1665" s="184" t="s">
        <v>32</v>
      </c>
      <c r="E1665" s="156" t="s">
        <v>4803</v>
      </c>
      <c r="F1665" s="156" t="s">
        <v>4804</v>
      </c>
      <c r="G1665" s="217" t="s">
        <v>10876</v>
      </c>
      <c r="H1665" s="156" t="s">
        <v>4247</v>
      </c>
      <c r="I1665" s="223" t="s">
        <v>7</v>
      </c>
      <c r="J1665" s="233" t="s">
        <v>31</v>
      </c>
      <c r="K1665" s="184" t="s">
        <v>32</v>
      </c>
      <c r="M1665" s="163" t="s">
        <v>8853</v>
      </c>
      <c r="N1665" s="143"/>
    </row>
    <row r="1666" spans="1:14" ht="75" customHeight="1">
      <c r="A1666" s="138"/>
      <c r="B1666" s="138"/>
      <c r="C1666" s="183" t="s">
        <v>4827</v>
      </c>
      <c r="D1666" s="184" t="s">
        <v>32</v>
      </c>
      <c r="E1666" s="156" t="s">
        <v>4806</v>
      </c>
      <c r="F1666" s="156" t="s">
        <v>4807</v>
      </c>
      <c r="G1666" s="217" t="s">
        <v>10877</v>
      </c>
      <c r="H1666" s="156" t="s">
        <v>4314</v>
      </c>
      <c r="I1666" s="223" t="s">
        <v>7</v>
      </c>
      <c r="J1666" s="233" t="s">
        <v>31</v>
      </c>
      <c r="K1666" s="184" t="s">
        <v>32</v>
      </c>
      <c r="M1666" s="138" t="s">
        <v>8854</v>
      </c>
    </row>
    <row r="1667" spans="1:14" ht="75" customHeight="1">
      <c r="A1667" s="138"/>
      <c r="B1667" s="138"/>
      <c r="C1667" s="183" t="s">
        <v>4831</v>
      </c>
      <c r="D1667" s="184" t="s">
        <v>32</v>
      </c>
      <c r="E1667" s="156" t="s">
        <v>4809</v>
      </c>
      <c r="F1667" s="156" t="s">
        <v>4810</v>
      </c>
      <c r="G1667" s="217" t="s">
        <v>10878</v>
      </c>
      <c r="H1667" s="156" t="s">
        <v>4251</v>
      </c>
      <c r="I1667" s="223" t="s">
        <v>7</v>
      </c>
      <c r="J1667" s="233" t="s">
        <v>31</v>
      </c>
      <c r="K1667" s="184" t="s">
        <v>32</v>
      </c>
      <c r="M1667" s="163" t="s">
        <v>8855</v>
      </c>
      <c r="N1667" s="143"/>
    </row>
    <row r="1668" spans="1:14" ht="75" customHeight="1">
      <c r="A1668" s="138"/>
      <c r="B1668" s="138"/>
      <c r="C1668" s="183" t="s">
        <v>4833</v>
      </c>
      <c r="D1668" s="184" t="s">
        <v>32</v>
      </c>
      <c r="E1668" s="156" t="s">
        <v>4812</v>
      </c>
      <c r="F1668" s="156" t="s">
        <v>4813</v>
      </c>
      <c r="G1668" s="217" t="s">
        <v>10879</v>
      </c>
      <c r="H1668" s="156" t="s">
        <v>4814</v>
      </c>
      <c r="I1668" s="223" t="s">
        <v>7</v>
      </c>
      <c r="J1668" s="233" t="s">
        <v>31</v>
      </c>
      <c r="K1668" s="184" t="s">
        <v>32</v>
      </c>
      <c r="M1668" s="138" t="s">
        <v>8856</v>
      </c>
    </row>
    <row r="1669" spans="1:14" ht="75" customHeight="1">
      <c r="A1669" s="138"/>
      <c r="B1669" s="138"/>
      <c r="C1669" s="183" t="s">
        <v>4836</v>
      </c>
      <c r="D1669" s="184" t="s">
        <v>32</v>
      </c>
      <c r="E1669" s="156" t="s">
        <v>4816</v>
      </c>
      <c r="F1669" s="156" t="s">
        <v>4817</v>
      </c>
      <c r="G1669" s="217" t="s">
        <v>10880</v>
      </c>
      <c r="H1669" s="156" t="s">
        <v>4255</v>
      </c>
      <c r="I1669" s="223" t="s">
        <v>7</v>
      </c>
      <c r="J1669" s="233" t="s">
        <v>31</v>
      </c>
      <c r="K1669" s="184" t="s">
        <v>32</v>
      </c>
      <c r="M1669" s="163" t="s">
        <v>8857</v>
      </c>
      <c r="N1669" s="143"/>
    </row>
    <row r="1670" spans="1:14" ht="75" customHeight="1">
      <c r="A1670" s="138"/>
      <c r="B1670" s="138"/>
      <c r="C1670" s="183" t="s">
        <v>4838</v>
      </c>
      <c r="D1670" s="184" t="s">
        <v>32</v>
      </c>
      <c r="E1670" s="156" t="s">
        <v>4819</v>
      </c>
      <c r="F1670" s="156" t="s">
        <v>4820</v>
      </c>
      <c r="G1670" s="217" t="s">
        <v>10881</v>
      </c>
      <c r="H1670" s="156" t="s">
        <v>4814</v>
      </c>
      <c r="I1670" s="223" t="s">
        <v>7</v>
      </c>
      <c r="J1670" s="233" t="s">
        <v>31</v>
      </c>
      <c r="K1670" s="184" t="s">
        <v>32</v>
      </c>
      <c r="M1670" s="138" t="s">
        <v>8858</v>
      </c>
    </row>
    <row r="1671" spans="1:14" ht="75" customHeight="1">
      <c r="A1671" s="138"/>
      <c r="B1671" s="138"/>
      <c r="C1671" s="183" t="s">
        <v>4841</v>
      </c>
      <c r="D1671" s="184" t="s">
        <v>32</v>
      </c>
      <c r="E1671" s="156" t="s">
        <v>4822</v>
      </c>
      <c r="F1671" s="156" t="s">
        <v>4823</v>
      </c>
      <c r="G1671" s="217" t="s">
        <v>10882</v>
      </c>
      <c r="H1671" s="156" t="s">
        <v>4247</v>
      </c>
      <c r="I1671" s="223" t="s">
        <v>7</v>
      </c>
      <c r="J1671" s="233" t="s">
        <v>31</v>
      </c>
      <c r="K1671" s="184" t="s">
        <v>32</v>
      </c>
      <c r="M1671" s="138" t="s">
        <v>8859</v>
      </c>
    </row>
    <row r="1672" spans="1:14" s="176" customFormat="1" ht="75" customHeight="1">
      <c r="A1672" s="173"/>
      <c r="B1672" s="173"/>
      <c r="C1672" s="183" t="s">
        <v>4844</v>
      </c>
      <c r="D1672" s="191" t="s">
        <v>32</v>
      </c>
      <c r="E1672" s="165" t="s">
        <v>4873</v>
      </c>
      <c r="F1672" s="165" t="s">
        <v>4874</v>
      </c>
      <c r="G1672" s="219" t="s">
        <v>10883</v>
      </c>
      <c r="H1672" s="165" t="s">
        <v>4673</v>
      </c>
      <c r="I1672" s="223" t="s">
        <v>7</v>
      </c>
      <c r="J1672" s="234" t="s">
        <v>31</v>
      </c>
      <c r="K1672" s="191" t="s">
        <v>32</v>
      </c>
      <c r="M1672" s="173" t="s">
        <v>8860</v>
      </c>
    </row>
    <row r="1673" spans="1:14" ht="75" customHeight="1">
      <c r="A1673" s="138"/>
      <c r="B1673" s="138"/>
      <c r="C1673" s="183" t="s">
        <v>4847</v>
      </c>
      <c r="D1673" s="184" t="s">
        <v>32</v>
      </c>
      <c r="E1673" s="156" t="s">
        <v>4876</v>
      </c>
      <c r="F1673" s="156" t="s">
        <v>4877</v>
      </c>
      <c r="G1673" s="217" t="s">
        <v>10884</v>
      </c>
      <c r="H1673" s="156" t="s">
        <v>4314</v>
      </c>
      <c r="I1673" s="223" t="s">
        <v>7</v>
      </c>
      <c r="J1673" s="233" t="s">
        <v>31</v>
      </c>
      <c r="K1673" s="184" t="s">
        <v>32</v>
      </c>
      <c r="M1673" s="138" t="s">
        <v>8861</v>
      </c>
    </row>
    <row r="1674" spans="1:14" ht="75" customHeight="1">
      <c r="A1674" s="138"/>
      <c r="B1674" s="138"/>
      <c r="C1674" s="183" t="s">
        <v>4850</v>
      </c>
      <c r="D1674" s="184" t="s">
        <v>32</v>
      </c>
      <c r="E1674" s="156" t="s">
        <v>4879</v>
      </c>
      <c r="F1674" s="156" t="s">
        <v>4880</v>
      </c>
      <c r="G1674" s="217" t="s">
        <v>10885</v>
      </c>
      <c r="H1674" s="156" t="s">
        <v>4251</v>
      </c>
      <c r="I1674" s="223" t="s">
        <v>7</v>
      </c>
      <c r="J1674" s="233" t="s">
        <v>31</v>
      </c>
      <c r="K1674" s="184" t="s">
        <v>32</v>
      </c>
      <c r="M1674" s="138" t="s">
        <v>8862</v>
      </c>
    </row>
    <row r="1675" spans="1:14" ht="75" customHeight="1">
      <c r="A1675" s="138"/>
      <c r="B1675" s="138"/>
      <c r="C1675" s="183" t="s">
        <v>4853</v>
      </c>
      <c r="D1675" s="184" t="s">
        <v>32</v>
      </c>
      <c r="E1675" s="156" t="s">
        <v>4882</v>
      </c>
      <c r="F1675" s="156" t="s">
        <v>4883</v>
      </c>
      <c r="G1675" s="217" t="s">
        <v>10886</v>
      </c>
      <c r="H1675" s="156" t="s">
        <v>4814</v>
      </c>
      <c r="I1675" s="223" t="s">
        <v>7</v>
      </c>
      <c r="J1675" s="233" t="s">
        <v>31</v>
      </c>
      <c r="K1675" s="184" t="s">
        <v>32</v>
      </c>
      <c r="M1675" s="138" t="s">
        <v>8863</v>
      </c>
    </row>
    <row r="1676" spans="1:14" ht="75" customHeight="1">
      <c r="A1676" s="138"/>
      <c r="B1676" s="138"/>
      <c r="C1676" s="183" t="s">
        <v>4856</v>
      </c>
      <c r="D1676" s="184" t="s">
        <v>32</v>
      </c>
      <c r="E1676" s="156" t="s">
        <v>4885</v>
      </c>
      <c r="F1676" s="156" t="s">
        <v>4886</v>
      </c>
      <c r="G1676" s="217" t="s">
        <v>10663</v>
      </c>
      <c r="H1676" s="156" t="s">
        <v>4255</v>
      </c>
      <c r="I1676" s="223" t="s">
        <v>7</v>
      </c>
      <c r="J1676" s="233" t="s">
        <v>31</v>
      </c>
      <c r="K1676" s="184" t="s">
        <v>32</v>
      </c>
      <c r="M1676" s="138" t="s">
        <v>8864</v>
      </c>
    </row>
    <row r="1677" spans="1:14" ht="75" customHeight="1">
      <c r="A1677" s="138"/>
      <c r="B1677" s="138"/>
      <c r="C1677" s="183" t="s">
        <v>4859</v>
      </c>
      <c r="D1677" s="184" t="s">
        <v>32</v>
      </c>
      <c r="E1677" s="156" t="s">
        <v>4888</v>
      </c>
      <c r="F1677" s="156" t="s">
        <v>4889</v>
      </c>
      <c r="G1677" s="217" t="s">
        <v>10664</v>
      </c>
      <c r="H1677" s="156" t="s">
        <v>4814</v>
      </c>
      <c r="I1677" s="223" t="s">
        <v>7</v>
      </c>
      <c r="J1677" s="233" t="s">
        <v>31</v>
      </c>
      <c r="K1677" s="184" t="s">
        <v>32</v>
      </c>
      <c r="M1677" s="138" t="s">
        <v>8865</v>
      </c>
    </row>
    <row r="1678" spans="1:14" ht="75" customHeight="1">
      <c r="A1678" s="138"/>
      <c r="B1678" s="138"/>
      <c r="C1678" s="183" t="s">
        <v>4861</v>
      </c>
      <c r="D1678" s="184" t="s">
        <v>32</v>
      </c>
      <c r="E1678" s="156" t="s">
        <v>4891</v>
      </c>
      <c r="F1678" s="156" t="s">
        <v>4892</v>
      </c>
      <c r="G1678" s="217" t="s">
        <v>10887</v>
      </c>
      <c r="H1678" s="156" t="s">
        <v>4247</v>
      </c>
      <c r="I1678" s="223" t="s">
        <v>7</v>
      </c>
      <c r="J1678" s="233" t="s">
        <v>31</v>
      </c>
      <c r="K1678" s="184" t="s">
        <v>32</v>
      </c>
      <c r="M1678" s="138" t="s">
        <v>8866</v>
      </c>
    </row>
    <row r="1679" spans="1:14" ht="75" customHeight="1">
      <c r="A1679" s="138"/>
      <c r="B1679" s="138"/>
      <c r="C1679" s="183" t="s">
        <v>4863</v>
      </c>
      <c r="D1679" s="184" t="s">
        <v>32</v>
      </c>
      <c r="E1679" s="156" t="s">
        <v>4894</v>
      </c>
      <c r="F1679" s="156" t="s">
        <v>4895</v>
      </c>
      <c r="G1679" s="217" t="s">
        <v>10888</v>
      </c>
      <c r="H1679" s="156" t="s">
        <v>4314</v>
      </c>
      <c r="I1679" s="223" t="s">
        <v>7</v>
      </c>
      <c r="J1679" s="233" t="s">
        <v>31</v>
      </c>
      <c r="K1679" s="184" t="s">
        <v>32</v>
      </c>
      <c r="M1679" s="138" t="s">
        <v>8867</v>
      </c>
    </row>
    <row r="1680" spans="1:14" ht="75" customHeight="1">
      <c r="A1680" s="138"/>
      <c r="B1680" s="138"/>
      <c r="C1680" s="183" t="s">
        <v>4865</v>
      </c>
      <c r="D1680" s="184" t="s">
        <v>32</v>
      </c>
      <c r="E1680" s="156" t="s">
        <v>4897</v>
      </c>
      <c r="F1680" s="156" t="s">
        <v>4898</v>
      </c>
      <c r="G1680" s="217" t="s">
        <v>10889</v>
      </c>
      <c r="H1680" s="156" t="s">
        <v>4251</v>
      </c>
      <c r="I1680" s="223" t="s">
        <v>7</v>
      </c>
      <c r="J1680" s="233" t="s">
        <v>31</v>
      </c>
      <c r="K1680" s="184" t="s">
        <v>32</v>
      </c>
      <c r="M1680" s="138" t="s">
        <v>8868</v>
      </c>
    </row>
    <row r="1681" spans="1:13" ht="75" customHeight="1">
      <c r="A1681" s="138"/>
      <c r="B1681" s="138"/>
      <c r="C1681" s="183" t="s">
        <v>4867</v>
      </c>
      <c r="D1681" s="184" t="s">
        <v>32</v>
      </c>
      <c r="E1681" s="156" t="s">
        <v>4900</v>
      </c>
      <c r="F1681" s="156" t="s">
        <v>4901</v>
      </c>
      <c r="G1681" s="217" t="s">
        <v>10890</v>
      </c>
      <c r="H1681" s="156" t="s">
        <v>4794</v>
      </c>
      <c r="I1681" s="223" t="s">
        <v>7</v>
      </c>
      <c r="J1681" s="233" t="s">
        <v>31</v>
      </c>
      <c r="K1681" s="184" t="s">
        <v>32</v>
      </c>
      <c r="M1681" s="163" t="s">
        <v>8869</v>
      </c>
    </row>
    <row r="1682" spans="1:13" ht="75" customHeight="1">
      <c r="A1682" s="138"/>
      <c r="B1682" s="138"/>
      <c r="C1682" s="183" t="s">
        <v>4869</v>
      </c>
      <c r="D1682" s="184" t="s">
        <v>32</v>
      </c>
      <c r="E1682" s="156" t="s">
        <v>4903</v>
      </c>
      <c r="F1682" s="156" t="s">
        <v>4904</v>
      </c>
      <c r="G1682" s="217" t="s">
        <v>10891</v>
      </c>
      <c r="H1682" s="156" t="s">
        <v>4255</v>
      </c>
      <c r="I1682" s="223" t="s">
        <v>7</v>
      </c>
      <c r="J1682" s="233" t="s">
        <v>31</v>
      </c>
      <c r="K1682" s="184" t="s">
        <v>32</v>
      </c>
      <c r="M1682" s="138" t="s">
        <v>8870</v>
      </c>
    </row>
    <row r="1683" spans="1:13" ht="75" customHeight="1">
      <c r="A1683" s="138"/>
      <c r="B1683" s="138"/>
      <c r="C1683" s="183" t="s">
        <v>4871</v>
      </c>
      <c r="D1683" s="184" t="s">
        <v>32</v>
      </c>
      <c r="E1683" s="156" t="s">
        <v>4906</v>
      </c>
      <c r="F1683" s="156" t="s">
        <v>4907</v>
      </c>
      <c r="G1683" s="217" t="s">
        <v>10670</v>
      </c>
      <c r="H1683" s="156" t="s">
        <v>4801</v>
      </c>
      <c r="I1683" s="223" t="s">
        <v>7</v>
      </c>
      <c r="J1683" s="233" t="s">
        <v>31</v>
      </c>
      <c r="K1683" s="184" t="s">
        <v>32</v>
      </c>
      <c r="M1683" s="163" t="s">
        <v>8871</v>
      </c>
    </row>
    <row r="1684" spans="1:13" ht="75" customHeight="1">
      <c r="A1684" s="138"/>
      <c r="B1684" s="138"/>
      <c r="C1684" s="183" t="s">
        <v>4872</v>
      </c>
      <c r="D1684" s="184" t="s">
        <v>32</v>
      </c>
      <c r="E1684" s="156" t="s">
        <v>4909</v>
      </c>
      <c r="F1684" s="156" t="s">
        <v>4910</v>
      </c>
      <c r="G1684" s="217" t="s">
        <v>10671</v>
      </c>
      <c r="H1684" s="156" t="s">
        <v>4247</v>
      </c>
      <c r="I1684" s="223" t="s">
        <v>7</v>
      </c>
      <c r="J1684" s="233" t="s">
        <v>31</v>
      </c>
      <c r="K1684" s="184" t="s">
        <v>32</v>
      </c>
      <c r="M1684" s="138" t="s">
        <v>8872</v>
      </c>
    </row>
    <row r="1685" spans="1:13" ht="75" customHeight="1">
      <c r="A1685" s="138"/>
      <c r="B1685" s="138"/>
      <c r="C1685" s="183" t="s">
        <v>4875</v>
      </c>
      <c r="D1685" s="184" t="s">
        <v>32</v>
      </c>
      <c r="E1685" s="156" t="s">
        <v>4912</v>
      </c>
      <c r="F1685" s="156" t="s">
        <v>4913</v>
      </c>
      <c r="G1685" s="217" t="s">
        <v>10878</v>
      </c>
      <c r="H1685" s="156" t="s">
        <v>4251</v>
      </c>
      <c r="I1685" s="223" t="s">
        <v>7</v>
      </c>
      <c r="J1685" s="233" t="s">
        <v>31</v>
      </c>
      <c r="K1685" s="184" t="s">
        <v>32</v>
      </c>
      <c r="M1685" s="138" t="s">
        <v>8873</v>
      </c>
    </row>
    <row r="1686" spans="1:13" ht="75" customHeight="1">
      <c r="A1686" s="138"/>
      <c r="B1686" s="138"/>
      <c r="C1686" s="183" t="s">
        <v>4878</v>
      </c>
      <c r="D1686" s="184" t="s">
        <v>32</v>
      </c>
      <c r="E1686" s="156" t="s">
        <v>4915</v>
      </c>
      <c r="F1686" s="156" t="s">
        <v>4916</v>
      </c>
      <c r="G1686" s="217" t="s">
        <v>10880</v>
      </c>
      <c r="H1686" s="156" t="s">
        <v>4255</v>
      </c>
      <c r="I1686" s="223" t="s">
        <v>7</v>
      </c>
      <c r="J1686" s="233" t="s">
        <v>31</v>
      </c>
      <c r="K1686" s="184" t="s">
        <v>32</v>
      </c>
      <c r="M1686" s="138" t="s">
        <v>8874</v>
      </c>
    </row>
    <row r="1687" spans="1:13" ht="75" customHeight="1">
      <c r="A1687" s="138"/>
      <c r="B1687" s="138"/>
      <c r="C1687" s="183" t="s">
        <v>4881</v>
      </c>
      <c r="D1687" s="184" t="s">
        <v>32</v>
      </c>
      <c r="E1687" s="156" t="s">
        <v>4918</v>
      </c>
      <c r="F1687" s="156" t="s">
        <v>4919</v>
      </c>
      <c r="G1687" s="217" t="s">
        <v>10882</v>
      </c>
      <c r="H1687" s="156" t="s">
        <v>4247</v>
      </c>
      <c r="I1687" s="223" t="s">
        <v>7</v>
      </c>
      <c r="J1687" s="233" t="s">
        <v>31</v>
      </c>
      <c r="K1687" s="184" t="s">
        <v>32</v>
      </c>
      <c r="M1687" s="138" t="s">
        <v>8875</v>
      </c>
    </row>
    <row r="1688" spans="1:13" ht="75" customHeight="1">
      <c r="A1688" s="138"/>
      <c r="B1688" s="138"/>
      <c r="C1688" s="183" t="s">
        <v>4884</v>
      </c>
      <c r="D1688" s="184" t="s">
        <v>32</v>
      </c>
      <c r="E1688" s="156" t="s">
        <v>4921</v>
      </c>
      <c r="F1688" s="156" t="s">
        <v>4922</v>
      </c>
      <c r="G1688" s="217" t="s">
        <v>10892</v>
      </c>
      <c r="H1688" s="156" t="s">
        <v>4314</v>
      </c>
      <c r="I1688" s="223" t="s">
        <v>7</v>
      </c>
      <c r="J1688" s="233" t="s">
        <v>31</v>
      </c>
      <c r="K1688" s="184" t="s">
        <v>32</v>
      </c>
      <c r="M1688" s="138" t="s">
        <v>8876</v>
      </c>
    </row>
    <row r="1689" spans="1:13" ht="75" customHeight="1">
      <c r="A1689" s="138"/>
      <c r="B1689" s="138"/>
      <c r="C1689" s="183" t="s">
        <v>4887</v>
      </c>
      <c r="D1689" s="184" t="s">
        <v>32</v>
      </c>
      <c r="E1689" s="156" t="s">
        <v>4924</v>
      </c>
      <c r="F1689" s="156" t="s">
        <v>4925</v>
      </c>
      <c r="G1689" s="217" t="s">
        <v>10884</v>
      </c>
      <c r="H1689" s="156" t="s">
        <v>4314</v>
      </c>
      <c r="I1689" s="223" t="s">
        <v>7</v>
      </c>
      <c r="J1689" s="233" t="s">
        <v>31</v>
      </c>
      <c r="K1689" s="184" t="s">
        <v>32</v>
      </c>
      <c r="M1689" s="163" t="s">
        <v>8877</v>
      </c>
    </row>
    <row r="1690" spans="1:13" ht="75" customHeight="1">
      <c r="A1690" s="138"/>
      <c r="B1690" s="138"/>
      <c r="C1690" s="183" t="s">
        <v>4890</v>
      </c>
      <c r="D1690" s="184" t="s">
        <v>32</v>
      </c>
      <c r="E1690" s="156" t="s">
        <v>4927</v>
      </c>
      <c r="F1690" s="156" t="s">
        <v>4928</v>
      </c>
      <c r="G1690" s="217" t="s">
        <v>10885</v>
      </c>
      <c r="H1690" s="156" t="s">
        <v>4251</v>
      </c>
      <c r="I1690" s="223" t="s">
        <v>7</v>
      </c>
      <c r="J1690" s="233" t="s">
        <v>31</v>
      </c>
      <c r="K1690" s="184" t="s">
        <v>32</v>
      </c>
      <c r="M1690" s="163" t="s">
        <v>8878</v>
      </c>
    </row>
    <row r="1691" spans="1:13" ht="75" customHeight="1">
      <c r="A1691" s="138"/>
      <c r="B1691" s="138"/>
      <c r="C1691" s="183" t="s">
        <v>4893</v>
      </c>
      <c r="D1691" s="184" t="s">
        <v>32</v>
      </c>
      <c r="E1691" s="156" t="s">
        <v>4930</v>
      </c>
      <c r="F1691" s="156" t="s">
        <v>4931</v>
      </c>
      <c r="G1691" s="217" t="s">
        <v>10663</v>
      </c>
      <c r="H1691" s="156" t="s">
        <v>4255</v>
      </c>
      <c r="I1691" s="223" t="s">
        <v>7</v>
      </c>
      <c r="J1691" s="233" t="s">
        <v>31</v>
      </c>
      <c r="K1691" s="184" t="s">
        <v>32</v>
      </c>
      <c r="M1691" s="163" t="s">
        <v>8879</v>
      </c>
    </row>
    <row r="1692" spans="1:13" ht="75" customHeight="1">
      <c r="A1692" s="138"/>
      <c r="B1692" s="138"/>
      <c r="C1692" s="183" t="s">
        <v>4896</v>
      </c>
      <c r="D1692" s="184" t="s">
        <v>32</v>
      </c>
      <c r="E1692" s="156" t="s">
        <v>4933</v>
      </c>
      <c r="F1692" s="156" t="s">
        <v>4934</v>
      </c>
      <c r="G1692" s="217" t="s">
        <v>10665</v>
      </c>
      <c r="H1692" s="156" t="s">
        <v>4247</v>
      </c>
      <c r="I1692" s="223" t="s">
        <v>7</v>
      </c>
      <c r="J1692" s="233" t="s">
        <v>31</v>
      </c>
      <c r="K1692" s="184" t="s">
        <v>32</v>
      </c>
      <c r="M1692" s="163" t="s">
        <v>8880</v>
      </c>
    </row>
    <row r="1693" spans="1:13" ht="75" customHeight="1">
      <c r="A1693" s="138"/>
      <c r="B1693" s="138"/>
      <c r="C1693" s="183" t="s">
        <v>4899</v>
      </c>
      <c r="D1693" s="184" t="s">
        <v>32</v>
      </c>
      <c r="E1693" s="156" t="s">
        <v>4936</v>
      </c>
      <c r="F1693" s="156" t="s">
        <v>4937</v>
      </c>
      <c r="G1693" s="217" t="s">
        <v>10893</v>
      </c>
      <c r="H1693" s="156" t="s">
        <v>4314</v>
      </c>
      <c r="I1693" s="223" t="s">
        <v>7</v>
      </c>
      <c r="J1693" s="233" t="s">
        <v>31</v>
      </c>
      <c r="K1693" s="184" t="s">
        <v>32</v>
      </c>
      <c r="M1693" s="138" t="s">
        <v>8881</v>
      </c>
    </row>
    <row r="1694" spans="1:13" ht="75" customHeight="1">
      <c r="A1694" s="138"/>
      <c r="B1694" s="138"/>
      <c r="C1694" s="183" t="s">
        <v>4902</v>
      </c>
      <c r="D1694" s="184" t="s">
        <v>32</v>
      </c>
      <c r="E1694" s="156" t="s">
        <v>4939</v>
      </c>
      <c r="F1694" s="156" t="s">
        <v>4940</v>
      </c>
      <c r="G1694" s="217" t="s">
        <v>10889</v>
      </c>
      <c r="H1694" s="156" t="s">
        <v>4251</v>
      </c>
      <c r="I1694" s="223" t="s">
        <v>7</v>
      </c>
      <c r="J1694" s="233" t="s">
        <v>31</v>
      </c>
      <c r="K1694" s="184" t="s">
        <v>32</v>
      </c>
      <c r="M1694" s="138" t="s">
        <v>8882</v>
      </c>
    </row>
    <row r="1695" spans="1:13" ht="75" customHeight="1">
      <c r="A1695" s="138"/>
      <c r="B1695" s="138"/>
      <c r="C1695" s="183" t="s">
        <v>4905</v>
      </c>
      <c r="D1695" s="184" t="s">
        <v>32</v>
      </c>
      <c r="E1695" s="156" t="s">
        <v>4942</v>
      </c>
      <c r="F1695" s="156" t="s">
        <v>4943</v>
      </c>
      <c r="G1695" s="217" t="s">
        <v>10894</v>
      </c>
      <c r="H1695" s="156" t="s">
        <v>4794</v>
      </c>
      <c r="I1695" s="223" t="s">
        <v>7</v>
      </c>
      <c r="J1695" s="233" t="s">
        <v>31</v>
      </c>
      <c r="K1695" s="184" t="s">
        <v>32</v>
      </c>
      <c r="M1695" s="138" t="s">
        <v>8883</v>
      </c>
    </row>
    <row r="1696" spans="1:13" ht="75" customHeight="1">
      <c r="A1696" s="138"/>
      <c r="B1696" s="138"/>
      <c r="C1696" s="183" t="s">
        <v>4908</v>
      </c>
      <c r="D1696" s="184" t="s">
        <v>32</v>
      </c>
      <c r="E1696" s="156" t="s">
        <v>4945</v>
      </c>
      <c r="F1696" s="156" t="s">
        <v>4946</v>
      </c>
      <c r="G1696" s="217" t="s">
        <v>10891</v>
      </c>
      <c r="H1696" s="156" t="s">
        <v>4255</v>
      </c>
      <c r="I1696" s="223" t="s">
        <v>7</v>
      </c>
      <c r="J1696" s="233" t="s">
        <v>31</v>
      </c>
      <c r="K1696" s="184" t="s">
        <v>32</v>
      </c>
      <c r="M1696" s="138" t="s">
        <v>8884</v>
      </c>
    </row>
    <row r="1697" spans="1:13" ht="75" customHeight="1">
      <c r="A1697" s="138"/>
      <c r="B1697" s="138"/>
      <c r="C1697" s="183" t="s">
        <v>4911</v>
      </c>
      <c r="D1697" s="184" t="s">
        <v>32</v>
      </c>
      <c r="E1697" s="156" t="s">
        <v>4948</v>
      </c>
      <c r="F1697" s="156" t="s">
        <v>4949</v>
      </c>
      <c r="G1697" s="217" t="s">
        <v>10670</v>
      </c>
      <c r="H1697" s="156" t="s">
        <v>4801</v>
      </c>
      <c r="I1697" s="223" t="s">
        <v>7</v>
      </c>
      <c r="J1697" s="233" t="s">
        <v>31</v>
      </c>
      <c r="K1697" s="184" t="s">
        <v>32</v>
      </c>
      <c r="M1697" s="138" t="s">
        <v>8885</v>
      </c>
    </row>
    <row r="1698" spans="1:13" ht="75" customHeight="1">
      <c r="A1698" s="138"/>
      <c r="B1698" s="138"/>
      <c r="C1698" s="183" t="s">
        <v>4914</v>
      </c>
      <c r="D1698" s="184" t="s">
        <v>32</v>
      </c>
      <c r="E1698" s="156" t="s">
        <v>4951</v>
      </c>
      <c r="F1698" s="156" t="s">
        <v>4952</v>
      </c>
      <c r="G1698" s="217" t="s">
        <v>10671</v>
      </c>
      <c r="H1698" s="156" t="s">
        <v>4247</v>
      </c>
      <c r="I1698" s="223" t="s">
        <v>7</v>
      </c>
      <c r="J1698" s="233" t="s">
        <v>31</v>
      </c>
      <c r="K1698" s="184" t="s">
        <v>32</v>
      </c>
      <c r="M1698" s="138" t="s">
        <v>8886</v>
      </c>
    </row>
    <row r="1699" spans="1:13" ht="75" customHeight="1">
      <c r="A1699" s="138"/>
      <c r="B1699" s="138"/>
      <c r="C1699" s="183" t="s">
        <v>4917</v>
      </c>
      <c r="D1699" s="184" t="s">
        <v>32</v>
      </c>
      <c r="E1699" s="156" t="s">
        <v>4954</v>
      </c>
      <c r="F1699" s="156" t="s">
        <v>4955</v>
      </c>
      <c r="G1699" s="217" t="s">
        <v>10878</v>
      </c>
      <c r="H1699" s="156" t="s">
        <v>4251</v>
      </c>
      <c r="I1699" s="223" t="s">
        <v>7</v>
      </c>
      <c r="J1699" s="233" t="s">
        <v>31</v>
      </c>
      <c r="K1699" s="184" t="s">
        <v>32</v>
      </c>
      <c r="M1699" s="138" t="s">
        <v>8887</v>
      </c>
    </row>
    <row r="1700" spans="1:13" ht="75" customHeight="1">
      <c r="A1700" s="138"/>
      <c r="B1700" s="138"/>
      <c r="C1700" s="183" t="s">
        <v>4920</v>
      </c>
      <c r="D1700" s="184" t="s">
        <v>32</v>
      </c>
      <c r="E1700" s="156" t="s">
        <v>4957</v>
      </c>
      <c r="F1700" s="156" t="s">
        <v>4958</v>
      </c>
      <c r="G1700" s="217" t="s">
        <v>10880</v>
      </c>
      <c r="H1700" s="156" t="s">
        <v>4255</v>
      </c>
      <c r="I1700" s="223" t="s">
        <v>7</v>
      </c>
      <c r="J1700" s="233" t="s">
        <v>31</v>
      </c>
      <c r="K1700" s="184" t="s">
        <v>32</v>
      </c>
      <c r="M1700" s="138" t="s">
        <v>8888</v>
      </c>
    </row>
    <row r="1701" spans="1:13" ht="75" customHeight="1">
      <c r="A1701" s="138"/>
      <c r="B1701" s="138"/>
      <c r="C1701" s="183" t="s">
        <v>4923</v>
      </c>
      <c r="D1701" s="184" t="s">
        <v>32</v>
      </c>
      <c r="E1701" s="156" t="s">
        <v>4960</v>
      </c>
      <c r="F1701" s="156" t="s">
        <v>4961</v>
      </c>
      <c r="G1701" s="217" t="s">
        <v>10882</v>
      </c>
      <c r="H1701" s="156" t="s">
        <v>4247</v>
      </c>
      <c r="I1701" s="223" t="s">
        <v>7</v>
      </c>
      <c r="J1701" s="233" t="s">
        <v>31</v>
      </c>
      <c r="K1701" s="184" t="s">
        <v>32</v>
      </c>
      <c r="M1701" s="138" t="s">
        <v>8889</v>
      </c>
    </row>
    <row r="1702" spans="1:13" ht="75" customHeight="1">
      <c r="A1702" s="138"/>
      <c r="B1702" s="138"/>
      <c r="C1702" s="183" t="s">
        <v>4926</v>
      </c>
      <c r="D1702" s="184" t="s">
        <v>32</v>
      </c>
      <c r="E1702" s="156" t="s">
        <v>4963</v>
      </c>
      <c r="F1702" s="156" t="s">
        <v>4964</v>
      </c>
      <c r="G1702" s="217" t="s">
        <v>10895</v>
      </c>
      <c r="H1702" s="156" t="s">
        <v>4314</v>
      </c>
      <c r="I1702" s="223" t="s">
        <v>7</v>
      </c>
      <c r="J1702" s="233" t="s">
        <v>31</v>
      </c>
      <c r="K1702" s="184" t="s">
        <v>32</v>
      </c>
      <c r="M1702" s="138" t="s">
        <v>8890</v>
      </c>
    </row>
    <row r="1703" spans="1:13" ht="75" customHeight="1">
      <c r="A1703" s="138"/>
      <c r="B1703" s="138"/>
      <c r="C1703" s="183" t="s">
        <v>4929</v>
      </c>
      <c r="D1703" s="184" t="s">
        <v>32</v>
      </c>
      <c r="E1703" s="156" t="s">
        <v>4966</v>
      </c>
      <c r="F1703" s="156" t="s">
        <v>4967</v>
      </c>
      <c r="G1703" s="217" t="s">
        <v>10896</v>
      </c>
      <c r="H1703" s="156" t="s">
        <v>4673</v>
      </c>
      <c r="I1703" s="223" t="s">
        <v>7</v>
      </c>
      <c r="J1703" s="233" t="s">
        <v>31</v>
      </c>
      <c r="K1703" s="184" t="s">
        <v>32</v>
      </c>
      <c r="M1703" s="138" t="s">
        <v>8891</v>
      </c>
    </row>
    <row r="1704" spans="1:13" ht="75" customHeight="1">
      <c r="A1704" s="138"/>
      <c r="B1704" s="138"/>
      <c r="C1704" s="183" t="s">
        <v>4932</v>
      </c>
      <c r="D1704" s="184" t="s">
        <v>32</v>
      </c>
      <c r="E1704" s="156" t="s">
        <v>4969</v>
      </c>
      <c r="F1704" s="156" t="s">
        <v>4970</v>
      </c>
      <c r="G1704" s="217" t="s">
        <v>10897</v>
      </c>
      <c r="H1704" s="156" t="s">
        <v>4971</v>
      </c>
      <c r="I1704" s="223" t="s">
        <v>7</v>
      </c>
      <c r="J1704" s="233" t="s">
        <v>31</v>
      </c>
      <c r="K1704" s="184" t="s">
        <v>32</v>
      </c>
      <c r="M1704" s="138" t="s">
        <v>8892</v>
      </c>
    </row>
    <row r="1705" spans="1:13" ht="75" customHeight="1">
      <c r="A1705" s="138"/>
      <c r="B1705" s="138"/>
      <c r="C1705" s="183" t="s">
        <v>4935</v>
      </c>
      <c r="D1705" s="184" t="s">
        <v>32</v>
      </c>
      <c r="E1705" s="156" t="s">
        <v>4973</v>
      </c>
      <c r="F1705" s="156" t="s">
        <v>4974</v>
      </c>
      <c r="G1705" s="217" t="s">
        <v>10898</v>
      </c>
      <c r="H1705" s="156" t="s">
        <v>4304</v>
      </c>
      <c r="I1705" s="223" t="s">
        <v>7</v>
      </c>
      <c r="J1705" s="233" t="s">
        <v>31</v>
      </c>
      <c r="K1705" s="184" t="s">
        <v>32</v>
      </c>
      <c r="M1705" s="138" t="s">
        <v>8893</v>
      </c>
    </row>
    <row r="1706" spans="1:13" ht="75" customHeight="1">
      <c r="A1706" s="138"/>
      <c r="B1706" s="138"/>
      <c r="C1706" s="183" t="s">
        <v>4938</v>
      </c>
      <c r="D1706" s="184" t="s">
        <v>32</v>
      </c>
      <c r="E1706" s="156" t="s">
        <v>4976</v>
      </c>
      <c r="F1706" s="156" t="s">
        <v>4977</v>
      </c>
      <c r="G1706" s="217" t="s">
        <v>10899</v>
      </c>
      <c r="H1706" s="156" t="s">
        <v>4255</v>
      </c>
      <c r="I1706" s="223" t="s">
        <v>7</v>
      </c>
      <c r="J1706" s="233" t="s">
        <v>31</v>
      </c>
      <c r="K1706" s="184" t="s">
        <v>32</v>
      </c>
      <c r="M1706" s="138" t="s">
        <v>8894</v>
      </c>
    </row>
    <row r="1707" spans="1:13" ht="75" customHeight="1">
      <c r="A1707" s="138"/>
      <c r="B1707" s="138"/>
      <c r="C1707" s="183" t="s">
        <v>4941</v>
      </c>
      <c r="D1707" s="184" t="s">
        <v>32</v>
      </c>
      <c r="E1707" s="156" t="s">
        <v>4979</v>
      </c>
      <c r="F1707" s="156" t="s">
        <v>4980</v>
      </c>
      <c r="G1707" s="217" t="s">
        <v>10900</v>
      </c>
      <c r="H1707" s="156" t="s">
        <v>4981</v>
      </c>
      <c r="I1707" s="223" t="s">
        <v>7</v>
      </c>
      <c r="J1707" s="233" t="s">
        <v>31</v>
      </c>
      <c r="K1707" s="184" t="s">
        <v>32</v>
      </c>
      <c r="M1707" s="138" t="s">
        <v>8895</v>
      </c>
    </row>
    <row r="1708" spans="1:13" ht="75" customHeight="1">
      <c r="A1708" s="138"/>
      <c r="B1708" s="138"/>
      <c r="C1708" s="183" t="s">
        <v>4944</v>
      </c>
      <c r="D1708" s="184" t="s">
        <v>32</v>
      </c>
      <c r="E1708" s="156" t="s">
        <v>4983</v>
      </c>
      <c r="F1708" s="156" t="s">
        <v>4984</v>
      </c>
      <c r="G1708" s="217" t="s">
        <v>10901</v>
      </c>
      <c r="H1708" s="156" t="s">
        <v>4985</v>
      </c>
      <c r="I1708" s="223" t="s">
        <v>7</v>
      </c>
      <c r="J1708" s="233" t="s">
        <v>31</v>
      </c>
      <c r="K1708" s="184" t="s">
        <v>32</v>
      </c>
      <c r="M1708" s="138" t="s">
        <v>8896</v>
      </c>
    </row>
    <row r="1709" spans="1:13" ht="75" customHeight="1">
      <c r="A1709" s="138"/>
      <c r="B1709" s="138"/>
      <c r="C1709" s="183" t="s">
        <v>4947</v>
      </c>
      <c r="D1709" s="184" t="s">
        <v>32</v>
      </c>
      <c r="E1709" s="156" t="s">
        <v>4987</v>
      </c>
      <c r="F1709" s="156" t="s">
        <v>4988</v>
      </c>
      <c r="G1709" s="217" t="s">
        <v>10897</v>
      </c>
      <c r="H1709" s="156" t="s">
        <v>4971</v>
      </c>
      <c r="I1709" s="223" t="s">
        <v>7</v>
      </c>
      <c r="J1709" s="233" t="s">
        <v>31</v>
      </c>
      <c r="K1709" s="184" t="s">
        <v>32</v>
      </c>
      <c r="M1709" s="138" t="s">
        <v>8897</v>
      </c>
    </row>
    <row r="1710" spans="1:13" ht="75" customHeight="1">
      <c r="A1710" s="138"/>
      <c r="B1710" s="138"/>
      <c r="C1710" s="183" t="s">
        <v>4950</v>
      </c>
      <c r="D1710" s="184" t="s">
        <v>32</v>
      </c>
      <c r="E1710" s="156" t="s">
        <v>4990</v>
      </c>
      <c r="F1710" s="156" t="s">
        <v>4991</v>
      </c>
      <c r="G1710" s="217" t="s">
        <v>10899</v>
      </c>
      <c r="H1710" s="156" t="s">
        <v>4255</v>
      </c>
      <c r="I1710" s="223" t="s">
        <v>7</v>
      </c>
      <c r="J1710" s="233" t="s">
        <v>31</v>
      </c>
      <c r="K1710" s="184" t="s">
        <v>32</v>
      </c>
      <c r="M1710" s="138" t="s">
        <v>8898</v>
      </c>
    </row>
    <row r="1711" spans="1:13" ht="75" customHeight="1">
      <c r="A1711" s="138"/>
      <c r="B1711" s="138"/>
      <c r="C1711" s="183" t="s">
        <v>4953</v>
      </c>
      <c r="D1711" s="184" t="s">
        <v>32</v>
      </c>
      <c r="E1711" s="156" t="s">
        <v>4993</v>
      </c>
      <c r="F1711" s="156" t="s">
        <v>4994</v>
      </c>
      <c r="G1711" s="217" t="s">
        <v>10900</v>
      </c>
      <c r="H1711" s="156" t="s">
        <v>4981</v>
      </c>
      <c r="I1711" s="223" t="s">
        <v>7</v>
      </c>
      <c r="J1711" s="233" t="s">
        <v>31</v>
      </c>
      <c r="K1711" s="184" t="s">
        <v>32</v>
      </c>
      <c r="M1711" s="138" t="s">
        <v>8899</v>
      </c>
    </row>
    <row r="1712" spans="1:13" ht="75" customHeight="1">
      <c r="A1712" s="138"/>
      <c r="B1712" s="138"/>
      <c r="C1712" s="183" t="s">
        <v>4956</v>
      </c>
      <c r="D1712" s="184" t="s">
        <v>32</v>
      </c>
      <c r="E1712" s="156" t="s">
        <v>4996</v>
      </c>
      <c r="F1712" s="156" t="s">
        <v>4997</v>
      </c>
      <c r="G1712" s="217" t="s">
        <v>10901</v>
      </c>
      <c r="H1712" s="156" t="s">
        <v>4985</v>
      </c>
      <c r="I1712" s="223" t="s">
        <v>7</v>
      </c>
      <c r="J1712" s="233" t="s">
        <v>31</v>
      </c>
      <c r="K1712" s="184" t="s">
        <v>32</v>
      </c>
      <c r="M1712" s="162" t="s">
        <v>8900</v>
      </c>
    </row>
    <row r="1713" spans="1:15" ht="75" customHeight="1">
      <c r="A1713" s="138"/>
      <c r="B1713" s="138"/>
      <c r="C1713" s="183" t="s">
        <v>4959</v>
      </c>
      <c r="D1713" s="184" t="s">
        <v>32</v>
      </c>
      <c r="E1713" s="156" t="s">
        <v>4999</v>
      </c>
      <c r="F1713" s="156" t="s">
        <v>5000</v>
      </c>
      <c r="G1713" s="217" t="s">
        <v>8901</v>
      </c>
      <c r="H1713" s="156" t="s">
        <v>8902</v>
      </c>
      <c r="I1713" s="223" t="s">
        <v>7</v>
      </c>
      <c r="J1713" s="233" t="s">
        <v>31</v>
      </c>
      <c r="K1713" s="184" t="s">
        <v>32</v>
      </c>
      <c r="L1713" s="186"/>
      <c r="M1713" s="189" t="s">
        <v>7561</v>
      </c>
      <c r="N1713" s="155"/>
    </row>
    <row r="1714" spans="1:15" ht="75" customHeight="1">
      <c r="A1714" s="138"/>
      <c r="B1714" s="138"/>
      <c r="C1714" s="183" t="s">
        <v>4962</v>
      </c>
      <c r="D1714" s="184" t="s">
        <v>32</v>
      </c>
      <c r="E1714" s="156" t="s">
        <v>5002</v>
      </c>
      <c r="F1714" s="156" t="s">
        <v>5003</v>
      </c>
      <c r="G1714" s="217" t="s">
        <v>8901</v>
      </c>
      <c r="H1714" s="156" t="s">
        <v>8903</v>
      </c>
      <c r="I1714" s="223" t="s">
        <v>7</v>
      </c>
      <c r="J1714" s="233" t="s">
        <v>31</v>
      </c>
      <c r="K1714" s="184" t="s">
        <v>32</v>
      </c>
      <c r="L1714" s="186"/>
      <c r="M1714" s="189" t="s">
        <v>7563</v>
      </c>
      <c r="N1714" s="155"/>
    </row>
    <row r="1715" spans="1:15" ht="75" customHeight="1">
      <c r="A1715" s="138"/>
      <c r="B1715" s="138"/>
      <c r="C1715" s="183" t="s">
        <v>4965</v>
      </c>
      <c r="D1715" s="184" t="s">
        <v>32</v>
      </c>
      <c r="E1715" s="156" t="s">
        <v>5006</v>
      </c>
      <c r="F1715" s="156" t="s">
        <v>5007</v>
      </c>
      <c r="G1715" s="217" t="s">
        <v>8901</v>
      </c>
      <c r="H1715" s="156" t="s">
        <v>8904</v>
      </c>
      <c r="I1715" s="223" t="s">
        <v>7</v>
      </c>
      <c r="J1715" s="233" t="s">
        <v>31</v>
      </c>
      <c r="K1715" s="184" t="s">
        <v>32</v>
      </c>
      <c r="L1715" s="186"/>
      <c r="M1715" s="189" t="s">
        <v>7566</v>
      </c>
      <c r="N1715" s="155"/>
    </row>
    <row r="1716" spans="1:15" ht="75" customHeight="1">
      <c r="A1716" s="138"/>
      <c r="B1716" s="138"/>
      <c r="C1716" s="183" t="s">
        <v>4968</v>
      </c>
      <c r="D1716" s="184" t="s">
        <v>32</v>
      </c>
      <c r="E1716" s="156" t="s">
        <v>5002</v>
      </c>
      <c r="F1716" s="156" t="s">
        <v>5009</v>
      </c>
      <c r="G1716" s="217" t="s">
        <v>8901</v>
      </c>
      <c r="H1716" s="156" t="s">
        <v>5004</v>
      </c>
      <c r="I1716" s="223" t="s">
        <v>7</v>
      </c>
      <c r="J1716" s="233" t="s">
        <v>31</v>
      </c>
      <c r="K1716" s="184" t="s">
        <v>32</v>
      </c>
      <c r="M1716" s="167"/>
    </row>
    <row r="1717" spans="1:15" ht="75" customHeight="1">
      <c r="A1717" s="138"/>
      <c r="B1717" s="138"/>
      <c r="C1717" s="183" t="s">
        <v>4972</v>
      </c>
      <c r="D1717" s="184" t="s">
        <v>32</v>
      </c>
      <c r="E1717" s="156" t="s">
        <v>5011</v>
      </c>
      <c r="F1717" s="156" t="s">
        <v>5012</v>
      </c>
      <c r="G1717" s="217" t="s">
        <v>10902</v>
      </c>
      <c r="H1717" s="156" t="s">
        <v>4673</v>
      </c>
      <c r="I1717" s="223" t="s">
        <v>7</v>
      </c>
      <c r="J1717" s="233" t="s">
        <v>31</v>
      </c>
      <c r="K1717" s="184" t="s">
        <v>32</v>
      </c>
    </row>
    <row r="1718" spans="1:15" ht="75" customHeight="1">
      <c r="A1718" s="138"/>
      <c r="B1718" s="138"/>
      <c r="C1718" s="183" t="s">
        <v>4975</v>
      </c>
      <c r="D1718" s="184" t="s">
        <v>32</v>
      </c>
      <c r="E1718" s="156" t="s">
        <v>5019</v>
      </c>
      <c r="F1718" s="156" t="s">
        <v>5020</v>
      </c>
      <c r="G1718" s="217" t="s">
        <v>8905</v>
      </c>
      <c r="H1718" s="156" t="s">
        <v>5021</v>
      </c>
      <c r="I1718" s="223" t="s">
        <v>7</v>
      </c>
      <c r="J1718" s="233" t="s">
        <v>31</v>
      </c>
      <c r="K1718" s="184" t="s">
        <v>32</v>
      </c>
      <c r="M1718" s="138" t="s">
        <v>7409</v>
      </c>
    </row>
    <row r="1719" spans="1:15" ht="75" customHeight="1">
      <c r="A1719" s="138"/>
      <c r="B1719" s="138"/>
      <c r="C1719" s="183" t="s">
        <v>4978</v>
      </c>
      <c r="D1719" s="184" t="s">
        <v>32</v>
      </c>
      <c r="E1719" s="156" t="s">
        <v>5028</v>
      </c>
      <c r="F1719" s="156" t="s">
        <v>5029</v>
      </c>
      <c r="G1719" s="217" t="s">
        <v>10903</v>
      </c>
      <c r="H1719" s="156" t="s">
        <v>4525</v>
      </c>
      <c r="I1719" s="223" t="s">
        <v>7</v>
      </c>
      <c r="J1719" s="233" t="s">
        <v>31</v>
      </c>
      <c r="K1719" s="184" t="s">
        <v>32</v>
      </c>
      <c r="M1719" s="138" t="s">
        <v>7407</v>
      </c>
    </row>
    <row r="1720" spans="1:15" ht="75" customHeight="1">
      <c r="A1720" s="138"/>
      <c r="B1720" s="138"/>
      <c r="C1720" s="183" t="s">
        <v>4982</v>
      </c>
      <c r="D1720" s="184" t="s">
        <v>32</v>
      </c>
      <c r="E1720" s="156" t="s">
        <v>5038</v>
      </c>
      <c r="F1720" s="156" t="s">
        <v>5039</v>
      </c>
      <c r="G1720" s="217" t="s">
        <v>8906</v>
      </c>
      <c r="H1720" s="156" t="s">
        <v>5023</v>
      </c>
      <c r="I1720" s="223" t="s">
        <v>7</v>
      </c>
      <c r="J1720" s="233" t="s">
        <v>31</v>
      </c>
      <c r="K1720" s="184" t="s">
        <v>32</v>
      </c>
      <c r="M1720" s="138" t="s">
        <v>7877</v>
      </c>
    </row>
    <row r="1721" spans="1:15" ht="75" customHeight="1">
      <c r="A1721" s="138"/>
      <c r="B1721" s="138"/>
      <c r="C1721" s="183" t="s">
        <v>4986</v>
      </c>
      <c r="D1721" s="184" t="s">
        <v>32</v>
      </c>
      <c r="E1721" s="156" t="s">
        <v>5042</v>
      </c>
      <c r="F1721" s="156" t="s">
        <v>5043</v>
      </c>
      <c r="G1721" s="217" t="s">
        <v>8907</v>
      </c>
      <c r="H1721" s="156" t="s">
        <v>8908</v>
      </c>
      <c r="I1721" s="223" t="s">
        <v>7</v>
      </c>
      <c r="J1721" s="233" t="s">
        <v>31</v>
      </c>
      <c r="K1721" s="184" t="s">
        <v>32</v>
      </c>
      <c r="M1721" s="138" t="s">
        <v>7881</v>
      </c>
    </row>
    <row r="1722" spans="1:15" ht="75" customHeight="1">
      <c r="A1722" s="138"/>
      <c r="B1722" s="138"/>
      <c r="C1722" s="183" t="s">
        <v>4989</v>
      </c>
      <c r="D1722" s="184" t="s">
        <v>32</v>
      </c>
      <c r="E1722" s="156" t="s">
        <v>5045</v>
      </c>
      <c r="F1722" s="156" t="s">
        <v>5046</v>
      </c>
      <c r="G1722" s="217" t="s">
        <v>8909</v>
      </c>
      <c r="H1722" s="156" t="s">
        <v>5047</v>
      </c>
      <c r="I1722" s="223" t="s">
        <v>7</v>
      </c>
      <c r="J1722" s="233" t="s">
        <v>31</v>
      </c>
      <c r="K1722" s="184" t="s">
        <v>32</v>
      </c>
      <c r="M1722" s="138" t="s">
        <v>7883</v>
      </c>
    </row>
    <row r="1723" spans="1:15" ht="75" customHeight="1">
      <c r="A1723" s="138"/>
      <c r="B1723" s="138"/>
      <c r="C1723" s="183" t="s">
        <v>4992</v>
      </c>
      <c r="D1723" s="184" t="s">
        <v>32</v>
      </c>
      <c r="E1723" s="156" t="s">
        <v>5049</v>
      </c>
      <c r="F1723" s="156" t="s">
        <v>5050</v>
      </c>
      <c r="G1723" s="217" t="s">
        <v>8910</v>
      </c>
      <c r="H1723" s="156" t="s">
        <v>5023</v>
      </c>
      <c r="I1723" s="223" t="s">
        <v>7</v>
      </c>
      <c r="J1723" s="233" t="s">
        <v>31</v>
      </c>
      <c r="K1723" s="184" t="s">
        <v>32</v>
      </c>
      <c r="M1723" s="138" t="s">
        <v>7887</v>
      </c>
    </row>
    <row r="1724" spans="1:15" ht="75" customHeight="1">
      <c r="A1724" s="138"/>
      <c r="B1724" s="138"/>
      <c r="C1724" s="183" t="s">
        <v>4995</v>
      </c>
      <c r="D1724" s="184" t="s">
        <v>32</v>
      </c>
      <c r="E1724" s="156" t="s">
        <v>5052</v>
      </c>
      <c r="F1724" s="156" t="s">
        <v>5053</v>
      </c>
      <c r="G1724" s="217" t="s">
        <v>10904</v>
      </c>
      <c r="H1724" s="156" t="s">
        <v>4525</v>
      </c>
      <c r="I1724" s="223" t="s">
        <v>7</v>
      </c>
      <c r="J1724" s="233" t="s">
        <v>31</v>
      </c>
      <c r="K1724" s="184" t="s">
        <v>32</v>
      </c>
      <c r="M1724" s="138" t="s">
        <v>7892</v>
      </c>
    </row>
    <row r="1725" spans="1:15" ht="75" customHeight="1">
      <c r="A1725" s="138"/>
      <c r="B1725" s="138"/>
      <c r="C1725" s="183" t="s">
        <v>4998</v>
      </c>
      <c r="D1725" s="184" t="s">
        <v>32</v>
      </c>
      <c r="E1725" s="156" t="s">
        <v>5055</v>
      </c>
      <c r="F1725" s="156" t="s">
        <v>5056</v>
      </c>
      <c r="G1725" s="217" t="s">
        <v>8911</v>
      </c>
      <c r="H1725" s="156" t="s">
        <v>5057</v>
      </c>
      <c r="I1725" s="223" t="s">
        <v>7</v>
      </c>
      <c r="J1725" s="233" t="s">
        <v>31</v>
      </c>
      <c r="K1725" s="184" t="s">
        <v>32</v>
      </c>
      <c r="M1725" s="138" t="s">
        <v>7894</v>
      </c>
      <c r="N1725" s="152"/>
    </row>
    <row r="1726" spans="1:15" ht="75" customHeight="1">
      <c r="A1726" s="138"/>
      <c r="B1726" s="138"/>
      <c r="C1726" s="183" t="s">
        <v>5001</v>
      </c>
      <c r="D1726" s="184" t="s">
        <v>32</v>
      </c>
      <c r="E1726" s="156" t="s">
        <v>5059</v>
      </c>
      <c r="F1726" s="156" t="s">
        <v>5060</v>
      </c>
      <c r="G1726" s="217" t="s">
        <v>8912</v>
      </c>
      <c r="H1726" s="156" t="s">
        <v>572</v>
      </c>
      <c r="I1726" s="223" t="s">
        <v>7</v>
      </c>
      <c r="J1726" s="233" t="s">
        <v>31</v>
      </c>
      <c r="K1726" s="184" t="s">
        <v>32</v>
      </c>
      <c r="L1726" s="186"/>
      <c r="M1726" s="192" t="s">
        <v>8913</v>
      </c>
      <c r="N1726" s="193"/>
      <c r="O1726" s="155"/>
    </row>
    <row r="1727" spans="1:15" ht="75" customHeight="1">
      <c r="A1727" s="138"/>
      <c r="B1727" s="138"/>
      <c r="C1727" s="183" t="s">
        <v>5005</v>
      </c>
      <c r="D1727" s="184" t="s">
        <v>32</v>
      </c>
      <c r="E1727" s="156" t="s">
        <v>5062</v>
      </c>
      <c r="F1727" s="156" t="s">
        <v>5063</v>
      </c>
      <c r="G1727" s="217" t="s">
        <v>8914</v>
      </c>
      <c r="H1727" s="183" t="s">
        <v>4677</v>
      </c>
      <c r="I1727" s="223" t="s">
        <v>7</v>
      </c>
      <c r="J1727" s="233" t="s">
        <v>31</v>
      </c>
      <c r="K1727" s="184" t="s">
        <v>32</v>
      </c>
      <c r="L1727" s="186"/>
      <c r="M1727" s="163" t="s">
        <v>8915</v>
      </c>
      <c r="N1727" s="168"/>
      <c r="O1727" s="155"/>
    </row>
    <row r="1728" spans="1:15" ht="75" customHeight="1">
      <c r="A1728" s="138"/>
      <c r="B1728" s="138"/>
      <c r="C1728" s="183" t="s">
        <v>5008</v>
      </c>
      <c r="D1728" s="184" t="s">
        <v>32</v>
      </c>
      <c r="E1728" s="156" t="s">
        <v>5065</v>
      </c>
      <c r="F1728" s="156" t="s">
        <v>5066</v>
      </c>
      <c r="G1728" s="217" t="s">
        <v>8916</v>
      </c>
      <c r="H1728" s="183" t="s">
        <v>4677</v>
      </c>
      <c r="I1728" s="223" t="s">
        <v>7</v>
      </c>
      <c r="J1728" s="233" t="s">
        <v>31</v>
      </c>
      <c r="K1728" s="184" t="s">
        <v>32</v>
      </c>
      <c r="M1728" s="194" t="s">
        <v>8917</v>
      </c>
      <c r="N1728" s="194"/>
    </row>
    <row r="1729" spans="1:15" ht="75" customHeight="1">
      <c r="A1729" s="138"/>
      <c r="B1729" s="138"/>
      <c r="C1729" s="183" t="s">
        <v>5010</v>
      </c>
      <c r="D1729" s="184" t="s">
        <v>32</v>
      </c>
      <c r="E1729" s="156" t="s">
        <v>5068</v>
      </c>
      <c r="F1729" s="156" t="s">
        <v>5069</v>
      </c>
      <c r="G1729" s="217" t="s">
        <v>8918</v>
      </c>
      <c r="H1729" s="183" t="s">
        <v>4677</v>
      </c>
      <c r="I1729" s="223" t="s">
        <v>7</v>
      </c>
      <c r="J1729" s="233" t="s">
        <v>31</v>
      </c>
      <c r="K1729" s="184" t="s">
        <v>32</v>
      </c>
      <c r="M1729" s="195" t="s">
        <v>8919</v>
      </c>
      <c r="N1729" s="195"/>
    </row>
    <row r="1730" spans="1:15" ht="75" customHeight="1">
      <c r="A1730" s="138"/>
      <c r="B1730" s="138"/>
      <c r="C1730" s="183" t="s">
        <v>5013</v>
      </c>
      <c r="D1730" s="184" t="s">
        <v>32</v>
      </c>
      <c r="E1730" s="156" t="s">
        <v>5071</v>
      </c>
      <c r="F1730" s="156" t="s">
        <v>5072</v>
      </c>
      <c r="G1730" s="217" t="s">
        <v>8920</v>
      </c>
      <c r="H1730" s="183" t="s">
        <v>4677</v>
      </c>
      <c r="I1730" s="223" t="s">
        <v>7</v>
      </c>
      <c r="J1730" s="233" t="s">
        <v>31</v>
      </c>
      <c r="K1730" s="184" t="s">
        <v>32</v>
      </c>
      <c r="L1730" s="186"/>
      <c r="M1730" s="157" t="s">
        <v>8921</v>
      </c>
      <c r="N1730" s="196"/>
      <c r="O1730" s="155"/>
    </row>
    <row r="1731" spans="1:15" ht="75" customHeight="1">
      <c r="A1731" s="138"/>
      <c r="B1731" s="138"/>
      <c r="C1731" s="183" t="s">
        <v>5014</v>
      </c>
      <c r="D1731" s="184" t="s">
        <v>32</v>
      </c>
      <c r="E1731" s="156" t="s">
        <v>5074</v>
      </c>
      <c r="F1731" s="156" t="s">
        <v>5075</v>
      </c>
      <c r="G1731" s="217" t="s">
        <v>8916</v>
      </c>
      <c r="H1731" s="183" t="s">
        <v>4677</v>
      </c>
      <c r="I1731" s="223" t="s">
        <v>7</v>
      </c>
      <c r="J1731" s="233" t="s">
        <v>31</v>
      </c>
      <c r="K1731" s="184" t="s">
        <v>32</v>
      </c>
      <c r="L1731" s="186"/>
      <c r="M1731" s="157" t="s">
        <v>8922</v>
      </c>
      <c r="N1731" s="196"/>
      <c r="O1731" s="155"/>
    </row>
    <row r="1732" spans="1:15" ht="75" customHeight="1">
      <c r="A1732" s="138"/>
      <c r="B1732" s="138"/>
      <c r="C1732" s="183" t="s">
        <v>5015</v>
      </c>
      <c r="D1732" s="184" t="s">
        <v>32</v>
      </c>
      <c r="E1732" s="156" t="s">
        <v>5077</v>
      </c>
      <c r="F1732" s="156" t="s">
        <v>5078</v>
      </c>
      <c r="G1732" s="217" t="s">
        <v>8916</v>
      </c>
      <c r="H1732" s="183" t="s">
        <v>4677</v>
      </c>
      <c r="I1732" s="223" t="s">
        <v>7</v>
      </c>
      <c r="J1732" s="233" t="s">
        <v>31</v>
      </c>
      <c r="K1732" s="184" t="s">
        <v>32</v>
      </c>
      <c r="L1732" s="186"/>
      <c r="M1732" s="157" t="s">
        <v>8923</v>
      </c>
      <c r="N1732" s="196"/>
      <c r="O1732" s="155"/>
    </row>
    <row r="1733" spans="1:15" s="176" customFormat="1" ht="75" customHeight="1">
      <c r="A1733" s="173"/>
      <c r="B1733" s="173"/>
      <c r="C1733" s="183" t="s">
        <v>5016</v>
      </c>
      <c r="D1733" s="191" t="s">
        <v>32</v>
      </c>
      <c r="E1733" s="165" t="s">
        <v>5080</v>
      </c>
      <c r="F1733" s="165" t="s">
        <v>5081</v>
      </c>
      <c r="G1733" s="219" t="s">
        <v>8924</v>
      </c>
      <c r="H1733" s="191" t="s">
        <v>4677</v>
      </c>
      <c r="I1733" s="223" t="s">
        <v>7</v>
      </c>
      <c r="J1733" s="233" t="s">
        <v>31</v>
      </c>
      <c r="K1733" s="184" t="s">
        <v>32</v>
      </c>
      <c r="L1733" s="197"/>
      <c r="M1733" s="157" t="s">
        <v>8925</v>
      </c>
      <c r="N1733" s="196"/>
      <c r="O1733" s="198"/>
    </row>
    <row r="1734" spans="1:15" ht="75" customHeight="1">
      <c r="A1734" s="138"/>
      <c r="B1734" s="138"/>
      <c r="C1734" s="183" t="s">
        <v>5017</v>
      </c>
      <c r="D1734" s="184" t="s">
        <v>32</v>
      </c>
      <c r="E1734" s="156" t="s">
        <v>5083</v>
      </c>
      <c r="F1734" s="156" t="s">
        <v>5084</v>
      </c>
      <c r="G1734" s="217" t="s">
        <v>8926</v>
      </c>
      <c r="H1734" s="156" t="s">
        <v>5085</v>
      </c>
      <c r="I1734" s="223" t="s">
        <v>7</v>
      </c>
      <c r="J1734" s="233" t="s">
        <v>31</v>
      </c>
      <c r="K1734" s="184" t="s">
        <v>32</v>
      </c>
      <c r="M1734" s="167"/>
      <c r="N1734" s="171"/>
    </row>
    <row r="1735" spans="1:15" ht="75" customHeight="1">
      <c r="A1735" s="138"/>
      <c r="B1735" s="138"/>
      <c r="C1735" s="183" t="s">
        <v>5018</v>
      </c>
      <c r="D1735" s="184" t="s">
        <v>32</v>
      </c>
      <c r="E1735" s="156" t="s">
        <v>5087</v>
      </c>
      <c r="F1735" s="156" t="s">
        <v>5088</v>
      </c>
      <c r="G1735" s="217" t="s">
        <v>8927</v>
      </c>
      <c r="H1735" s="156" t="s">
        <v>5089</v>
      </c>
      <c r="I1735" s="223" t="s">
        <v>7</v>
      </c>
      <c r="J1735" s="233" t="s">
        <v>31</v>
      </c>
      <c r="K1735" s="184" t="s">
        <v>32</v>
      </c>
    </row>
    <row r="1736" spans="1:15" ht="75" customHeight="1">
      <c r="A1736" s="138"/>
      <c r="B1736" s="138"/>
      <c r="C1736" s="183" t="s">
        <v>5022</v>
      </c>
      <c r="D1736" s="184" t="s">
        <v>32</v>
      </c>
      <c r="E1736" s="156" t="s">
        <v>5091</v>
      </c>
      <c r="F1736" s="156" t="s">
        <v>5092</v>
      </c>
      <c r="G1736" s="217" t="s">
        <v>8928</v>
      </c>
      <c r="H1736" s="156" t="s">
        <v>5023</v>
      </c>
      <c r="I1736" s="223" t="s">
        <v>7</v>
      </c>
      <c r="J1736" s="233" t="s">
        <v>31</v>
      </c>
      <c r="K1736" s="184" t="s">
        <v>32</v>
      </c>
    </row>
    <row r="1737" spans="1:15" ht="75" customHeight="1">
      <c r="A1737" s="138"/>
      <c r="B1737" s="138"/>
      <c r="C1737" s="183" t="s">
        <v>5024</v>
      </c>
      <c r="D1737" s="184" t="s">
        <v>32</v>
      </c>
      <c r="E1737" s="156" t="s">
        <v>5094</v>
      </c>
      <c r="F1737" s="156" t="s">
        <v>5095</v>
      </c>
      <c r="G1737" s="217" t="s">
        <v>8929</v>
      </c>
      <c r="H1737" s="156" t="s">
        <v>5021</v>
      </c>
      <c r="I1737" s="223" t="s">
        <v>7</v>
      </c>
      <c r="J1737" s="233" t="s">
        <v>31</v>
      </c>
      <c r="K1737" s="184" t="s">
        <v>32</v>
      </c>
    </row>
    <row r="1738" spans="1:15" ht="75" customHeight="1">
      <c r="A1738" s="138"/>
      <c r="B1738" s="138"/>
      <c r="C1738" s="183" t="s">
        <v>5025</v>
      </c>
      <c r="D1738" s="184" t="s">
        <v>32</v>
      </c>
      <c r="E1738" s="156" t="s">
        <v>5097</v>
      </c>
      <c r="F1738" s="156" t="s">
        <v>5098</v>
      </c>
      <c r="G1738" s="217" t="s">
        <v>8930</v>
      </c>
      <c r="H1738" s="156" t="s">
        <v>4525</v>
      </c>
      <c r="I1738" s="223" t="s">
        <v>7</v>
      </c>
      <c r="J1738" s="233" t="s">
        <v>31</v>
      </c>
      <c r="K1738" s="184" t="s">
        <v>32</v>
      </c>
    </row>
    <row r="1739" spans="1:15" ht="75" customHeight="1">
      <c r="A1739" s="138"/>
      <c r="B1739" s="138"/>
      <c r="C1739" s="183" t="s">
        <v>5026</v>
      </c>
      <c r="D1739" s="184" t="s">
        <v>32</v>
      </c>
      <c r="E1739" s="156" t="s">
        <v>5100</v>
      </c>
      <c r="F1739" s="156" t="s">
        <v>5101</v>
      </c>
      <c r="G1739" s="217" t="s">
        <v>8931</v>
      </c>
      <c r="H1739" s="156" t="s">
        <v>5021</v>
      </c>
      <c r="I1739" s="223" t="s">
        <v>7</v>
      </c>
      <c r="J1739" s="233" t="s">
        <v>31</v>
      </c>
      <c r="K1739" s="184" t="s">
        <v>32</v>
      </c>
    </row>
    <row r="1740" spans="1:15" ht="75" customHeight="1">
      <c r="A1740" s="138"/>
      <c r="B1740" s="138"/>
      <c r="C1740" s="183" t="s">
        <v>5027</v>
      </c>
      <c r="D1740" s="184" t="s">
        <v>32</v>
      </c>
      <c r="E1740" s="156" t="s">
        <v>5103</v>
      </c>
      <c r="F1740" s="156" t="s">
        <v>5104</v>
      </c>
      <c r="G1740" s="217" t="s">
        <v>8932</v>
      </c>
      <c r="H1740" s="156" t="s">
        <v>4673</v>
      </c>
      <c r="I1740" s="223" t="s">
        <v>7</v>
      </c>
      <c r="J1740" s="233" t="s">
        <v>31</v>
      </c>
      <c r="K1740" s="184" t="s">
        <v>32</v>
      </c>
    </row>
    <row r="1741" spans="1:15" ht="75" customHeight="1">
      <c r="A1741" s="138"/>
      <c r="B1741" s="138"/>
      <c r="C1741" s="183" t="s">
        <v>5030</v>
      </c>
      <c r="D1741" s="184" t="s">
        <v>32</v>
      </c>
      <c r="E1741" s="156" t="s">
        <v>5106</v>
      </c>
      <c r="F1741" s="156" t="s">
        <v>5107</v>
      </c>
      <c r="G1741" s="217" t="s">
        <v>8933</v>
      </c>
      <c r="H1741" s="156" t="s">
        <v>5089</v>
      </c>
      <c r="I1741" s="223" t="s">
        <v>7</v>
      </c>
      <c r="J1741" s="233" t="s">
        <v>31</v>
      </c>
      <c r="K1741" s="184" t="s">
        <v>32</v>
      </c>
    </row>
    <row r="1742" spans="1:15" ht="75" customHeight="1">
      <c r="A1742" s="138"/>
      <c r="B1742" s="138"/>
      <c r="C1742" s="183" t="s">
        <v>5031</v>
      </c>
      <c r="D1742" s="184" t="s">
        <v>32</v>
      </c>
      <c r="E1742" s="156" t="s">
        <v>5109</v>
      </c>
      <c r="F1742" s="156" t="s">
        <v>5110</v>
      </c>
      <c r="G1742" s="217" t="s">
        <v>8934</v>
      </c>
      <c r="H1742" s="156" t="s">
        <v>5023</v>
      </c>
      <c r="I1742" s="223" t="s">
        <v>7</v>
      </c>
      <c r="J1742" s="233" t="s">
        <v>31</v>
      </c>
      <c r="K1742" s="184" t="s">
        <v>32</v>
      </c>
    </row>
    <row r="1743" spans="1:15" ht="75" customHeight="1">
      <c r="A1743" s="138"/>
      <c r="B1743" s="138"/>
      <c r="C1743" s="183" t="s">
        <v>5032</v>
      </c>
      <c r="D1743" s="184" t="s">
        <v>32</v>
      </c>
      <c r="E1743" s="156" t="s">
        <v>5112</v>
      </c>
      <c r="F1743" s="156" t="s">
        <v>5113</v>
      </c>
      <c r="G1743" s="217" t="s">
        <v>8935</v>
      </c>
      <c r="H1743" s="156" t="s">
        <v>5021</v>
      </c>
      <c r="I1743" s="223" t="s">
        <v>7</v>
      </c>
      <c r="J1743" s="233" t="s">
        <v>31</v>
      </c>
      <c r="K1743" s="184" t="s">
        <v>32</v>
      </c>
    </row>
    <row r="1744" spans="1:15" ht="75" customHeight="1">
      <c r="A1744" s="138"/>
      <c r="B1744" s="138"/>
      <c r="C1744" s="183" t="s">
        <v>5033</v>
      </c>
      <c r="D1744" s="184" t="s">
        <v>32</v>
      </c>
      <c r="E1744" s="156" t="s">
        <v>5109</v>
      </c>
      <c r="F1744" s="156" t="s">
        <v>5115</v>
      </c>
      <c r="G1744" s="217" t="s">
        <v>8936</v>
      </c>
      <c r="H1744" s="156" t="s">
        <v>5116</v>
      </c>
      <c r="I1744" s="223" t="s">
        <v>7</v>
      </c>
      <c r="J1744" s="233" t="s">
        <v>31</v>
      </c>
      <c r="K1744" s="184" t="s">
        <v>32</v>
      </c>
    </row>
    <row r="1745" spans="1:13" ht="75" customHeight="1">
      <c r="A1745" s="138"/>
      <c r="B1745" s="138"/>
      <c r="C1745" s="183" t="s">
        <v>5034</v>
      </c>
      <c r="D1745" s="184" t="s">
        <v>32</v>
      </c>
      <c r="E1745" s="156" t="s">
        <v>5106</v>
      </c>
      <c r="F1745" s="156" t="s">
        <v>5118</v>
      </c>
      <c r="G1745" s="217" t="s">
        <v>8937</v>
      </c>
      <c r="H1745" s="156" t="s">
        <v>5119</v>
      </c>
      <c r="I1745" s="223" t="s">
        <v>7</v>
      </c>
      <c r="J1745" s="233" t="s">
        <v>31</v>
      </c>
      <c r="K1745" s="184" t="s">
        <v>32</v>
      </c>
    </row>
    <row r="1746" spans="1:13" ht="75" customHeight="1">
      <c r="A1746" s="138"/>
      <c r="B1746" s="138"/>
      <c r="C1746" s="183" t="s">
        <v>5035</v>
      </c>
      <c r="D1746" s="184" t="s">
        <v>32</v>
      </c>
      <c r="E1746" s="156" t="s">
        <v>5100</v>
      </c>
      <c r="F1746" s="156" t="s">
        <v>5121</v>
      </c>
      <c r="G1746" s="217" t="s">
        <v>8938</v>
      </c>
      <c r="H1746" s="156" t="s">
        <v>5021</v>
      </c>
      <c r="I1746" s="223" t="s">
        <v>7</v>
      </c>
      <c r="J1746" s="233" t="s">
        <v>31</v>
      </c>
      <c r="K1746" s="184" t="s">
        <v>32</v>
      </c>
    </row>
    <row r="1747" spans="1:13" ht="75" customHeight="1">
      <c r="A1747" s="138"/>
      <c r="B1747" s="138"/>
      <c r="C1747" s="183" t="s">
        <v>5036</v>
      </c>
      <c r="D1747" s="184" t="s">
        <v>32</v>
      </c>
      <c r="E1747" s="156" t="s">
        <v>5123</v>
      </c>
      <c r="F1747" s="156" t="s">
        <v>5124</v>
      </c>
      <c r="G1747" s="217" t="s">
        <v>10905</v>
      </c>
      <c r="H1747" s="156" t="s">
        <v>4673</v>
      </c>
      <c r="I1747" s="223" t="s">
        <v>7</v>
      </c>
      <c r="J1747" s="233" t="s">
        <v>31</v>
      </c>
      <c r="K1747" s="184" t="s">
        <v>32</v>
      </c>
    </row>
    <row r="1748" spans="1:13" ht="75" customHeight="1">
      <c r="A1748" s="138"/>
      <c r="B1748" s="138"/>
      <c r="C1748" s="183" t="s">
        <v>5037</v>
      </c>
      <c r="D1748" s="184" t="s">
        <v>32</v>
      </c>
      <c r="E1748" s="156" t="s">
        <v>5126</v>
      </c>
      <c r="F1748" s="156" t="s">
        <v>5127</v>
      </c>
      <c r="G1748" s="217" t="s">
        <v>10905</v>
      </c>
      <c r="H1748" s="156" t="s">
        <v>4673</v>
      </c>
      <c r="I1748" s="223" t="s">
        <v>7</v>
      </c>
      <c r="J1748" s="233" t="s">
        <v>31</v>
      </c>
      <c r="K1748" s="184" t="s">
        <v>32</v>
      </c>
    </row>
    <row r="1749" spans="1:13" ht="75" customHeight="1">
      <c r="A1749" s="138"/>
      <c r="B1749" s="138"/>
      <c r="C1749" s="183" t="s">
        <v>5040</v>
      </c>
      <c r="D1749" s="184" t="s">
        <v>32</v>
      </c>
      <c r="E1749" s="156" t="s">
        <v>5129</v>
      </c>
      <c r="F1749" s="156" t="s">
        <v>5130</v>
      </c>
      <c r="G1749" s="217" t="s">
        <v>10906</v>
      </c>
      <c r="H1749" s="156" t="s">
        <v>4673</v>
      </c>
      <c r="I1749" s="223" t="s">
        <v>7</v>
      </c>
      <c r="J1749" s="233" t="s">
        <v>31</v>
      </c>
      <c r="K1749" s="184" t="s">
        <v>32</v>
      </c>
      <c r="M1749" s="138" t="s">
        <v>8939</v>
      </c>
    </row>
    <row r="1750" spans="1:13" ht="75" customHeight="1">
      <c r="A1750" s="138"/>
      <c r="B1750" s="138"/>
      <c r="C1750" s="183" t="s">
        <v>5041</v>
      </c>
      <c r="D1750" s="184" t="s">
        <v>32</v>
      </c>
      <c r="E1750" s="156" t="s">
        <v>5132</v>
      </c>
      <c r="F1750" s="156" t="s">
        <v>5133</v>
      </c>
      <c r="G1750" s="217" t="s">
        <v>10907</v>
      </c>
      <c r="H1750" s="156" t="s">
        <v>4673</v>
      </c>
      <c r="I1750" s="223" t="s">
        <v>7</v>
      </c>
      <c r="J1750" s="233" t="s">
        <v>31</v>
      </c>
      <c r="K1750" s="184" t="s">
        <v>32</v>
      </c>
      <c r="M1750" s="138" t="s">
        <v>7916</v>
      </c>
    </row>
    <row r="1751" spans="1:13" ht="75" customHeight="1">
      <c r="A1751" s="138"/>
      <c r="B1751" s="138"/>
      <c r="C1751" s="183" t="s">
        <v>5044</v>
      </c>
      <c r="D1751" s="184" t="s">
        <v>32</v>
      </c>
      <c r="E1751" s="156" t="s">
        <v>5135</v>
      </c>
      <c r="F1751" s="156" t="s">
        <v>5136</v>
      </c>
      <c r="G1751" s="217" t="s">
        <v>10908</v>
      </c>
      <c r="H1751" s="156" t="s">
        <v>5137</v>
      </c>
      <c r="I1751" s="223" t="s">
        <v>7</v>
      </c>
      <c r="J1751" s="233" t="s">
        <v>31</v>
      </c>
      <c r="K1751" s="184" t="s">
        <v>32</v>
      </c>
      <c r="M1751" s="138" t="s">
        <v>8940</v>
      </c>
    </row>
    <row r="1752" spans="1:13" ht="75" customHeight="1">
      <c r="A1752" s="138"/>
      <c r="B1752" s="138"/>
      <c r="C1752" s="183" t="s">
        <v>5048</v>
      </c>
      <c r="D1752" s="184" t="s">
        <v>32</v>
      </c>
      <c r="E1752" s="156" t="s">
        <v>5139</v>
      </c>
      <c r="F1752" s="156" t="s">
        <v>5140</v>
      </c>
      <c r="G1752" s="217" t="s">
        <v>10909</v>
      </c>
      <c r="H1752" s="156" t="s">
        <v>5137</v>
      </c>
      <c r="I1752" s="223" t="s">
        <v>7</v>
      </c>
      <c r="J1752" s="233" t="s">
        <v>31</v>
      </c>
      <c r="K1752" s="184" t="s">
        <v>32</v>
      </c>
      <c r="M1752" s="138" t="s">
        <v>8941</v>
      </c>
    </row>
    <row r="1753" spans="1:13" ht="75" customHeight="1">
      <c r="A1753" s="138"/>
      <c r="B1753" s="138"/>
      <c r="C1753" s="183" t="s">
        <v>5051</v>
      </c>
      <c r="D1753" s="184" t="s">
        <v>32</v>
      </c>
      <c r="E1753" s="156" t="s">
        <v>5142</v>
      </c>
      <c r="F1753" s="156" t="s">
        <v>5143</v>
      </c>
      <c r="G1753" s="217" t="s">
        <v>10907</v>
      </c>
      <c r="H1753" s="156" t="s">
        <v>4673</v>
      </c>
      <c r="I1753" s="223" t="s">
        <v>7</v>
      </c>
      <c r="J1753" s="233" t="s">
        <v>31</v>
      </c>
      <c r="K1753" s="184" t="s">
        <v>32</v>
      </c>
      <c r="M1753" s="138" t="s">
        <v>7656</v>
      </c>
    </row>
    <row r="1754" spans="1:13" ht="75" customHeight="1">
      <c r="A1754" s="138"/>
      <c r="B1754" s="138"/>
      <c r="C1754" s="183" t="s">
        <v>5054</v>
      </c>
      <c r="D1754" s="184" t="s">
        <v>32</v>
      </c>
      <c r="E1754" s="156" t="s">
        <v>5145</v>
      </c>
      <c r="F1754" s="156" t="s">
        <v>5146</v>
      </c>
      <c r="G1754" s="217" t="s">
        <v>10908</v>
      </c>
      <c r="H1754" s="156" t="s">
        <v>5137</v>
      </c>
      <c r="I1754" s="223" t="s">
        <v>7</v>
      </c>
      <c r="J1754" s="233" t="s">
        <v>31</v>
      </c>
      <c r="K1754" s="184" t="s">
        <v>32</v>
      </c>
      <c r="M1754" s="138" t="s">
        <v>7909</v>
      </c>
    </row>
    <row r="1755" spans="1:13" ht="75" customHeight="1">
      <c r="A1755" s="138"/>
      <c r="B1755" s="138"/>
      <c r="C1755" s="183" t="s">
        <v>5058</v>
      </c>
      <c r="D1755" s="184" t="s">
        <v>32</v>
      </c>
      <c r="E1755" s="156" t="s">
        <v>5148</v>
      </c>
      <c r="F1755" s="156" t="s">
        <v>5149</v>
      </c>
      <c r="G1755" s="217" t="s">
        <v>10910</v>
      </c>
      <c r="H1755" s="156" t="s">
        <v>5150</v>
      </c>
      <c r="I1755" s="223" t="s">
        <v>7</v>
      </c>
      <c r="J1755" s="233" t="s">
        <v>31</v>
      </c>
      <c r="K1755" s="184" t="s">
        <v>32</v>
      </c>
      <c r="M1755" s="138" t="s">
        <v>7911</v>
      </c>
    </row>
    <row r="1756" spans="1:13" ht="75" customHeight="1">
      <c r="A1756" s="138"/>
      <c r="B1756" s="138"/>
      <c r="C1756" s="183" t="s">
        <v>5061</v>
      </c>
      <c r="D1756" s="184" t="s">
        <v>32</v>
      </c>
      <c r="E1756" s="156" t="s">
        <v>5152</v>
      </c>
      <c r="F1756" s="156" t="s">
        <v>5153</v>
      </c>
      <c r="G1756" s="217" t="s">
        <v>10911</v>
      </c>
      <c r="H1756" s="156" t="s">
        <v>5137</v>
      </c>
      <c r="I1756" s="223" t="s">
        <v>7</v>
      </c>
      <c r="J1756" s="233" t="s">
        <v>31</v>
      </c>
      <c r="K1756" s="184" t="s">
        <v>32</v>
      </c>
      <c r="M1756" s="138" t="s">
        <v>7902</v>
      </c>
    </row>
    <row r="1757" spans="1:13" ht="75" customHeight="1">
      <c r="A1757" s="138"/>
      <c r="B1757" s="138"/>
      <c r="C1757" s="183" t="s">
        <v>5064</v>
      </c>
      <c r="D1757" s="184" t="s">
        <v>32</v>
      </c>
      <c r="E1757" s="156" t="s">
        <v>5155</v>
      </c>
      <c r="F1757" s="156" t="s">
        <v>5156</v>
      </c>
      <c r="G1757" s="217" t="s">
        <v>10912</v>
      </c>
      <c r="H1757" s="156" t="s">
        <v>5150</v>
      </c>
      <c r="I1757" s="223" t="s">
        <v>7</v>
      </c>
      <c r="J1757" s="233" t="s">
        <v>31</v>
      </c>
      <c r="K1757" s="184" t="s">
        <v>32</v>
      </c>
      <c r="M1757" s="138" t="s">
        <v>7904</v>
      </c>
    </row>
    <row r="1758" spans="1:13" ht="75" customHeight="1">
      <c r="A1758" s="138"/>
      <c r="B1758" s="138"/>
      <c r="C1758" s="183" t="s">
        <v>5067</v>
      </c>
      <c r="D1758" s="184" t="s">
        <v>32</v>
      </c>
      <c r="E1758" s="156" t="s">
        <v>5158</v>
      </c>
      <c r="F1758" s="156" t="s">
        <v>5159</v>
      </c>
      <c r="G1758" s="217" t="s">
        <v>10913</v>
      </c>
      <c r="H1758" s="156" t="s">
        <v>5137</v>
      </c>
      <c r="I1758" s="223" t="s">
        <v>7</v>
      </c>
      <c r="J1758" s="233" t="s">
        <v>31</v>
      </c>
      <c r="K1758" s="184" t="s">
        <v>32</v>
      </c>
      <c r="M1758" s="138" t="s">
        <v>8942</v>
      </c>
    </row>
    <row r="1759" spans="1:13" ht="75" customHeight="1">
      <c r="A1759" s="138"/>
      <c r="B1759" s="138"/>
      <c r="C1759" s="183" t="s">
        <v>5070</v>
      </c>
      <c r="D1759" s="184" t="s">
        <v>32</v>
      </c>
      <c r="E1759" s="156" t="s">
        <v>5161</v>
      </c>
      <c r="F1759" s="156" t="s">
        <v>5162</v>
      </c>
      <c r="G1759" s="217" t="s">
        <v>10910</v>
      </c>
      <c r="H1759" s="156" t="s">
        <v>5150</v>
      </c>
      <c r="I1759" s="223" t="s">
        <v>7</v>
      </c>
      <c r="J1759" s="233" t="s">
        <v>31</v>
      </c>
      <c r="K1759" s="184" t="s">
        <v>32</v>
      </c>
      <c r="M1759" s="138" t="s">
        <v>8943</v>
      </c>
    </row>
    <row r="1760" spans="1:13" ht="75" customHeight="1">
      <c r="A1760" s="138"/>
      <c r="B1760" s="138"/>
      <c r="C1760" s="183" t="s">
        <v>5073</v>
      </c>
      <c r="D1760" s="184" t="s">
        <v>32</v>
      </c>
      <c r="E1760" s="156" t="s">
        <v>5164</v>
      </c>
      <c r="F1760" s="156" t="s">
        <v>5165</v>
      </c>
      <c r="G1760" s="217" t="s">
        <v>10914</v>
      </c>
      <c r="H1760" s="183" t="s">
        <v>4734</v>
      </c>
      <c r="I1760" s="223" t="s">
        <v>7</v>
      </c>
      <c r="J1760" s="233" t="s">
        <v>31</v>
      </c>
      <c r="K1760" s="184" t="s">
        <v>32</v>
      </c>
      <c r="M1760" s="138" t="s">
        <v>8944</v>
      </c>
    </row>
    <row r="1761" spans="1:13" ht="75" customHeight="1">
      <c r="A1761" s="138"/>
      <c r="B1761" s="138"/>
      <c r="C1761" s="183" t="s">
        <v>5076</v>
      </c>
      <c r="D1761" s="184" t="s">
        <v>32</v>
      </c>
      <c r="E1761" s="156" t="s">
        <v>5167</v>
      </c>
      <c r="F1761" s="156" t="s">
        <v>5168</v>
      </c>
      <c r="G1761" s="217" t="s">
        <v>10915</v>
      </c>
      <c r="H1761" s="183" t="s">
        <v>4734</v>
      </c>
      <c r="I1761" s="223" t="s">
        <v>7</v>
      </c>
      <c r="J1761" s="233" t="s">
        <v>31</v>
      </c>
      <c r="K1761" s="184" t="s">
        <v>32</v>
      </c>
      <c r="M1761" s="138" t="s">
        <v>8945</v>
      </c>
    </row>
    <row r="1762" spans="1:13" ht="75" customHeight="1">
      <c r="A1762" s="138"/>
      <c r="B1762" s="138"/>
      <c r="C1762" s="183" t="s">
        <v>5079</v>
      </c>
      <c r="D1762" s="184" t="s">
        <v>32</v>
      </c>
      <c r="E1762" s="156" t="s">
        <v>5170</v>
      </c>
      <c r="F1762" s="156" t="s">
        <v>5171</v>
      </c>
      <c r="G1762" s="217" t="s">
        <v>10915</v>
      </c>
      <c r="H1762" s="183" t="s">
        <v>4734</v>
      </c>
      <c r="I1762" s="223" t="s">
        <v>7</v>
      </c>
      <c r="J1762" s="233" t="s">
        <v>31</v>
      </c>
      <c r="K1762" s="184" t="s">
        <v>32</v>
      </c>
      <c r="M1762" s="138" t="s">
        <v>8946</v>
      </c>
    </row>
    <row r="1763" spans="1:13" ht="75" customHeight="1">
      <c r="A1763" s="138"/>
      <c r="B1763" s="138"/>
      <c r="C1763" s="183" t="s">
        <v>5082</v>
      </c>
      <c r="D1763" s="184" t="s">
        <v>32</v>
      </c>
      <c r="E1763" s="156" t="s">
        <v>8947</v>
      </c>
      <c r="F1763" s="156" t="s">
        <v>8948</v>
      </c>
      <c r="G1763" s="217" t="s">
        <v>10916</v>
      </c>
      <c r="H1763" s="156" t="s">
        <v>8949</v>
      </c>
      <c r="I1763" s="223" t="s">
        <v>7</v>
      </c>
      <c r="J1763" s="233" t="s">
        <v>31</v>
      </c>
      <c r="K1763" s="184" t="s">
        <v>32</v>
      </c>
      <c r="M1763" s="138" t="s">
        <v>8950</v>
      </c>
    </row>
    <row r="1764" spans="1:13" ht="75" customHeight="1">
      <c r="A1764" s="138"/>
      <c r="B1764" s="138"/>
      <c r="C1764" s="183" t="s">
        <v>5086</v>
      </c>
      <c r="D1764" s="184" t="s">
        <v>32</v>
      </c>
      <c r="E1764" s="156" t="s">
        <v>8951</v>
      </c>
      <c r="F1764" s="156" t="s">
        <v>8952</v>
      </c>
      <c r="G1764" s="217" t="s">
        <v>10916</v>
      </c>
      <c r="H1764" s="156" t="s">
        <v>8949</v>
      </c>
      <c r="I1764" s="223" t="s">
        <v>7</v>
      </c>
      <c r="J1764" s="233" t="s">
        <v>31</v>
      </c>
      <c r="K1764" s="184" t="s">
        <v>32</v>
      </c>
      <c r="M1764" s="138" t="s">
        <v>8953</v>
      </c>
    </row>
    <row r="1765" spans="1:13" ht="75" customHeight="1">
      <c r="A1765" s="138"/>
      <c r="B1765" s="138"/>
      <c r="C1765" s="183" t="s">
        <v>5090</v>
      </c>
      <c r="D1765" s="184" t="s">
        <v>32</v>
      </c>
      <c r="E1765" s="156" t="s">
        <v>8954</v>
      </c>
      <c r="F1765" s="156" t="s">
        <v>8955</v>
      </c>
      <c r="G1765" s="217" t="s">
        <v>10917</v>
      </c>
      <c r="H1765" s="156" t="s">
        <v>8949</v>
      </c>
      <c r="I1765" s="223" t="s">
        <v>7</v>
      </c>
      <c r="J1765" s="233" t="s">
        <v>31</v>
      </c>
      <c r="K1765" s="184" t="s">
        <v>32</v>
      </c>
      <c r="M1765" s="138" t="s">
        <v>8956</v>
      </c>
    </row>
    <row r="1766" spans="1:13" ht="75" customHeight="1">
      <c r="A1766" s="138"/>
      <c r="B1766" s="138"/>
      <c r="C1766" s="183" t="s">
        <v>5093</v>
      </c>
      <c r="D1766" s="184" t="s">
        <v>32</v>
      </c>
      <c r="E1766" s="156" t="s">
        <v>8957</v>
      </c>
      <c r="F1766" s="156" t="s">
        <v>8958</v>
      </c>
      <c r="G1766" s="217" t="s">
        <v>10918</v>
      </c>
      <c r="H1766" s="156" t="s">
        <v>8949</v>
      </c>
      <c r="I1766" s="223" t="s">
        <v>7</v>
      </c>
      <c r="J1766" s="233" t="s">
        <v>31</v>
      </c>
      <c r="K1766" s="184" t="s">
        <v>32</v>
      </c>
      <c r="M1766" s="138" t="s">
        <v>8959</v>
      </c>
    </row>
    <row r="1767" spans="1:13" ht="75" customHeight="1">
      <c r="A1767" s="138"/>
      <c r="B1767" s="138"/>
      <c r="C1767" s="183" t="s">
        <v>5096</v>
      </c>
      <c r="D1767" s="184" t="s">
        <v>32</v>
      </c>
      <c r="E1767" s="156" t="s">
        <v>8960</v>
      </c>
      <c r="F1767" s="156" t="s">
        <v>8961</v>
      </c>
      <c r="G1767" s="217" t="s">
        <v>10919</v>
      </c>
      <c r="H1767" s="156" t="s">
        <v>8949</v>
      </c>
      <c r="I1767" s="223" t="s">
        <v>7</v>
      </c>
      <c r="J1767" s="233" t="s">
        <v>31</v>
      </c>
      <c r="K1767" s="184" t="s">
        <v>32</v>
      </c>
      <c r="M1767" s="138" t="s">
        <v>8962</v>
      </c>
    </row>
    <row r="1768" spans="1:13" ht="75" customHeight="1">
      <c r="A1768" s="138"/>
      <c r="B1768" s="138"/>
      <c r="C1768" s="183" t="s">
        <v>5099</v>
      </c>
      <c r="D1768" s="184" t="s">
        <v>32</v>
      </c>
      <c r="E1768" s="156" t="s">
        <v>8963</v>
      </c>
      <c r="F1768" s="156" t="s">
        <v>8964</v>
      </c>
      <c r="G1768" s="217" t="s">
        <v>10920</v>
      </c>
      <c r="H1768" s="156" t="s">
        <v>8949</v>
      </c>
      <c r="I1768" s="223" t="s">
        <v>7</v>
      </c>
      <c r="J1768" s="233" t="s">
        <v>31</v>
      </c>
      <c r="K1768" s="184" t="s">
        <v>32</v>
      </c>
      <c r="M1768" s="138" t="s">
        <v>8965</v>
      </c>
    </row>
    <row r="1769" spans="1:13" ht="75" customHeight="1">
      <c r="A1769" s="138"/>
      <c r="B1769" s="138"/>
      <c r="C1769" s="183" t="s">
        <v>5102</v>
      </c>
      <c r="D1769" s="184" t="s">
        <v>32</v>
      </c>
      <c r="E1769" s="156" t="s">
        <v>8966</v>
      </c>
      <c r="F1769" s="156" t="s">
        <v>8967</v>
      </c>
      <c r="G1769" s="217" t="s">
        <v>10921</v>
      </c>
      <c r="H1769" s="156" t="s">
        <v>8949</v>
      </c>
      <c r="I1769" s="223" t="s">
        <v>7</v>
      </c>
      <c r="J1769" s="233" t="s">
        <v>31</v>
      </c>
      <c r="K1769" s="184" t="s">
        <v>32</v>
      </c>
      <c r="M1769" s="138" t="s">
        <v>8968</v>
      </c>
    </row>
    <row r="1770" spans="1:13" ht="75" customHeight="1">
      <c r="A1770" s="138"/>
      <c r="B1770" s="138"/>
      <c r="C1770" s="183" t="s">
        <v>5105</v>
      </c>
      <c r="D1770" s="184" t="s">
        <v>32</v>
      </c>
      <c r="E1770" s="156" t="s">
        <v>8969</v>
      </c>
      <c r="F1770" s="156" t="s">
        <v>8970</v>
      </c>
      <c r="G1770" s="217" t="s">
        <v>10922</v>
      </c>
      <c r="H1770" s="156" t="s">
        <v>8949</v>
      </c>
      <c r="I1770" s="223" t="s">
        <v>7</v>
      </c>
      <c r="J1770" s="233" t="s">
        <v>31</v>
      </c>
      <c r="K1770" s="184" t="s">
        <v>32</v>
      </c>
      <c r="M1770" s="138" t="s">
        <v>8971</v>
      </c>
    </row>
    <row r="1771" spans="1:13" ht="75" customHeight="1">
      <c r="A1771" s="138"/>
      <c r="B1771" s="138"/>
      <c r="C1771" s="183" t="s">
        <v>5108</v>
      </c>
      <c r="D1771" s="184" t="s">
        <v>32</v>
      </c>
      <c r="E1771" s="156" t="s">
        <v>8972</v>
      </c>
      <c r="F1771" s="156" t="s">
        <v>8973</v>
      </c>
      <c r="G1771" s="217" t="s">
        <v>10917</v>
      </c>
      <c r="H1771" s="156" t="s">
        <v>8949</v>
      </c>
      <c r="I1771" s="223" t="s">
        <v>7</v>
      </c>
      <c r="J1771" s="233" t="s">
        <v>31</v>
      </c>
      <c r="K1771" s="184" t="s">
        <v>32</v>
      </c>
      <c r="M1771" s="138" t="s">
        <v>8974</v>
      </c>
    </row>
    <row r="1772" spans="1:13" ht="75" customHeight="1">
      <c r="A1772" s="138"/>
      <c r="B1772" s="138"/>
      <c r="C1772" s="183" t="s">
        <v>5111</v>
      </c>
      <c r="D1772" s="184" t="s">
        <v>32</v>
      </c>
      <c r="E1772" s="156" t="s">
        <v>8975</v>
      </c>
      <c r="F1772" s="156" t="s">
        <v>8976</v>
      </c>
      <c r="G1772" s="217" t="s">
        <v>10918</v>
      </c>
      <c r="H1772" s="156" t="s">
        <v>8949</v>
      </c>
      <c r="I1772" s="223" t="s">
        <v>7</v>
      </c>
      <c r="J1772" s="233" t="s">
        <v>31</v>
      </c>
      <c r="K1772" s="184" t="s">
        <v>32</v>
      </c>
      <c r="M1772" s="138" t="s">
        <v>8977</v>
      </c>
    </row>
    <row r="1773" spans="1:13" ht="75" customHeight="1">
      <c r="A1773" s="138"/>
      <c r="B1773" s="138"/>
      <c r="C1773" s="183" t="s">
        <v>5114</v>
      </c>
      <c r="D1773" s="184" t="s">
        <v>32</v>
      </c>
      <c r="E1773" s="156" t="s">
        <v>8978</v>
      </c>
      <c r="F1773" s="156" t="s">
        <v>8979</v>
      </c>
      <c r="G1773" s="217" t="s">
        <v>10919</v>
      </c>
      <c r="H1773" s="156" t="s">
        <v>8949</v>
      </c>
      <c r="I1773" s="223" t="s">
        <v>7</v>
      </c>
      <c r="J1773" s="233" t="s">
        <v>31</v>
      </c>
      <c r="K1773" s="184" t="s">
        <v>32</v>
      </c>
      <c r="M1773" s="138" t="s">
        <v>8980</v>
      </c>
    </row>
    <row r="1774" spans="1:13" ht="75" customHeight="1">
      <c r="A1774" s="138"/>
      <c r="B1774" s="138"/>
      <c r="C1774" s="183" t="s">
        <v>5117</v>
      </c>
      <c r="D1774" s="184" t="s">
        <v>32</v>
      </c>
      <c r="E1774" s="156" t="s">
        <v>8981</v>
      </c>
      <c r="F1774" s="156" t="s">
        <v>8982</v>
      </c>
      <c r="G1774" s="217" t="s">
        <v>10920</v>
      </c>
      <c r="H1774" s="156" t="s">
        <v>8949</v>
      </c>
      <c r="I1774" s="223" t="s">
        <v>7</v>
      </c>
      <c r="J1774" s="233" t="s">
        <v>31</v>
      </c>
      <c r="K1774" s="184" t="s">
        <v>32</v>
      </c>
      <c r="M1774" s="138" t="s">
        <v>8983</v>
      </c>
    </row>
    <row r="1775" spans="1:13" ht="75" customHeight="1">
      <c r="A1775" s="138"/>
      <c r="B1775" s="138"/>
      <c r="C1775" s="183" t="s">
        <v>5120</v>
      </c>
      <c r="D1775" s="184" t="s">
        <v>32</v>
      </c>
      <c r="E1775" s="156" t="s">
        <v>8984</v>
      </c>
      <c r="F1775" s="156" t="s">
        <v>8985</v>
      </c>
      <c r="G1775" s="217" t="s">
        <v>10921</v>
      </c>
      <c r="H1775" s="156" t="s">
        <v>8949</v>
      </c>
      <c r="I1775" s="223" t="s">
        <v>7</v>
      </c>
      <c r="J1775" s="233" t="s">
        <v>31</v>
      </c>
      <c r="K1775" s="184" t="s">
        <v>32</v>
      </c>
      <c r="M1775" s="138" t="s">
        <v>8986</v>
      </c>
    </row>
    <row r="1776" spans="1:13" ht="75" customHeight="1">
      <c r="A1776" s="138"/>
      <c r="B1776" s="138"/>
      <c r="C1776" s="183" t="s">
        <v>5122</v>
      </c>
      <c r="D1776" s="184" t="s">
        <v>32</v>
      </c>
      <c r="E1776" s="156" t="s">
        <v>8987</v>
      </c>
      <c r="F1776" s="156" t="s">
        <v>8988</v>
      </c>
      <c r="G1776" s="217" t="s">
        <v>10922</v>
      </c>
      <c r="H1776" s="156" t="s">
        <v>8949</v>
      </c>
      <c r="I1776" s="223" t="s">
        <v>7</v>
      </c>
      <c r="J1776" s="233" t="s">
        <v>31</v>
      </c>
      <c r="K1776" s="184" t="s">
        <v>32</v>
      </c>
      <c r="M1776" s="138" t="s">
        <v>8989</v>
      </c>
    </row>
    <row r="1777" spans="1:13" ht="75" customHeight="1">
      <c r="A1777" s="138"/>
      <c r="B1777" s="138"/>
      <c r="C1777" s="183" t="s">
        <v>5125</v>
      </c>
      <c r="D1777" s="184" t="s">
        <v>32</v>
      </c>
      <c r="E1777" s="156" t="s">
        <v>5173</v>
      </c>
      <c r="F1777" s="156" t="s">
        <v>5174</v>
      </c>
      <c r="G1777" s="217" t="s">
        <v>8990</v>
      </c>
      <c r="H1777" s="183" t="s">
        <v>4734</v>
      </c>
      <c r="I1777" s="223" t="s">
        <v>7</v>
      </c>
      <c r="J1777" s="233" t="s">
        <v>31</v>
      </c>
      <c r="K1777" s="184" t="s">
        <v>32</v>
      </c>
      <c r="M1777" s="138" t="s">
        <v>8991</v>
      </c>
    </row>
    <row r="1778" spans="1:13" ht="75" customHeight="1">
      <c r="A1778" s="138"/>
      <c r="B1778" s="138"/>
      <c r="C1778" s="183" t="s">
        <v>5128</v>
      </c>
      <c r="D1778" s="184" t="s">
        <v>32</v>
      </c>
      <c r="E1778" s="156" t="s">
        <v>5176</v>
      </c>
      <c r="F1778" s="156" t="s">
        <v>5177</v>
      </c>
      <c r="G1778" s="217" t="s">
        <v>8992</v>
      </c>
      <c r="H1778" s="183" t="s">
        <v>4734</v>
      </c>
      <c r="I1778" s="223" t="s">
        <v>7</v>
      </c>
      <c r="J1778" s="233" t="s">
        <v>31</v>
      </c>
      <c r="K1778" s="184" t="s">
        <v>32</v>
      </c>
      <c r="M1778" s="138" t="s">
        <v>8993</v>
      </c>
    </row>
    <row r="1779" spans="1:13" ht="75" customHeight="1">
      <c r="A1779" s="138"/>
      <c r="B1779" s="138"/>
      <c r="C1779" s="183" t="s">
        <v>5131</v>
      </c>
      <c r="D1779" s="184" t="s">
        <v>32</v>
      </c>
      <c r="E1779" s="156" t="s">
        <v>5179</v>
      </c>
      <c r="F1779" s="156" t="s">
        <v>5180</v>
      </c>
      <c r="G1779" s="217" t="s">
        <v>8994</v>
      </c>
      <c r="H1779" s="183" t="s">
        <v>4734</v>
      </c>
      <c r="I1779" s="223" t="s">
        <v>7</v>
      </c>
      <c r="J1779" s="233" t="s">
        <v>31</v>
      </c>
      <c r="K1779" s="184" t="s">
        <v>32</v>
      </c>
      <c r="M1779" s="138" t="s">
        <v>8995</v>
      </c>
    </row>
    <row r="1780" spans="1:13" ht="75" customHeight="1">
      <c r="A1780" s="138"/>
      <c r="B1780" s="138"/>
      <c r="C1780" s="183" t="s">
        <v>5134</v>
      </c>
      <c r="D1780" s="184" t="s">
        <v>32</v>
      </c>
      <c r="E1780" s="156" t="s">
        <v>5182</v>
      </c>
      <c r="F1780" s="156" t="s">
        <v>5183</v>
      </c>
      <c r="G1780" s="217" t="s">
        <v>8996</v>
      </c>
      <c r="H1780" s="183" t="s">
        <v>4734</v>
      </c>
      <c r="I1780" s="223" t="s">
        <v>7</v>
      </c>
      <c r="J1780" s="233" t="s">
        <v>31</v>
      </c>
      <c r="K1780" s="184" t="s">
        <v>32</v>
      </c>
      <c r="M1780" s="138" t="s">
        <v>8997</v>
      </c>
    </row>
    <row r="1781" spans="1:13" ht="75" customHeight="1">
      <c r="A1781" s="138"/>
      <c r="B1781" s="138"/>
      <c r="C1781" s="183" t="s">
        <v>5138</v>
      </c>
      <c r="D1781" s="184" t="s">
        <v>32</v>
      </c>
      <c r="E1781" s="156" t="s">
        <v>8998</v>
      </c>
      <c r="F1781" s="156" t="s">
        <v>8999</v>
      </c>
      <c r="G1781" s="217" t="s">
        <v>9000</v>
      </c>
      <c r="H1781" s="156" t="s">
        <v>9001</v>
      </c>
      <c r="I1781" s="223" t="s">
        <v>7</v>
      </c>
      <c r="J1781" s="233" t="s">
        <v>31</v>
      </c>
      <c r="K1781" s="184" t="s">
        <v>32</v>
      </c>
      <c r="M1781" s="138" t="s">
        <v>9002</v>
      </c>
    </row>
    <row r="1782" spans="1:13" ht="75" customHeight="1">
      <c r="A1782" s="138"/>
      <c r="B1782" s="138"/>
      <c r="C1782" s="183" t="s">
        <v>5141</v>
      </c>
      <c r="D1782" s="184" t="s">
        <v>32</v>
      </c>
      <c r="E1782" s="156" t="s">
        <v>9003</v>
      </c>
      <c r="F1782" s="156" t="s">
        <v>9004</v>
      </c>
      <c r="G1782" s="217" t="s">
        <v>9000</v>
      </c>
      <c r="H1782" s="156" t="s">
        <v>9001</v>
      </c>
      <c r="I1782" s="223" t="s">
        <v>7</v>
      </c>
      <c r="J1782" s="233" t="s">
        <v>31</v>
      </c>
      <c r="K1782" s="184" t="s">
        <v>32</v>
      </c>
      <c r="M1782" s="138" t="s">
        <v>9005</v>
      </c>
    </row>
    <row r="1783" spans="1:13" ht="75" customHeight="1">
      <c r="A1783" s="138"/>
      <c r="B1783" s="138"/>
      <c r="C1783" s="183" t="s">
        <v>5144</v>
      </c>
      <c r="D1783" s="184" t="s">
        <v>32</v>
      </c>
      <c r="E1783" s="156" t="s">
        <v>5185</v>
      </c>
      <c r="F1783" s="156" t="s">
        <v>5186</v>
      </c>
      <c r="G1783" s="217" t="s">
        <v>9006</v>
      </c>
      <c r="H1783" s="156" t="s">
        <v>4677</v>
      </c>
      <c r="I1783" s="223" t="s">
        <v>7</v>
      </c>
      <c r="J1783" s="233" t="s">
        <v>31</v>
      </c>
      <c r="K1783" s="184" t="s">
        <v>32</v>
      </c>
    </row>
    <row r="1784" spans="1:13" ht="75" customHeight="1">
      <c r="A1784" s="138"/>
      <c r="B1784" s="138"/>
      <c r="C1784" s="183" t="s">
        <v>5147</v>
      </c>
      <c r="D1784" s="184" t="s">
        <v>32</v>
      </c>
      <c r="E1784" s="156" t="s">
        <v>5188</v>
      </c>
      <c r="F1784" s="156" t="s">
        <v>5189</v>
      </c>
      <c r="G1784" s="217" t="s">
        <v>9007</v>
      </c>
      <c r="H1784" s="156" t="s">
        <v>4677</v>
      </c>
      <c r="I1784" s="223" t="s">
        <v>7</v>
      </c>
      <c r="J1784" s="233" t="s">
        <v>31</v>
      </c>
      <c r="K1784" s="184" t="s">
        <v>32</v>
      </c>
    </row>
    <row r="1785" spans="1:13" ht="75" customHeight="1">
      <c r="A1785" s="138"/>
      <c r="B1785" s="138"/>
      <c r="C1785" s="183" t="s">
        <v>5151</v>
      </c>
      <c r="D1785" s="184" t="s">
        <v>32</v>
      </c>
      <c r="E1785" s="156" t="s">
        <v>5191</v>
      </c>
      <c r="F1785" s="156" t="s">
        <v>5192</v>
      </c>
      <c r="G1785" s="217" t="s">
        <v>9006</v>
      </c>
      <c r="H1785" s="156" t="s">
        <v>4677</v>
      </c>
      <c r="I1785" s="223" t="s">
        <v>7</v>
      </c>
      <c r="J1785" s="233" t="s">
        <v>31</v>
      </c>
      <c r="K1785" s="184" t="s">
        <v>32</v>
      </c>
    </row>
    <row r="1786" spans="1:13" ht="75" customHeight="1">
      <c r="A1786" s="138"/>
      <c r="B1786" s="138"/>
      <c r="C1786" s="183" t="s">
        <v>5154</v>
      </c>
      <c r="D1786" s="184" t="s">
        <v>32</v>
      </c>
      <c r="E1786" s="156" t="s">
        <v>5194</v>
      </c>
      <c r="F1786" s="156" t="s">
        <v>5195</v>
      </c>
      <c r="G1786" s="217" t="s">
        <v>9007</v>
      </c>
      <c r="H1786" s="156" t="s">
        <v>4677</v>
      </c>
      <c r="I1786" s="223" t="s">
        <v>7</v>
      </c>
      <c r="J1786" s="233" t="s">
        <v>31</v>
      </c>
      <c r="K1786" s="184" t="s">
        <v>32</v>
      </c>
    </row>
    <row r="1787" spans="1:13" ht="75" customHeight="1">
      <c r="A1787" s="138"/>
      <c r="B1787" s="138"/>
      <c r="C1787" s="183" t="s">
        <v>5157</v>
      </c>
      <c r="D1787" s="184" t="s">
        <v>32</v>
      </c>
      <c r="E1787" s="156" t="s">
        <v>5197</v>
      </c>
      <c r="F1787" s="156" t="s">
        <v>5198</v>
      </c>
      <c r="G1787" s="217" t="s">
        <v>9008</v>
      </c>
      <c r="H1787" s="156" t="s">
        <v>5137</v>
      </c>
      <c r="I1787" s="223" t="s">
        <v>7</v>
      </c>
      <c r="J1787" s="233" t="s">
        <v>31</v>
      </c>
      <c r="K1787" s="184" t="s">
        <v>32</v>
      </c>
      <c r="M1787" s="138" t="s">
        <v>7338</v>
      </c>
    </row>
    <row r="1788" spans="1:13" ht="75" customHeight="1">
      <c r="A1788" s="138"/>
      <c r="B1788" s="138"/>
      <c r="C1788" s="183" t="s">
        <v>5160</v>
      </c>
      <c r="D1788" s="184" t="s">
        <v>32</v>
      </c>
      <c r="E1788" s="156" t="s">
        <v>5197</v>
      </c>
      <c r="F1788" s="156" t="s">
        <v>5200</v>
      </c>
      <c r="G1788" s="217" t="s">
        <v>9008</v>
      </c>
      <c r="H1788" s="156" t="s">
        <v>5137</v>
      </c>
      <c r="I1788" s="223" t="s">
        <v>7</v>
      </c>
      <c r="J1788" s="233" t="s">
        <v>31</v>
      </c>
      <c r="K1788" s="184" t="s">
        <v>32</v>
      </c>
      <c r="M1788" s="138" t="s">
        <v>7924</v>
      </c>
    </row>
    <row r="1789" spans="1:13" ht="75" customHeight="1">
      <c r="A1789" s="138"/>
      <c r="B1789" s="138"/>
      <c r="C1789" s="183" t="s">
        <v>5163</v>
      </c>
      <c r="D1789" s="184" t="s">
        <v>32</v>
      </c>
      <c r="E1789" s="156" t="s">
        <v>5202</v>
      </c>
      <c r="F1789" s="156" t="s">
        <v>5203</v>
      </c>
      <c r="G1789" s="217" t="s">
        <v>9009</v>
      </c>
      <c r="H1789" s="156" t="s">
        <v>5137</v>
      </c>
      <c r="I1789" s="223" t="s">
        <v>7</v>
      </c>
      <c r="J1789" s="233" t="s">
        <v>31</v>
      </c>
      <c r="K1789" s="184" t="s">
        <v>32</v>
      </c>
    </row>
    <row r="1790" spans="1:13" ht="75" customHeight="1">
      <c r="A1790" s="138"/>
      <c r="B1790" s="138"/>
      <c r="C1790" s="183" t="s">
        <v>5166</v>
      </c>
      <c r="D1790" s="184" t="s">
        <v>32</v>
      </c>
      <c r="E1790" s="156" t="s">
        <v>5205</v>
      </c>
      <c r="F1790" s="156" t="s">
        <v>5206</v>
      </c>
      <c r="G1790" s="217" t="s">
        <v>9009</v>
      </c>
      <c r="H1790" s="156" t="s">
        <v>5137</v>
      </c>
      <c r="I1790" s="223" t="s">
        <v>7</v>
      </c>
      <c r="J1790" s="233" t="s">
        <v>31</v>
      </c>
      <c r="K1790" s="184" t="s">
        <v>32</v>
      </c>
    </row>
    <row r="1791" spans="1:13" ht="75" customHeight="1">
      <c r="A1791" s="138"/>
      <c r="B1791" s="138"/>
      <c r="C1791" s="183" t="s">
        <v>5169</v>
      </c>
      <c r="D1791" s="184" t="s">
        <v>32</v>
      </c>
      <c r="E1791" s="156" t="s">
        <v>5208</v>
      </c>
      <c r="F1791" s="156" t="s">
        <v>5209</v>
      </c>
      <c r="G1791" s="217" t="s">
        <v>10923</v>
      </c>
      <c r="H1791" s="156" t="s">
        <v>4673</v>
      </c>
      <c r="I1791" s="223" t="s">
        <v>7</v>
      </c>
      <c r="J1791" s="233" t="s">
        <v>31</v>
      </c>
      <c r="K1791" s="184" t="s">
        <v>32</v>
      </c>
      <c r="M1791" s="141" t="s">
        <v>7604</v>
      </c>
    </row>
    <row r="1792" spans="1:13" ht="75" customHeight="1">
      <c r="A1792" s="138"/>
      <c r="B1792" s="138"/>
      <c r="C1792" s="183" t="s">
        <v>5172</v>
      </c>
      <c r="D1792" s="184" t="s">
        <v>32</v>
      </c>
      <c r="E1792" s="156" t="s">
        <v>5211</v>
      </c>
      <c r="F1792" s="156" t="s">
        <v>5212</v>
      </c>
      <c r="G1792" s="217" t="s">
        <v>9010</v>
      </c>
      <c r="H1792" s="156" t="s">
        <v>9011</v>
      </c>
      <c r="I1792" s="223" t="s">
        <v>7</v>
      </c>
      <c r="J1792" s="233" t="s">
        <v>31</v>
      </c>
      <c r="K1792" s="184" t="s">
        <v>32</v>
      </c>
      <c r="M1792" s="138" t="s">
        <v>9012</v>
      </c>
    </row>
    <row r="1793" spans="1:13" ht="75" customHeight="1">
      <c r="A1793" s="138"/>
      <c r="B1793" s="138"/>
      <c r="C1793" s="183" t="s">
        <v>5175</v>
      </c>
      <c r="D1793" s="184" t="s">
        <v>32</v>
      </c>
      <c r="E1793" s="156" t="s">
        <v>5214</v>
      </c>
      <c r="F1793" s="156" t="s">
        <v>5215</v>
      </c>
      <c r="G1793" s="217" t="s">
        <v>9013</v>
      </c>
      <c r="H1793" s="156" t="s">
        <v>5216</v>
      </c>
      <c r="I1793" s="223" t="s">
        <v>7</v>
      </c>
      <c r="J1793" s="233" t="s">
        <v>31</v>
      </c>
      <c r="K1793" s="184" t="s">
        <v>32</v>
      </c>
      <c r="M1793" s="138" t="s">
        <v>9014</v>
      </c>
    </row>
    <row r="1794" spans="1:13" ht="75" customHeight="1">
      <c r="A1794" s="138"/>
      <c r="B1794" s="138"/>
      <c r="C1794" s="183" t="s">
        <v>5178</v>
      </c>
      <c r="D1794" s="184" t="s">
        <v>32</v>
      </c>
      <c r="E1794" s="156" t="s">
        <v>5218</v>
      </c>
      <c r="F1794" s="156" t="s">
        <v>5219</v>
      </c>
      <c r="G1794" s="217" t="s">
        <v>9015</v>
      </c>
      <c r="H1794" s="156" t="s">
        <v>5220</v>
      </c>
      <c r="I1794" s="223" t="s">
        <v>7</v>
      </c>
      <c r="J1794" s="233" t="s">
        <v>31</v>
      </c>
      <c r="K1794" s="184" t="s">
        <v>32</v>
      </c>
      <c r="M1794" s="138" t="s">
        <v>9016</v>
      </c>
    </row>
    <row r="1795" spans="1:13" ht="75" customHeight="1">
      <c r="A1795" s="138"/>
      <c r="B1795" s="138"/>
      <c r="C1795" s="183" t="s">
        <v>5181</v>
      </c>
      <c r="D1795" s="184" t="s">
        <v>32</v>
      </c>
      <c r="E1795" s="156" t="s">
        <v>5222</v>
      </c>
      <c r="F1795" s="156" t="s">
        <v>5223</v>
      </c>
      <c r="G1795" s="217" t="s">
        <v>9017</v>
      </c>
      <c r="H1795" s="156" t="s">
        <v>5021</v>
      </c>
      <c r="I1795" s="223" t="s">
        <v>7</v>
      </c>
      <c r="J1795" s="233" t="s">
        <v>31</v>
      </c>
      <c r="K1795" s="184" t="s">
        <v>32</v>
      </c>
      <c r="M1795" s="138" t="s">
        <v>9018</v>
      </c>
    </row>
    <row r="1796" spans="1:13" ht="75" customHeight="1">
      <c r="A1796" s="138"/>
      <c r="B1796" s="138"/>
      <c r="C1796" s="183" t="s">
        <v>5184</v>
      </c>
      <c r="D1796" s="184" t="s">
        <v>32</v>
      </c>
      <c r="E1796" s="156" t="s">
        <v>5225</v>
      </c>
      <c r="F1796" s="156" t="s">
        <v>5226</v>
      </c>
      <c r="G1796" s="217" t="s">
        <v>9019</v>
      </c>
      <c r="H1796" s="156" t="s">
        <v>5227</v>
      </c>
      <c r="I1796" s="223" t="s">
        <v>7</v>
      </c>
      <c r="J1796" s="233" t="s">
        <v>31</v>
      </c>
      <c r="K1796" s="184" t="s">
        <v>32</v>
      </c>
      <c r="M1796" s="138" t="s">
        <v>9020</v>
      </c>
    </row>
    <row r="1797" spans="1:13" ht="75" customHeight="1">
      <c r="A1797" s="138"/>
      <c r="B1797" s="138"/>
      <c r="C1797" s="183" t="s">
        <v>5187</v>
      </c>
      <c r="D1797" s="184" t="s">
        <v>32</v>
      </c>
      <c r="E1797" s="156" t="s">
        <v>5229</v>
      </c>
      <c r="F1797" s="156" t="s">
        <v>5230</v>
      </c>
      <c r="G1797" s="217" t="s">
        <v>9021</v>
      </c>
      <c r="H1797" s="156" t="s">
        <v>5231</v>
      </c>
      <c r="I1797" s="223" t="s">
        <v>7</v>
      </c>
      <c r="J1797" s="233" t="s">
        <v>31</v>
      </c>
      <c r="K1797" s="184" t="s">
        <v>32</v>
      </c>
      <c r="M1797" s="138" t="s">
        <v>9022</v>
      </c>
    </row>
    <row r="1798" spans="1:13" ht="75" customHeight="1">
      <c r="A1798" s="138"/>
      <c r="B1798" s="138"/>
      <c r="C1798" s="183" t="s">
        <v>5190</v>
      </c>
      <c r="D1798" s="184" t="s">
        <v>32</v>
      </c>
      <c r="E1798" s="156" t="s">
        <v>5233</v>
      </c>
      <c r="F1798" s="156" t="s">
        <v>5234</v>
      </c>
      <c r="G1798" s="217" t="s">
        <v>9023</v>
      </c>
      <c r="H1798" s="156" t="s">
        <v>5235</v>
      </c>
      <c r="I1798" s="223" t="s">
        <v>7</v>
      </c>
      <c r="J1798" s="233" t="s">
        <v>31</v>
      </c>
      <c r="K1798" s="184" t="s">
        <v>32</v>
      </c>
      <c r="M1798" s="138" t="s">
        <v>9024</v>
      </c>
    </row>
    <row r="1799" spans="1:13" ht="75" customHeight="1">
      <c r="A1799" s="138"/>
      <c r="B1799" s="138"/>
      <c r="C1799" s="183" t="s">
        <v>5193</v>
      </c>
      <c r="D1799" s="184" t="s">
        <v>32</v>
      </c>
      <c r="E1799" s="156" t="s">
        <v>5237</v>
      </c>
      <c r="F1799" s="156" t="s">
        <v>5238</v>
      </c>
      <c r="G1799" s="217" t="s">
        <v>9025</v>
      </c>
      <c r="H1799" s="156" t="s">
        <v>5216</v>
      </c>
      <c r="I1799" s="223" t="s">
        <v>7</v>
      </c>
      <c r="J1799" s="233" t="s">
        <v>31</v>
      </c>
      <c r="K1799" s="184" t="s">
        <v>32</v>
      </c>
      <c r="M1799" s="138" t="s">
        <v>9026</v>
      </c>
    </row>
    <row r="1800" spans="1:13" ht="75" customHeight="1">
      <c r="A1800" s="138"/>
      <c r="B1800" s="138"/>
      <c r="C1800" s="183" t="s">
        <v>5196</v>
      </c>
      <c r="D1800" s="184" t="s">
        <v>32</v>
      </c>
      <c r="E1800" s="156" t="s">
        <v>5240</v>
      </c>
      <c r="F1800" s="156" t="s">
        <v>5241</v>
      </c>
      <c r="G1800" s="217" t="s">
        <v>9027</v>
      </c>
      <c r="H1800" s="156" t="s">
        <v>5220</v>
      </c>
      <c r="I1800" s="223" t="s">
        <v>7</v>
      </c>
      <c r="J1800" s="233" t="s">
        <v>31</v>
      </c>
      <c r="K1800" s="184" t="s">
        <v>32</v>
      </c>
      <c r="M1800" s="138" t="s">
        <v>9028</v>
      </c>
    </row>
    <row r="1801" spans="1:13" ht="75" customHeight="1">
      <c r="A1801" s="138"/>
      <c r="B1801" s="138"/>
      <c r="C1801" s="183" t="s">
        <v>5199</v>
      </c>
      <c r="D1801" s="184" t="s">
        <v>32</v>
      </c>
      <c r="E1801" s="156" t="s">
        <v>5243</v>
      </c>
      <c r="F1801" s="156" t="s">
        <v>5244</v>
      </c>
      <c r="G1801" s="217" t="s">
        <v>9029</v>
      </c>
      <c r="H1801" s="156" t="s">
        <v>5021</v>
      </c>
      <c r="I1801" s="223" t="s">
        <v>7</v>
      </c>
      <c r="J1801" s="233" t="s">
        <v>31</v>
      </c>
      <c r="K1801" s="184" t="s">
        <v>32</v>
      </c>
      <c r="M1801" s="138" t="s">
        <v>9030</v>
      </c>
    </row>
    <row r="1802" spans="1:13" ht="75" customHeight="1">
      <c r="A1802" s="138"/>
      <c r="B1802" s="138"/>
      <c r="C1802" s="183" t="s">
        <v>5201</v>
      </c>
      <c r="D1802" s="184" t="s">
        <v>32</v>
      </c>
      <c r="E1802" s="156" t="s">
        <v>5243</v>
      </c>
      <c r="F1802" s="156" t="s">
        <v>5246</v>
      </c>
      <c r="G1802" s="217" t="s">
        <v>9019</v>
      </c>
      <c r="H1802" s="156" t="s">
        <v>5227</v>
      </c>
      <c r="I1802" s="223" t="s">
        <v>7</v>
      </c>
      <c r="J1802" s="233" t="s">
        <v>31</v>
      </c>
      <c r="K1802" s="184" t="s">
        <v>32</v>
      </c>
      <c r="M1802" s="138" t="s">
        <v>9031</v>
      </c>
    </row>
    <row r="1803" spans="1:13" ht="75" customHeight="1">
      <c r="A1803" s="138"/>
      <c r="B1803" s="138"/>
      <c r="C1803" s="183" t="s">
        <v>5204</v>
      </c>
      <c r="D1803" s="184" t="s">
        <v>32</v>
      </c>
      <c r="E1803" s="156" t="s">
        <v>5248</v>
      </c>
      <c r="F1803" s="156" t="s">
        <v>5249</v>
      </c>
      <c r="G1803" s="217" t="s">
        <v>9032</v>
      </c>
      <c r="H1803" s="156" t="s">
        <v>5021</v>
      </c>
      <c r="I1803" s="223" t="s">
        <v>7</v>
      </c>
      <c r="J1803" s="233" t="s">
        <v>31</v>
      </c>
      <c r="K1803" s="184" t="s">
        <v>32</v>
      </c>
      <c r="M1803" s="138" t="s">
        <v>9033</v>
      </c>
    </row>
    <row r="1804" spans="1:13" ht="75" customHeight="1">
      <c r="A1804" s="138"/>
      <c r="B1804" s="138"/>
      <c r="C1804" s="183" t="s">
        <v>5207</v>
      </c>
      <c r="D1804" s="184" t="s">
        <v>32</v>
      </c>
      <c r="E1804" s="185" t="s">
        <v>5251</v>
      </c>
      <c r="F1804" s="185" t="s">
        <v>5252</v>
      </c>
      <c r="G1804" s="221" t="s">
        <v>9023</v>
      </c>
      <c r="H1804" s="185" t="s">
        <v>5253</v>
      </c>
      <c r="I1804" s="223" t="s">
        <v>7</v>
      </c>
      <c r="J1804" s="233" t="s">
        <v>31</v>
      </c>
      <c r="K1804" s="184" t="s">
        <v>32</v>
      </c>
      <c r="M1804" s="138" t="s">
        <v>9034</v>
      </c>
    </row>
    <row r="1805" spans="1:13" ht="87" customHeight="1">
      <c r="A1805" s="138"/>
      <c r="B1805" s="138"/>
      <c r="C1805" s="183" t="s">
        <v>5210</v>
      </c>
      <c r="D1805" s="184" t="s">
        <v>32</v>
      </c>
      <c r="E1805" s="185" t="s">
        <v>9035</v>
      </c>
      <c r="F1805" s="185" t="s">
        <v>9036</v>
      </c>
      <c r="G1805" s="221" t="s">
        <v>9037</v>
      </c>
      <c r="H1805" s="185" t="s">
        <v>9038</v>
      </c>
      <c r="I1805" s="223" t="s">
        <v>7</v>
      </c>
      <c r="J1805" s="233" t="s">
        <v>31</v>
      </c>
      <c r="K1805" s="184" t="s">
        <v>32</v>
      </c>
      <c r="M1805" s="138" t="s">
        <v>9039</v>
      </c>
    </row>
    <row r="1806" spans="1:13" ht="75" customHeight="1">
      <c r="A1806" s="138"/>
      <c r="B1806" s="138"/>
      <c r="C1806" s="183" t="s">
        <v>5213</v>
      </c>
      <c r="D1806" s="184" t="s">
        <v>32</v>
      </c>
      <c r="E1806" s="185" t="s">
        <v>9040</v>
      </c>
      <c r="F1806" s="185" t="s">
        <v>9041</v>
      </c>
      <c r="G1806" s="221" t="s">
        <v>9042</v>
      </c>
      <c r="H1806" s="185" t="s">
        <v>9038</v>
      </c>
      <c r="I1806" s="223" t="s">
        <v>7</v>
      </c>
      <c r="J1806" s="233" t="s">
        <v>31</v>
      </c>
      <c r="K1806" s="184" t="s">
        <v>32</v>
      </c>
      <c r="M1806" s="138" t="s">
        <v>9043</v>
      </c>
    </row>
    <row r="1807" spans="1:13" ht="75" customHeight="1">
      <c r="A1807" s="138"/>
      <c r="B1807" s="138"/>
      <c r="C1807" s="183" t="s">
        <v>5217</v>
      </c>
      <c r="D1807" s="184" t="s">
        <v>32</v>
      </c>
      <c r="E1807" s="185" t="s">
        <v>9044</v>
      </c>
      <c r="F1807" s="185" t="s">
        <v>9045</v>
      </c>
      <c r="G1807" s="221" t="s">
        <v>9046</v>
      </c>
      <c r="H1807" s="156" t="s">
        <v>9047</v>
      </c>
      <c r="I1807" s="223" t="s">
        <v>7</v>
      </c>
      <c r="J1807" s="233" t="s">
        <v>31</v>
      </c>
      <c r="K1807" s="184" t="s">
        <v>32</v>
      </c>
      <c r="M1807" s="138" t="s">
        <v>9048</v>
      </c>
    </row>
    <row r="1808" spans="1:13" ht="75" customHeight="1">
      <c r="A1808" s="138"/>
      <c r="B1808" s="138"/>
      <c r="C1808" s="183" t="s">
        <v>5221</v>
      </c>
      <c r="D1808" s="184" t="s">
        <v>32</v>
      </c>
      <c r="E1808" s="156" t="s">
        <v>5255</v>
      </c>
      <c r="F1808" s="156" t="s">
        <v>5256</v>
      </c>
      <c r="G1808" s="217" t="s">
        <v>9049</v>
      </c>
      <c r="H1808" s="156" t="s">
        <v>4710</v>
      </c>
      <c r="I1808" s="223" t="s">
        <v>7</v>
      </c>
      <c r="J1808" s="233" t="s">
        <v>31</v>
      </c>
      <c r="K1808" s="184" t="s">
        <v>32</v>
      </c>
    </row>
    <row r="1809" spans="1:11" ht="75" customHeight="1">
      <c r="A1809" s="138"/>
      <c r="B1809" s="138"/>
      <c r="C1809" s="183" t="s">
        <v>5224</v>
      </c>
      <c r="D1809" s="184" t="s">
        <v>32</v>
      </c>
      <c r="E1809" s="156" t="s">
        <v>5258</v>
      </c>
      <c r="F1809" s="156" t="s">
        <v>5259</v>
      </c>
      <c r="G1809" s="217" t="s">
        <v>9050</v>
      </c>
      <c r="H1809" s="156" t="s">
        <v>4255</v>
      </c>
      <c r="I1809" s="223" t="s">
        <v>7</v>
      </c>
      <c r="J1809" s="233" t="s">
        <v>31</v>
      </c>
      <c r="K1809" s="184" t="s">
        <v>32</v>
      </c>
    </row>
    <row r="1810" spans="1:11" ht="75" customHeight="1">
      <c r="A1810" s="138"/>
      <c r="B1810" s="138"/>
      <c r="C1810" s="183" t="s">
        <v>5228</v>
      </c>
      <c r="D1810" s="184" t="s">
        <v>32</v>
      </c>
      <c r="E1810" s="156" t="s">
        <v>5261</v>
      </c>
      <c r="F1810" s="156" t="s">
        <v>5262</v>
      </c>
      <c r="G1810" s="217" t="s">
        <v>9051</v>
      </c>
      <c r="H1810" s="156" t="s">
        <v>4425</v>
      </c>
      <c r="I1810" s="223" t="s">
        <v>7</v>
      </c>
      <c r="J1810" s="233" t="s">
        <v>31</v>
      </c>
      <c r="K1810" s="184" t="s">
        <v>32</v>
      </c>
    </row>
    <row r="1811" spans="1:11" ht="75" customHeight="1">
      <c r="A1811" s="138"/>
      <c r="B1811" s="138"/>
      <c r="C1811" s="183" t="s">
        <v>5232</v>
      </c>
      <c r="D1811" s="184" t="s">
        <v>32</v>
      </c>
      <c r="E1811" s="156" t="s">
        <v>5264</v>
      </c>
      <c r="F1811" s="156" t="s">
        <v>5265</v>
      </c>
      <c r="G1811" s="217" t="s">
        <v>9052</v>
      </c>
      <c r="H1811" s="156" t="s">
        <v>4710</v>
      </c>
      <c r="I1811" s="223" t="s">
        <v>7</v>
      </c>
      <c r="J1811" s="233" t="s">
        <v>31</v>
      </c>
      <c r="K1811" s="184" t="s">
        <v>32</v>
      </c>
    </row>
    <row r="1812" spans="1:11" ht="75" customHeight="1">
      <c r="A1812" s="138"/>
      <c r="B1812" s="138"/>
      <c r="C1812" s="183" t="s">
        <v>5236</v>
      </c>
      <c r="D1812" s="184" t="s">
        <v>32</v>
      </c>
      <c r="E1812" s="156" t="s">
        <v>5267</v>
      </c>
      <c r="F1812" s="156" t="s">
        <v>5268</v>
      </c>
      <c r="G1812" s="217" t="s">
        <v>9053</v>
      </c>
      <c r="H1812" s="156" t="s">
        <v>5269</v>
      </c>
      <c r="I1812" s="223" t="s">
        <v>7</v>
      </c>
      <c r="J1812" s="233" t="s">
        <v>31</v>
      </c>
      <c r="K1812" s="184" t="s">
        <v>32</v>
      </c>
    </row>
    <row r="1813" spans="1:11" ht="75" customHeight="1">
      <c r="A1813" s="138"/>
      <c r="B1813" s="138"/>
      <c r="C1813" s="183" t="s">
        <v>5239</v>
      </c>
      <c r="D1813" s="184" t="s">
        <v>32</v>
      </c>
      <c r="E1813" s="156" t="s">
        <v>5271</v>
      </c>
      <c r="F1813" s="156" t="s">
        <v>5272</v>
      </c>
      <c r="G1813" s="217" t="s">
        <v>9054</v>
      </c>
      <c r="H1813" s="156" t="s">
        <v>5021</v>
      </c>
      <c r="I1813" s="223" t="s">
        <v>7</v>
      </c>
      <c r="J1813" s="233" t="s">
        <v>31</v>
      </c>
      <c r="K1813" s="184" t="s">
        <v>32</v>
      </c>
    </row>
    <row r="1814" spans="1:11" ht="75" customHeight="1">
      <c r="A1814" s="138"/>
      <c r="B1814" s="138"/>
      <c r="C1814" s="183" t="s">
        <v>5242</v>
      </c>
      <c r="D1814" s="184" t="s">
        <v>32</v>
      </c>
      <c r="E1814" s="156" t="s">
        <v>5274</v>
      </c>
      <c r="F1814" s="156" t="s">
        <v>5275</v>
      </c>
      <c r="G1814" s="217" t="s">
        <v>9055</v>
      </c>
      <c r="H1814" s="156" t="s">
        <v>4255</v>
      </c>
      <c r="I1814" s="223" t="s">
        <v>7</v>
      </c>
      <c r="J1814" s="233" t="s">
        <v>31</v>
      </c>
      <c r="K1814" s="184" t="s">
        <v>32</v>
      </c>
    </row>
    <row r="1815" spans="1:11" ht="75" customHeight="1">
      <c r="A1815" s="138"/>
      <c r="B1815" s="138"/>
      <c r="C1815" s="183" t="s">
        <v>5245</v>
      </c>
      <c r="D1815" s="184" t="s">
        <v>32</v>
      </c>
      <c r="E1815" s="156" t="s">
        <v>5277</v>
      </c>
      <c r="F1815" s="156" t="s">
        <v>5278</v>
      </c>
      <c r="G1815" s="217" t="s">
        <v>9056</v>
      </c>
      <c r="H1815" s="156" t="s">
        <v>4673</v>
      </c>
      <c r="I1815" s="223" t="s">
        <v>7</v>
      </c>
      <c r="J1815" s="233" t="s">
        <v>31</v>
      </c>
      <c r="K1815" s="184" t="s">
        <v>32</v>
      </c>
    </row>
    <row r="1816" spans="1:11" ht="75" customHeight="1">
      <c r="A1816" s="138"/>
      <c r="B1816" s="138"/>
      <c r="C1816" s="183" t="s">
        <v>5247</v>
      </c>
      <c r="D1816" s="184" t="s">
        <v>32</v>
      </c>
      <c r="E1816" s="156" t="s">
        <v>5280</v>
      </c>
      <c r="F1816" s="156" t="s">
        <v>5281</v>
      </c>
      <c r="G1816" s="217" t="s">
        <v>9057</v>
      </c>
      <c r="H1816" s="156" t="s">
        <v>4710</v>
      </c>
      <c r="I1816" s="223" t="s">
        <v>7</v>
      </c>
      <c r="J1816" s="233" t="s">
        <v>31</v>
      </c>
      <c r="K1816" s="184" t="s">
        <v>32</v>
      </c>
    </row>
    <row r="1817" spans="1:11" ht="75" customHeight="1">
      <c r="A1817" s="138"/>
      <c r="B1817" s="138"/>
      <c r="C1817" s="183" t="s">
        <v>5250</v>
      </c>
      <c r="D1817" s="184" t="s">
        <v>32</v>
      </c>
      <c r="E1817" s="156" t="s">
        <v>5283</v>
      </c>
      <c r="F1817" s="156" t="s">
        <v>5284</v>
      </c>
      <c r="G1817" s="217" t="s">
        <v>9058</v>
      </c>
      <c r="H1817" s="156" t="s">
        <v>5269</v>
      </c>
      <c r="I1817" s="223" t="s">
        <v>7</v>
      </c>
      <c r="J1817" s="233" t="s">
        <v>31</v>
      </c>
      <c r="K1817" s="184" t="s">
        <v>32</v>
      </c>
    </row>
    <row r="1818" spans="1:11" ht="75" customHeight="1">
      <c r="A1818" s="138"/>
      <c r="B1818" s="138"/>
      <c r="C1818" s="183" t="s">
        <v>5254</v>
      </c>
      <c r="D1818" s="184" t="s">
        <v>32</v>
      </c>
      <c r="E1818" s="156" t="s">
        <v>5286</v>
      </c>
      <c r="F1818" s="156" t="s">
        <v>5287</v>
      </c>
      <c r="G1818" s="217" t="s">
        <v>9059</v>
      </c>
      <c r="H1818" s="156" t="s">
        <v>5288</v>
      </c>
      <c r="I1818" s="223" t="s">
        <v>7</v>
      </c>
      <c r="J1818" s="233" t="s">
        <v>31</v>
      </c>
      <c r="K1818" s="184" t="s">
        <v>32</v>
      </c>
    </row>
    <row r="1819" spans="1:11" ht="75" customHeight="1">
      <c r="A1819" s="138"/>
      <c r="B1819" s="138"/>
      <c r="C1819" s="183" t="s">
        <v>5257</v>
      </c>
      <c r="D1819" s="184" t="s">
        <v>32</v>
      </c>
      <c r="E1819" s="156" t="s">
        <v>5290</v>
      </c>
      <c r="F1819" s="156" t="s">
        <v>5291</v>
      </c>
      <c r="G1819" s="217" t="s">
        <v>9060</v>
      </c>
      <c r="H1819" s="156" t="s">
        <v>4425</v>
      </c>
      <c r="I1819" s="223" t="s">
        <v>7</v>
      </c>
      <c r="J1819" s="233" t="s">
        <v>31</v>
      </c>
      <c r="K1819" s="184" t="s">
        <v>32</v>
      </c>
    </row>
    <row r="1820" spans="1:11" ht="75" customHeight="1">
      <c r="A1820" s="138"/>
      <c r="B1820" s="138"/>
      <c r="C1820" s="183" t="s">
        <v>5260</v>
      </c>
      <c r="D1820" s="184" t="s">
        <v>32</v>
      </c>
      <c r="E1820" s="156" t="s">
        <v>5267</v>
      </c>
      <c r="F1820" s="156" t="s">
        <v>5293</v>
      </c>
      <c r="G1820" s="217" t="s">
        <v>9053</v>
      </c>
      <c r="H1820" s="156" t="s">
        <v>5269</v>
      </c>
      <c r="I1820" s="223" t="s">
        <v>7</v>
      </c>
      <c r="J1820" s="233" t="s">
        <v>31</v>
      </c>
      <c r="K1820" s="184" t="s">
        <v>32</v>
      </c>
    </row>
    <row r="1821" spans="1:11" ht="75" customHeight="1">
      <c r="A1821" s="138"/>
      <c r="B1821" s="138"/>
      <c r="C1821" s="183" t="s">
        <v>5263</v>
      </c>
      <c r="D1821" s="184" t="s">
        <v>32</v>
      </c>
      <c r="E1821" s="156" t="s">
        <v>5283</v>
      </c>
      <c r="F1821" s="156" t="s">
        <v>5295</v>
      </c>
      <c r="G1821" s="217" t="s">
        <v>9058</v>
      </c>
      <c r="H1821" s="156" t="s">
        <v>5269</v>
      </c>
      <c r="I1821" s="223" t="s">
        <v>7</v>
      </c>
      <c r="J1821" s="233" t="s">
        <v>31</v>
      </c>
      <c r="K1821" s="184" t="s">
        <v>32</v>
      </c>
    </row>
    <row r="1822" spans="1:11" ht="75" customHeight="1">
      <c r="A1822" s="138"/>
      <c r="B1822" s="138"/>
      <c r="C1822" s="183" t="s">
        <v>5266</v>
      </c>
      <c r="D1822" s="184" t="s">
        <v>32</v>
      </c>
      <c r="E1822" s="156" t="s">
        <v>5255</v>
      </c>
      <c r="F1822" s="156" t="s">
        <v>5297</v>
      </c>
      <c r="G1822" s="217" t="s">
        <v>9049</v>
      </c>
      <c r="H1822" s="156" t="s">
        <v>4710</v>
      </c>
      <c r="I1822" s="223" t="s">
        <v>7</v>
      </c>
      <c r="J1822" s="233" t="s">
        <v>31</v>
      </c>
      <c r="K1822" s="184" t="s">
        <v>32</v>
      </c>
    </row>
    <row r="1823" spans="1:11" ht="75" customHeight="1">
      <c r="A1823" s="138"/>
      <c r="B1823" s="138"/>
      <c r="C1823" s="183" t="s">
        <v>5270</v>
      </c>
      <c r="D1823" s="184" t="s">
        <v>32</v>
      </c>
      <c r="E1823" s="156" t="s">
        <v>5299</v>
      </c>
      <c r="F1823" s="156" t="s">
        <v>5300</v>
      </c>
      <c r="G1823" s="217" t="s">
        <v>9061</v>
      </c>
      <c r="H1823" s="156" t="s">
        <v>5288</v>
      </c>
      <c r="I1823" s="223" t="s">
        <v>7</v>
      </c>
      <c r="J1823" s="233" t="s">
        <v>31</v>
      </c>
      <c r="K1823" s="184" t="s">
        <v>32</v>
      </c>
    </row>
    <row r="1824" spans="1:11" ht="75" customHeight="1">
      <c r="A1824" s="138"/>
      <c r="B1824" s="138"/>
      <c r="C1824" s="183" t="s">
        <v>5273</v>
      </c>
      <c r="D1824" s="184" t="s">
        <v>32</v>
      </c>
      <c r="E1824" s="156" t="s">
        <v>5302</v>
      </c>
      <c r="F1824" s="156" t="s">
        <v>5303</v>
      </c>
      <c r="G1824" s="217" t="s">
        <v>9051</v>
      </c>
      <c r="H1824" s="156" t="s">
        <v>4425</v>
      </c>
      <c r="I1824" s="223" t="s">
        <v>7</v>
      </c>
      <c r="J1824" s="233" t="s">
        <v>31</v>
      </c>
      <c r="K1824" s="184" t="s">
        <v>32</v>
      </c>
    </row>
    <row r="1825" spans="1:13" ht="75" customHeight="1">
      <c r="A1825" s="138"/>
      <c r="B1825" s="138"/>
      <c r="C1825" s="183" t="s">
        <v>5276</v>
      </c>
      <c r="D1825" s="184" t="s">
        <v>32</v>
      </c>
      <c r="E1825" s="156" t="s">
        <v>5305</v>
      </c>
      <c r="F1825" s="156" t="s">
        <v>5306</v>
      </c>
      <c r="G1825" s="217" t="s">
        <v>9062</v>
      </c>
      <c r="H1825" s="156" t="s">
        <v>4710</v>
      </c>
      <c r="I1825" s="223" t="s">
        <v>7</v>
      </c>
      <c r="J1825" s="233" t="s">
        <v>31</v>
      </c>
      <c r="K1825" s="184" t="s">
        <v>32</v>
      </c>
    </row>
    <row r="1826" spans="1:13" ht="75" customHeight="1">
      <c r="A1826" s="138"/>
      <c r="B1826" s="138"/>
      <c r="C1826" s="183" t="s">
        <v>5279</v>
      </c>
      <c r="D1826" s="184" t="s">
        <v>32</v>
      </c>
      <c r="E1826" s="156" t="s">
        <v>5308</v>
      </c>
      <c r="F1826" s="156" t="s">
        <v>5309</v>
      </c>
      <c r="G1826" s="217" t="s">
        <v>9063</v>
      </c>
      <c r="H1826" s="156" t="s">
        <v>5021</v>
      </c>
      <c r="I1826" s="223" t="s">
        <v>7</v>
      </c>
      <c r="J1826" s="233" t="s">
        <v>31</v>
      </c>
      <c r="K1826" s="184" t="s">
        <v>32</v>
      </c>
    </row>
    <row r="1827" spans="1:13" ht="75" customHeight="1">
      <c r="A1827" s="138"/>
      <c r="B1827" s="138"/>
      <c r="C1827" s="183" t="s">
        <v>5282</v>
      </c>
      <c r="D1827" s="184" t="s">
        <v>32</v>
      </c>
      <c r="E1827" s="156" t="s">
        <v>5311</v>
      </c>
      <c r="F1827" s="156" t="s">
        <v>5312</v>
      </c>
      <c r="G1827" s="217" t="s">
        <v>9064</v>
      </c>
      <c r="H1827" s="156" t="s">
        <v>5288</v>
      </c>
      <c r="I1827" s="223" t="s">
        <v>7</v>
      </c>
      <c r="J1827" s="233" t="s">
        <v>31</v>
      </c>
      <c r="K1827" s="184" t="s">
        <v>32</v>
      </c>
    </row>
    <row r="1828" spans="1:13" ht="75" customHeight="1">
      <c r="A1828" s="138"/>
      <c r="B1828" s="138"/>
      <c r="C1828" s="183" t="s">
        <v>5285</v>
      </c>
      <c r="D1828" s="184" t="s">
        <v>32</v>
      </c>
      <c r="E1828" s="156" t="s">
        <v>5314</v>
      </c>
      <c r="F1828" s="156" t="s">
        <v>5315</v>
      </c>
      <c r="G1828" s="217" t="s">
        <v>9065</v>
      </c>
      <c r="H1828" s="156" t="s">
        <v>4710</v>
      </c>
      <c r="I1828" s="223" t="s">
        <v>7</v>
      </c>
      <c r="J1828" s="233" t="s">
        <v>31</v>
      </c>
      <c r="K1828" s="184" t="s">
        <v>32</v>
      </c>
    </row>
    <row r="1829" spans="1:13" ht="75" customHeight="1">
      <c r="C1829" s="183" t="s">
        <v>5289</v>
      </c>
      <c r="D1829" s="184" t="s">
        <v>32</v>
      </c>
      <c r="E1829" s="156" t="s">
        <v>5317</v>
      </c>
      <c r="F1829" s="156" t="s">
        <v>5318</v>
      </c>
      <c r="G1829" s="217" t="s">
        <v>9066</v>
      </c>
      <c r="H1829" s="156" t="s">
        <v>5288</v>
      </c>
      <c r="I1829" s="223" t="s">
        <v>7</v>
      </c>
      <c r="J1829" s="233" t="s">
        <v>31</v>
      </c>
      <c r="K1829" s="184" t="s">
        <v>32</v>
      </c>
    </row>
    <row r="1830" spans="1:13" ht="75" customHeight="1">
      <c r="C1830" s="183" t="s">
        <v>5292</v>
      </c>
      <c r="D1830" s="184" t="s">
        <v>32</v>
      </c>
      <c r="E1830" s="156" t="s">
        <v>5320</v>
      </c>
      <c r="F1830" s="156" t="s">
        <v>5321</v>
      </c>
      <c r="G1830" s="217" t="s">
        <v>9067</v>
      </c>
      <c r="H1830" s="156" t="s">
        <v>4425</v>
      </c>
      <c r="I1830" s="223" t="s">
        <v>7</v>
      </c>
      <c r="J1830" s="233" t="s">
        <v>31</v>
      </c>
      <c r="K1830" s="184" t="s">
        <v>32</v>
      </c>
    </row>
    <row r="1831" spans="1:13" ht="75" customHeight="1">
      <c r="C1831" s="183" t="s">
        <v>5294</v>
      </c>
      <c r="D1831" s="184" t="s">
        <v>32</v>
      </c>
      <c r="E1831" s="156" t="s">
        <v>5323</v>
      </c>
      <c r="F1831" s="156" t="s">
        <v>5324</v>
      </c>
      <c r="G1831" s="217" t="s">
        <v>9068</v>
      </c>
      <c r="H1831" s="156" t="s">
        <v>4673</v>
      </c>
      <c r="I1831" s="223" t="s">
        <v>7</v>
      </c>
      <c r="J1831" s="233" t="s">
        <v>31</v>
      </c>
      <c r="K1831" s="184" t="s">
        <v>32</v>
      </c>
      <c r="M1831" s="138" t="s">
        <v>9069</v>
      </c>
    </row>
    <row r="1832" spans="1:13" ht="75" customHeight="1">
      <c r="C1832" s="183" t="s">
        <v>5296</v>
      </c>
      <c r="D1832" s="184" t="s">
        <v>32</v>
      </c>
      <c r="E1832" s="156" t="s">
        <v>5326</v>
      </c>
      <c r="F1832" s="156" t="s">
        <v>5327</v>
      </c>
      <c r="G1832" s="217" t="s">
        <v>9070</v>
      </c>
      <c r="H1832" s="156" t="s">
        <v>4304</v>
      </c>
      <c r="I1832" s="223" t="s">
        <v>7</v>
      </c>
      <c r="J1832" s="233" t="s">
        <v>31</v>
      </c>
      <c r="K1832" s="184" t="s">
        <v>32</v>
      </c>
      <c r="M1832" s="138" t="s">
        <v>9071</v>
      </c>
    </row>
    <row r="1833" spans="1:13" ht="75" customHeight="1">
      <c r="C1833" s="183" t="s">
        <v>5298</v>
      </c>
      <c r="D1833" s="184" t="s">
        <v>32</v>
      </c>
      <c r="E1833" s="156" t="s">
        <v>5329</v>
      </c>
      <c r="F1833" s="156" t="s">
        <v>5330</v>
      </c>
      <c r="G1833" s="217" t="s">
        <v>9070</v>
      </c>
      <c r="H1833" s="156" t="s">
        <v>4304</v>
      </c>
      <c r="I1833" s="223" t="s">
        <v>7</v>
      </c>
      <c r="J1833" s="233" t="s">
        <v>31</v>
      </c>
      <c r="K1833" s="184" t="s">
        <v>32</v>
      </c>
      <c r="M1833" s="138" t="s">
        <v>9072</v>
      </c>
    </row>
    <row r="1834" spans="1:13" ht="75" customHeight="1">
      <c r="C1834" s="183" t="s">
        <v>5301</v>
      </c>
      <c r="D1834" s="184" t="s">
        <v>32</v>
      </c>
      <c r="E1834" s="156" t="s">
        <v>9073</v>
      </c>
      <c r="F1834" s="156" t="s">
        <v>9074</v>
      </c>
      <c r="G1834" s="217" t="s">
        <v>9075</v>
      </c>
      <c r="H1834" s="163" t="s">
        <v>1783</v>
      </c>
      <c r="I1834" s="223" t="s">
        <v>7</v>
      </c>
      <c r="J1834" s="233" t="s">
        <v>31</v>
      </c>
      <c r="K1834" s="184" t="s">
        <v>32</v>
      </c>
      <c r="M1834" s="138" t="s">
        <v>9076</v>
      </c>
    </row>
    <row r="1835" spans="1:13" ht="75" customHeight="1">
      <c r="C1835" s="183" t="s">
        <v>5304</v>
      </c>
      <c r="D1835" s="184" t="s">
        <v>32</v>
      </c>
      <c r="E1835" s="156" t="s">
        <v>9077</v>
      </c>
      <c r="F1835" s="156" t="s">
        <v>9078</v>
      </c>
      <c r="G1835" s="217" t="s">
        <v>9079</v>
      </c>
      <c r="H1835" s="163" t="s">
        <v>1783</v>
      </c>
      <c r="I1835" s="223" t="s">
        <v>7</v>
      </c>
      <c r="J1835" s="233" t="s">
        <v>31</v>
      </c>
      <c r="K1835" s="184" t="s">
        <v>32</v>
      </c>
      <c r="M1835" s="138" t="s">
        <v>9080</v>
      </c>
    </row>
    <row r="1836" spans="1:13" ht="75" customHeight="1">
      <c r="C1836" s="183" t="s">
        <v>5307</v>
      </c>
      <c r="D1836" s="184" t="s">
        <v>32</v>
      </c>
      <c r="E1836" s="156" t="s">
        <v>5332</v>
      </c>
      <c r="F1836" s="156" t="s">
        <v>5333</v>
      </c>
      <c r="G1836" s="217" t="s">
        <v>9081</v>
      </c>
      <c r="H1836" s="156" t="s">
        <v>4673</v>
      </c>
      <c r="I1836" s="223" t="s">
        <v>7</v>
      </c>
      <c r="J1836" s="233" t="s">
        <v>31</v>
      </c>
      <c r="K1836" s="184" t="s">
        <v>32</v>
      </c>
      <c r="M1836" s="138" t="s">
        <v>9082</v>
      </c>
    </row>
    <row r="1837" spans="1:13" ht="75" customHeight="1">
      <c r="C1837" s="183" t="s">
        <v>5310</v>
      </c>
      <c r="D1837" s="184" t="s">
        <v>32</v>
      </c>
      <c r="E1837" s="185" t="s">
        <v>5335</v>
      </c>
      <c r="F1837" s="156" t="s">
        <v>5336</v>
      </c>
      <c r="G1837" s="217" t="s">
        <v>9083</v>
      </c>
      <c r="H1837" s="156" t="s">
        <v>4304</v>
      </c>
      <c r="I1837" s="223" t="s">
        <v>7</v>
      </c>
      <c r="J1837" s="233" t="s">
        <v>31</v>
      </c>
      <c r="K1837" s="184" t="s">
        <v>32</v>
      </c>
      <c r="M1837" s="138" t="s">
        <v>9084</v>
      </c>
    </row>
    <row r="1838" spans="1:13" ht="75" customHeight="1">
      <c r="C1838" s="183" t="s">
        <v>5313</v>
      </c>
      <c r="D1838" s="184" t="s">
        <v>32</v>
      </c>
      <c r="E1838" s="185" t="s">
        <v>5338</v>
      </c>
      <c r="F1838" s="156" t="s">
        <v>5339</v>
      </c>
      <c r="G1838" s="217" t="s">
        <v>9085</v>
      </c>
      <c r="H1838" s="156" t="s">
        <v>5340</v>
      </c>
      <c r="I1838" s="223" t="s">
        <v>7</v>
      </c>
      <c r="J1838" s="233" t="s">
        <v>31</v>
      </c>
      <c r="K1838" s="184" t="s">
        <v>32</v>
      </c>
      <c r="M1838" s="138" t="s">
        <v>9086</v>
      </c>
    </row>
    <row r="1839" spans="1:13" ht="75" customHeight="1">
      <c r="C1839" s="183" t="s">
        <v>5316</v>
      </c>
      <c r="D1839" s="184" t="s">
        <v>32</v>
      </c>
      <c r="E1839" s="185" t="s">
        <v>5342</v>
      </c>
      <c r="F1839" s="156" t="s">
        <v>5343</v>
      </c>
      <c r="G1839" s="217" t="s">
        <v>9083</v>
      </c>
      <c r="H1839" s="156" t="s">
        <v>4304</v>
      </c>
      <c r="I1839" s="223" t="s">
        <v>7</v>
      </c>
      <c r="J1839" s="233" t="s">
        <v>31</v>
      </c>
      <c r="K1839" s="184" t="s">
        <v>32</v>
      </c>
      <c r="M1839" s="138" t="s">
        <v>9087</v>
      </c>
    </row>
    <row r="1840" spans="1:13" ht="75" customHeight="1">
      <c r="C1840" s="183" t="s">
        <v>5319</v>
      </c>
      <c r="D1840" s="184" t="s">
        <v>32</v>
      </c>
      <c r="E1840" s="185" t="s">
        <v>5345</v>
      </c>
      <c r="F1840" s="156" t="s">
        <v>5346</v>
      </c>
      <c r="G1840" s="217" t="s">
        <v>9085</v>
      </c>
      <c r="H1840" s="156" t="s">
        <v>5340</v>
      </c>
      <c r="I1840" s="223" t="s">
        <v>7</v>
      </c>
      <c r="J1840" s="233" t="s">
        <v>31</v>
      </c>
      <c r="K1840" s="184" t="s">
        <v>32</v>
      </c>
      <c r="M1840" s="138" t="s">
        <v>9088</v>
      </c>
    </row>
    <row r="1841" spans="3:13" ht="75" customHeight="1">
      <c r="C1841" s="183" t="s">
        <v>5322</v>
      </c>
      <c r="D1841" s="184" t="s">
        <v>32</v>
      </c>
      <c r="E1841" s="185" t="s">
        <v>9089</v>
      </c>
      <c r="F1841" s="156" t="s">
        <v>9090</v>
      </c>
      <c r="G1841" s="217" t="s">
        <v>9091</v>
      </c>
      <c r="H1841" s="156" t="s">
        <v>1783</v>
      </c>
      <c r="I1841" s="223" t="s">
        <v>7</v>
      </c>
      <c r="J1841" s="233" t="s">
        <v>31</v>
      </c>
      <c r="K1841" s="184" t="s">
        <v>32</v>
      </c>
      <c r="M1841" s="138" t="s">
        <v>9092</v>
      </c>
    </row>
    <row r="1842" spans="3:13" ht="75" customHeight="1">
      <c r="C1842" s="183" t="s">
        <v>5325</v>
      </c>
      <c r="D1842" s="184" t="s">
        <v>32</v>
      </c>
      <c r="E1842" s="185" t="s">
        <v>9093</v>
      </c>
      <c r="F1842" s="156" t="s">
        <v>9094</v>
      </c>
      <c r="G1842" s="217" t="s">
        <v>9091</v>
      </c>
      <c r="H1842" s="156" t="s">
        <v>1783</v>
      </c>
      <c r="I1842" s="223" t="s">
        <v>7</v>
      </c>
      <c r="J1842" s="233" t="s">
        <v>31</v>
      </c>
      <c r="K1842" s="184" t="s">
        <v>32</v>
      </c>
      <c r="M1842" s="138" t="s">
        <v>9095</v>
      </c>
    </row>
    <row r="1843" spans="3:13" ht="75" customHeight="1">
      <c r="C1843" s="183" t="s">
        <v>5328</v>
      </c>
      <c r="D1843" s="184" t="s">
        <v>32</v>
      </c>
      <c r="E1843" s="156" t="s">
        <v>5348</v>
      </c>
      <c r="F1843" s="156" t="s">
        <v>5349</v>
      </c>
      <c r="G1843" s="217" t="s">
        <v>9096</v>
      </c>
      <c r="H1843" s="156" t="s">
        <v>5340</v>
      </c>
      <c r="I1843" s="223" t="s">
        <v>7</v>
      </c>
      <c r="J1843" s="233" t="s">
        <v>31</v>
      </c>
      <c r="K1843" s="184" t="s">
        <v>32</v>
      </c>
      <c r="M1843" s="138" t="s">
        <v>9097</v>
      </c>
    </row>
    <row r="1844" spans="3:13" ht="75" customHeight="1">
      <c r="C1844" s="183" t="s">
        <v>5331</v>
      </c>
      <c r="D1844" s="184" t="s">
        <v>32</v>
      </c>
      <c r="E1844" s="156" t="s">
        <v>5351</v>
      </c>
      <c r="F1844" s="156" t="s">
        <v>5352</v>
      </c>
      <c r="G1844" s="217" t="s">
        <v>9096</v>
      </c>
      <c r="H1844" s="156" t="s">
        <v>5340</v>
      </c>
      <c r="I1844" s="223" t="s">
        <v>7</v>
      </c>
      <c r="J1844" s="233" t="s">
        <v>31</v>
      </c>
      <c r="K1844" s="184" t="s">
        <v>32</v>
      </c>
      <c r="M1844" s="138" t="s">
        <v>9098</v>
      </c>
    </row>
    <row r="1845" spans="3:13" ht="75" customHeight="1">
      <c r="C1845" s="183" t="s">
        <v>5334</v>
      </c>
      <c r="D1845" s="184" t="s">
        <v>32</v>
      </c>
      <c r="E1845" s="156" t="s">
        <v>5354</v>
      </c>
      <c r="F1845" s="156" t="s">
        <v>5355</v>
      </c>
      <c r="G1845" s="217" t="s">
        <v>9099</v>
      </c>
      <c r="H1845" s="156" t="s">
        <v>4304</v>
      </c>
      <c r="I1845" s="223" t="s">
        <v>7</v>
      </c>
      <c r="J1845" s="233" t="s">
        <v>31</v>
      </c>
      <c r="K1845" s="184" t="s">
        <v>32</v>
      </c>
      <c r="M1845" s="138" t="s">
        <v>9100</v>
      </c>
    </row>
    <row r="1846" spans="3:13" ht="75" customHeight="1">
      <c r="C1846" s="183" t="s">
        <v>5337</v>
      </c>
      <c r="D1846" s="184" t="s">
        <v>32</v>
      </c>
      <c r="E1846" s="156" t="s">
        <v>5354</v>
      </c>
      <c r="F1846" s="156" t="s">
        <v>5357</v>
      </c>
      <c r="G1846" s="217" t="s">
        <v>9099</v>
      </c>
      <c r="H1846" s="156" t="s">
        <v>4304</v>
      </c>
      <c r="I1846" s="223" t="s">
        <v>7</v>
      </c>
      <c r="J1846" s="233" t="s">
        <v>31</v>
      </c>
      <c r="K1846" s="184" t="s">
        <v>32</v>
      </c>
      <c r="M1846" s="138" t="s">
        <v>9101</v>
      </c>
    </row>
    <row r="1847" spans="3:13" ht="75" customHeight="1">
      <c r="C1847" s="183" t="s">
        <v>5341</v>
      </c>
      <c r="D1847" s="184" t="s">
        <v>32</v>
      </c>
      <c r="E1847" s="156" t="s">
        <v>5359</v>
      </c>
      <c r="F1847" s="156" t="s">
        <v>5360</v>
      </c>
      <c r="G1847" s="217" t="s">
        <v>9102</v>
      </c>
      <c r="H1847" s="156" t="s">
        <v>4673</v>
      </c>
      <c r="I1847" s="223" t="s">
        <v>7</v>
      </c>
      <c r="J1847" s="233" t="s">
        <v>31</v>
      </c>
      <c r="K1847" s="184" t="s">
        <v>32</v>
      </c>
      <c r="M1847" s="138" t="s">
        <v>9103</v>
      </c>
    </row>
    <row r="1848" spans="3:13" ht="75" customHeight="1">
      <c r="C1848" s="183" t="s">
        <v>5344</v>
      </c>
      <c r="D1848" s="184" t="s">
        <v>32</v>
      </c>
      <c r="E1848" s="156" t="s">
        <v>5362</v>
      </c>
      <c r="F1848" s="156" t="s">
        <v>5363</v>
      </c>
      <c r="G1848" s="217" t="s">
        <v>9104</v>
      </c>
      <c r="H1848" s="156" t="s">
        <v>4304</v>
      </c>
      <c r="I1848" s="223" t="s">
        <v>7</v>
      </c>
      <c r="J1848" s="233" t="s">
        <v>31</v>
      </c>
      <c r="K1848" s="184" t="s">
        <v>32</v>
      </c>
      <c r="M1848" s="138" t="s">
        <v>9105</v>
      </c>
    </row>
    <row r="1849" spans="3:13" ht="75" customHeight="1">
      <c r="C1849" s="183" t="s">
        <v>5347</v>
      </c>
      <c r="D1849" s="184" t="s">
        <v>32</v>
      </c>
      <c r="E1849" s="156" t="s">
        <v>5365</v>
      </c>
      <c r="F1849" s="156" t="s">
        <v>5366</v>
      </c>
      <c r="G1849" s="217" t="s">
        <v>9106</v>
      </c>
      <c r="H1849" s="156" t="s">
        <v>4304</v>
      </c>
      <c r="I1849" s="223" t="s">
        <v>7</v>
      </c>
      <c r="J1849" s="233" t="s">
        <v>31</v>
      </c>
      <c r="K1849" s="184" t="s">
        <v>32</v>
      </c>
      <c r="M1849" s="138" t="s">
        <v>9107</v>
      </c>
    </row>
    <row r="1850" spans="3:13" ht="75" customHeight="1">
      <c r="C1850" s="183" t="s">
        <v>5350</v>
      </c>
      <c r="D1850" s="184" t="s">
        <v>32</v>
      </c>
      <c r="E1850" s="156" t="s">
        <v>5368</v>
      </c>
      <c r="F1850" s="156" t="s">
        <v>5369</v>
      </c>
      <c r="G1850" s="217" t="s">
        <v>9096</v>
      </c>
      <c r="H1850" s="156" t="s">
        <v>4304</v>
      </c>
      <c r="I1850" s="223" t="s">
        <v>7</v>
      </c>
      <c r="J1850" s="233" t="s">
        <v>31</v>
      </c>
      <c r="K1850" s="184" t="s">
        <v>32</v>
      </c>
      <c r="M1850" s="138" t="s">
        <v>9108</v>
      </c>
    </row>
    <row r="1851" spans="3:13" ht="75" customHeight="1">
      <c r="C1851" s="183" t="s">
        <v>5353</v>
      </c>
      <c r="D1851" s="184" t="s">
        <v>32</v>
      </c>
      <c r="E1851" s="156" t="s">
        <v>5371</v>
      </c>
      <c r="F1851" s="156" t="s">
        <v>5372</v>
      </c>
      <c r="G1851" s="217" t="s">
        <v>9096</v>
      </c>
      <c r="H1851" s="156" t="s">
        <v>5340</v>
      </c>
      <c r="I1851" s="223" t="s">
        <v>7</v>
      </c>
      <c r="J1851" s="233" t="s">
        <v>31</v>
      </c>
      <c r="K1851" s="184" t="s">
        <v>32</v>
      </c>
      <c r="M1851" s="138" t="s">
        <v>9109</v>
      </c>
    </row>
    <row r="1852" spans="3:13" ht="75" customHeight="1">
      <c r="C1852" s="183" t="s">
        <v>5356</v>
      </c>
      <c r="D1852" s="184" t="s">
        <v>32</v>
      </c>
      <c r="E1852" s="156" t="s">
        <v>5374</v>
      </c>
      <c r="F1852" s="156" t="s">
        <v>5375</v>
      </c>
      <c r="G1852" s="217" t="s">
        <v>9110</v>
      </c>
      <c r="H1852" s="156" t="s">
        <v>4304</v>
      </c>
      <c r="I1852" s="223" t="s">
        <v>7</v>
      </c>
      <c r="J1852" s="233" t="s">
        <v>31</v>
      </c>
      <c r="K1852" s="184" t="s">
        <v>32</v>
      </c>
      <c r="M1852" s="173" t="s">
        <v>9111</v>
      </c>
    </row>
    <row r="1853" spans="3:13" s="176" customFormat="1" ht="75" customHeight="1">
      <c r="C1853" s="183" t="s">
        <v>5358</v>
      </c>
      <c r="D1853" s="191" t="s">
        <v>32</v>
      </c>
      <c r="E1853" s="165" t="s">
        <v>5374</v>
      </c>
      <c r="F1853" s="165" t="s">
        <v>5377</v>
      </c>
      <c r="G1853" s="219" t="s">
        <v>9106</v>
      </c>
      <c r="H1853" s="165" t="s">
        <v>4304</v>
      </c>
      <c r="I1853" s="223" t="s">
        <v>7</v>
      </c>
      <c r="J1853" s="233" t="s">
        <v>31</v>
      </c>
      <c r="K1853" s="184" t="s">
        <v>32</v>
      </c>
      <c r="M1853" s="173" t="s">
        <v>9112</v>
      </c>
    </row>
    <row r="1854" spans="3:13" ht="75" customHeight="1">
      <c r="C1854" s="183" t="s">
        <v>5361</v>
      </c>
      <c r="D1854" s="184" t="s">
        <v>32</v>
      </c>
      <c r="E1854" s="156" t="s">
        <v>5374</v>
      </c>
      <c r="F1854" s="156" t="s">
        <v>5379</v>
      </c>
      <c r="G1854" s="217" t="s">
        <v>9113</v>
      </c>
      <c r="H1854" s="156" t="s">
        <v>4304</v>
      </c>
      <c r="I1854" s="223" t="s">
        <v>7</v>
      </c>
      <c r="J1854" s="233" t="s">
        <v>31</v>
      </c>
      <c r="K1854" s="184" t="s">
        <v>32</v>
      </c>
      <c r="M1854" s="173" t="s">
        <v>9114</v>
      </c>
    </row>
    <row r="1855" spans="3:13" ht="75" customHeight="1">
      <c r="C1855" s="183" t="s">
        <v>5364</v>
      </c>
      <c r="D1855" s="184" t="s">
        <v>32</v>
      </c>
      <c r="E1855" s="156" t="s">
        <v>5381</v>
      </c>
      <c r="F1855" s="156" t="s">
        <v>5382</v>
      </c>
      <c r="G1855" s="217" t="s">
        <v>9106</v>
      </c>
      <c r="H1855" s="156" t="s">
        <v>4304</v>
      </c>
      <c r="I1855" s="223" t="s">
        <v>7</v>
      </c>
      <c r="J1855" s="233" t="s">
        <v>31</v>
      </c>
      <c r="K1855" s="184" t="s">
        <v>32</v>
      </c>
      <c r="M1855" s="163" t="s">
        <v>9115</v>
      </c>
    </row>
    <row r="1856" spans="3:13" ht="75" customHeight="1">
      <c r="C1856" s="183" t="s">
        <v>5367</v>
      </c>
      <c r="D1856" s="184" t="s">
        <v>32</v>
      </c>
      <c r="E1856" s="156" t="s">
        <v>9116</v>
      </c>
      <c r="F1856" s="156" t="s">
        <v>9117</v>
      </c>
      <c r="G1856" s="217" t="s">
        <v>9118</v>
      </c>
      <c r="H1856" s="156" t="s">
        <v>9119</v>
      </c>
      <c r="I1856" s="223" t="s">
        <v>7</v>
      </c>
      <c r="J1856" s="233" t="s">
        <v>31</v>
      </c>
      <c r="K1856" s="184" t="s">
        <v>32</v>
      </c>
      <c r="M1856" s="163" t="s">
        <v>9120</v>
      </c>
    </row>
    <row r="1857" spans="3:13" ht="75" customHeight="1">
      <c r="C1857" s="183" t="s">
        <v>5370</v>
      </c>
      <c r="D1857" s="184" t="s">
        <v>32</v>
      </c>
      <c r="E1857" s="156" t="s">
        <v>9121</v>
      </c>
      <c r="F1857" s="156" t="s">
        <v>9122</v>
      </c>
      <c r="G1857" s="217" t="s">
        <v>9123</v>
      </c>
      <c r="H1857" s="156" t="s">
        <v>9119</v>
      </c>
      <c r="I1857" s="223" t="s">
        <v>7</v>
      </c>
      <c r="J1857" s="233" t="s">
        <v>31</v>
      </c>
      <c r="K1857" s="184" t="s">
        <v>32</v>
      </c>
      <c r="M1857" s="163" t="s">
        <v>9124</v>
      </c>
    </row>
    <row r="1858" spans="3:13" ht="75" customHeight="1">
      <c r="C1858" s="183" t="s">
        <v>5373</v>
      </c>
      <c r="D1858" s="184" t="s">
        <v>32</v>
      </c>
      <c r="E1858" s="156" t="s">
        <v>5384</v>
      </c>
      <c r="F1858" s="156" t="s">
        <v>5385</v>
      </c>
      <c r="G1858" s="217" t="s">
        <v>10924</v>
      </c>
      <c r="H1858" s="156" t="s">
        <v>5386</v>
      </c>
      <c r="I1858" s="223" t="s">
        <v>7</v>
      </c>
      <c r="J1858" s="233" t="s">
        <v>31</v>
      </c>
      <c r="K1858" s="184" t="s">
        <v>32</v>
      </c>
    </row>
    <row r="1859" spans="3:13" ht="75" customHeight="1">
      <c r="C1859" s="183" t="s">
        <v>5376</v>
      </c>
      <c r="D1859" s="184" t="s">
        <v>32</v>
      </c>
      <c r="E1859" s="156" t="s">
        <v>5388</v>
      </c>
      <c r="F1859" s="156" t="s">
        <v>5389</v>
      </c>
      <c r="G1859" s="217" t="s">
        <v>10925</v>
      </c>
      <c r="H1859" s="156" t="s">
        <v>5386</v>
      </c>
      <c r="I1859" s="223" t="s">
        <v>7</v>
      </c>
      <c r="J1859" s="233" t="s">
        <v>31</v>
      </c>
      <c r="K1859" s="184" t="s">
        <v>32</v>
      </c>
    </row>
    <row r="1860" spans="3:13" ht="75" customHeight="1">
      <c r="C1860" s="183" t="s">
        <v>5378</v>
      </c>
      <c r="D1860" s="184" t="s">
        <v>32</v>
      </c>
      <c r="E1860" s="156" t="s">
        <v>5391</v>
      </c>
      <c r="F1860" s="156" t="s">
        <v>5392</v>
      </c>
      <c r="G1860" s="217" t="s">
        <v>10926</v>
      </c>
      <c r="H1860" s="183" t="s">
        <v>4734</v>
      </c>
      <c r="I1860" s="223" t="s">
        <v>7</v>
      </c>
      <c r="J1860" s="233" t="s">
        <v>31</v>
      </c>
      <c r="K1860" s="184" t="s">
        <v>32</v>
      </c>
      <c r="M1860" s="138" t="s">
        <v>9125</v>
      </c>
    </row>
    <row r="1861" spans="3:13" ht="75" customHeight="1">
      <c r="C1861" s="183" t="s">
        <v>5380</v>
      </c>
      <c r="D1861" s="184" t="s">
        <v>32</v>
      </c>
      <c r="E1861" s="156" t="s">
        <v>5394</v>
      </c>
      <c r="F1861" s="156" t="s">
        <v>5395</v>
      </c>
      <c r="G1861" s="217" t="s">
        <v>10927</v>
      </c>
      <c r="H1861" s="183" t="s">
        <v>4734</v>
      </c>
      <c r="I1861" s="223" t="s">
        <v>7</v>
      </c>
      <c r="J1861" s="233" t="s">
        <v>31</v>
      </c>
      <c r="K1861" s="184" t="s">
        <v>32</v>
      </c>
      <c r="M1861" s="138" t="s">
        <v>9126</v>
      </c>
    </row>
    <row r="1862" spans="3:13" ht="75" customHeight="1">
      <c r="C1862" s="183" t="s">
        <v>5383</v>
      </c>
      <c r="D1862" s="184" t="s">
        <v>32</v>
      </c>
      <c r="E1862" s="156" t="s">
        <v>5397</v>
      </c>
      <c r="F1862" s="156" t="s">
        <v>5398</v>
      </c>
      <c r="G1862" s="217" t="s">
        <v>10928</v>
      </c>
      <c r="H1862" s="183" t="s">
        <v>4734</v>
      </c>
      <c r="I1862" s="223" t="s">
        <v>7</v>
      </c>
      <c r="J1862" s="233" t="s">
        <v>31</v>
      </c>
      <c r="K1862" s="184" t="s">
        <v>32</v>
      </c>
      <c r="M1862" s="138" t="s">
        <v>9127</v>
      </c>
    </row>
    <row r="1863" spans="3:13" ht="75" customHeight="1">
      <c r="C1863" s="183" t="s">
        <v>5387</v>
      </c>
      <c r="D1863" s="184" t="s">
        <v>32</v>
      </c>
      <c r="E1863" s="156" t="s">
        <v>9128</v>
      </c>
      <c r="F1863" s="156" t="s">
        <v>9129</v>
      </c>
      <c r="G1863" s="217" t="s">
        <v>10929</v>
      </c>
      <c r="H1863" s="156" t="s">
        <v>9130</v>
      </c>
      <c r="I1863" s="223" t="s">
        <v>7</v>
      </c>
      <c r="J1863" s="233" t="s">
        <v>31</v>
      </c>
      <c r="K1863" s="184" t="s">
        <v>32</v>
      </c>
      <c r="M1863" s="138" t="s">
        <v>9131</v>
      </c>
    </row>
    <row r="1864" spans="3:13" ht="75" customHeight="1">
      <c r="C1864" s="183" t="s">
        <v>5390</v>
      </c>
      <c r="D1864" s="184" t="s">
        <v>32</v>
      </c>
      <c r="E1864" s="156" t="s">
        <v>9132</v>
      </c>
      <c r="F1864" s="156" t="s">
        <v>9133</v>
      </c>
      <c r="G1864" s="217" t="s">
        <v>10929</v>
      </c>
      <c r="H1864" s="156" t="s">
        <v>9130</v>
      </c>
      <c r="I1864" s="223" t="s">
        <v>7</v>
      </c>
      <c r="J1864" s="233" t="s">
        <v>31</v>
      </c>
      <c r="K1864" s="184" t="s">
        <v>32</v>
      </c>
      <c r="M1864" s="138" t="s">
        <v>9134</v>
      </c>
    </row>
    <row r="1865" spans="3:13" ht="75" customHeight="1">
      <c r="C1865" s="183" t="s">
        <v>5393</v>
      </c>
      <c r="D1865" s="184" t="s">
        <v>32</v>
      </c>
      <c r="E1865" s="156" t="s">
        <v>9135</v>
      </c>
      <c r="F1865" s="156" t="s">
        <v>9136</v>
      </c>
      <c r="G1865" s="217" t="s">
        <v>10930</v>
      </c>
      <c r="H1865" s="183" t="s">
        <v>4734</v>
      </c>
      <c r="I1865" s="223" t="s">
        <v>7</v>
      </c>
      <c r="J1865" s="233" t="s">
        <v>31</v>
      </c>
      <c r="K1865" s="184" t="s">
        <v>32</v>
      </c>
      <c r="M1865" s="138" t="s">
        <v>9137</v>
      </c>
    </row>
    <row r="1866" spans="3:13" ht="75" customHeight="1">
      <c r="C1866" s="183" t="s">
        <v>5396</v>
      </c>
      <c r="D1866" s="184" t="s">
        <v>32</v>
      </c>
      <c r="E1866" s="156" t="s">
        <v>5400</v>
      </c>
      <c r="F1866" s="156" t="s">
        <v>5401</v>
      </c>
      <c r="G1866" s="217" t="s">
        <v>9138</v>
      </c>
      <c r="H1866" s="156" t="s">
        <v>5402</v>
      </c>
      <c r="I1866" s="223" t="s">
        <v>7</v>
      </c>
      <c r="J1866" s="233" t="s">
        <v>31</v>
      </c>
      <c r="K1866" s="184" t="s">
        <v>32</v>
      </c>
    </row>
    <row r="1867" spans="3:13" ht="75" customHeight="1">
      <c r="C1867" s="183" t="s">
        <v>5399</v>
      </c>
      <c r="D1867" s="184" t="s">
        <v>32</v>
      </c>
      <c r="E1867" s="156" t="s">
        <v>5404</v>
      </c>
      <c r="F1867" s="156" t="s">
        <v>5405</v>
      </c>
      <c r="G1867" s="217" t="s">
        <v>9139</v>
      </c>
      <c r="H1867" s="156" t="s">
        <v>5402</v>
      </c>
      <c r="I1867" s="223" t="s">
        <v>7</v>
      </c>
      <c r="J1867" s="233" t="s">
        <v>31</v>
      </c>
      <c r="K1867" s="184" t="s">
        <v>32</v>
      </c>
    </row>
    <row r="1868" spans="3:13" ht="75" customHeight="1">
      <c r="C1868" s="183" t="s">
        <v>5403</v>
      </c>
      <c r="D1868" s="184" t="s">
        <v>32</v>
      </c>
      <c r="E1868" s="156" t="s">
        <v>5407</v>
      </c>
      <c r="F1868" s="156" t="s">
        <v>5408</v>
      </c>
      <c r="G1868" s="217" t="s">
        <v>9140</v>
      </c>
      <c r="H1868" s="156" t="s">
        <v>5409</v>
      </c>
      <c r="I1868" s="223" t="s">
        <v>7</v>
      </c>
      <c r="J1868" s="233" t="s">
        <v>31</v>
      </c>
      <c r="K1868" s="184" t="s">
        <v>32</v>
      </c>
    </row>
    <row r="1869" spans="3:13" ht="75" customHeight="1">
      <c r="C1869" s="183" t="s">
        <v>5406</v>
      </c>
      <c r="D1869" s="184" t="s">
        <v>32</v>
      </c>
      <c r="E1869" s="156" t="s">
        <v>5411</v>
      </c>
      <c r="F1869" s="156" t="s">
        <v>5412</v>
      </c>
      <c r="G1869" s="217" t="s">
        <v>9141</v>
      </c>
      <c r="H1869" s="156" t="s">
        <v>5413</v>
      </c>
      <c r="I1869" s="223" t="s">
        <v>7</v>
      </c>
      <c r="J1869" s="233" t="s">
        <v>31</v>
      </c>
      <c r="K1869" s="184" t="s">
        <v>32</v>
      </c>
    </row>
    <row r="1870" spans="3:13" ht="75" customHeight="1">
      <c r="C1870" s="183" t="s">
        <v>5410</v>
      </c>
      <c r="D1870" s="184" t="s">
        <v>32</v>
      </c>
      <c r="E1870" s="156" t="s">
        <v>5415</v>
      </c>
      <c r="F1870" s="156" t="s">
        <v>5416</v>
      </c>
      <c r="G1870" s="217" t="s">
        <v>10931</v>
      </c>
      <c r="H1870" s="156" t="s">
        <v>4673</v>
      </c>
      <c r="I1870" s="223" t="s">
        <v>7</v>
      </c>
      <c r="J1870" s="233" t="s">
        <v>31</v>
      </c>
      <c r="K1870" s="184" t="s">
        <v>32</v>
      </c>
      <c r="M1870" s="138" t="s">
        <v>9142</v>
      </c>
    </row>
    <row r="1871" spans="3:13" ht="75" customHeight="1">
      <c r="C1871" s="183" t="s">
        <v>5414</v>
      </c>
      <c r="D1871" s="184" t="s">
        <v>32</v>
      </c>
      <c r="E1871" s="156" t="s">
        <v>5418</v>
      </c>
      <c r="F1871" s="156" t="s">
        <v>5419</v>
      </c>
      <c r="G1871" s="217" t="s">
        <v>10932</v>
      </c>
      <c r="H1871" s="156" t="s">
        <v>5420</v>
      </c>
      <c r="I1871" s="223" t="s">
        <v>7</v>
      </c>
      <c r="J1871" s="233" t="s">
        <v>31</v>
      </c>
      <c r="K1871" s="184" t="s">
        <v>32</v>
      </c>
      <c r="M1871" s="138" t="s">
        <v>9143</v>
      </c>
    </row>
    <row r="1872" spans="3:13" ht="75" customHeight="1">
      <c r="C1872" s="183" t="s">
        <v>5417</v>
      </c>
      <c r="D1872" s="184" t="s">
        <v>32</v>
      </c>
      <c r="E1872" s="156" t="s">
        <v>5422</v>
      </c>
      <c r="F1872" s="156" t="s">
        <v>5423</v>
      </c>
      <c r="G1872" s="217" t="s">
        <v>10933</v>
      </c>
      <c r="H1872" s="156" t="s">
        <v>4255</v>
      </c>
      <c r="I1872" s="223" t="s">
        <v>7</v>
      </c>
      <c r="J1872" s="233" t="s">
        <v>31</v>
      </c>
      <c r="K1872" s="184" t="s">
        <v>32</v>
      </c>
      <c r="M1872" s="138" t="s">
        <v>9144</v>
      </c>
    </row>
    <row r="1873" spans="3:13" ht="75" customHeight="1">
      <c r="C1873" s="183" t="s">
        <v>5421</v>
      </c>
      <c r="D1873" s="184" t="s">
        <v>32</v>
      </c>
      <c r="E1873" s="156" t="s">
        <v>5425</v>
      </c>
      <c r="F1873" s="156" t="s">
        <v>5426</v>
      </c>
      <c r="G1873" s="217" t="s">
        <v>10934</v>
      </c>
      <c r="H1873" s="156" t="s">
        <v>4304</v>
      </c>
      <c r="I1873" s="223" t="s">
        <v>7</v>
      </c>
      <c r="J1873" s="233" t="s">
        <v>31</v>
      </c>
      <c r="K1873" s="184" t="s">
        <v>32</v>
      </c>
      <c r="M1873" s="138" t="s">
        <v>9145</v>
      </c>
    </row>
    <row r="1874" spans="3:13" ht="75" customHeight="1">
      <c r="C1874" s="183" t="s">
        <v>5424</v>
      </c>
      <c r="D1874" s="184" t="s">
        <v>32</v>
      </c>
      <c r="E1874" s="156" t="s">
        <v>5428</v>
      </c>
      <c r="F1874" s="156" t="s">
        <v>5429</v>
      </c>
      <c r="G1874" s="217" t="s">
        <v>10932</v>
      </c>
      <c r="H1874" s="156" t="s">
        <v>5420</v>
      </c>
      <c r="I1874" s="223" t="s">
        <v>7</v>
      </c>
      <c r="J1874" s="233" t="s">
        <v>31</v>
      </c>
      <c r="K1874" s="184" t="s">
        <v>32</v>
      </c>
      <c r="M1874" s="138" t="s">
        <v>9146</v>
      </c>
    </row>
    <row r="1875" spans="3:13" ht="75" customHeight="1">
      <c r="C1875" s="183" t="s">
        <v>5427</v>
      </c>
      <c r="D1875" s="184" t="s">
        <v>32</v>
      </c>
      <c r="E1875" s="156" t="s">
        <v>5431</v>
      </c>
      <c r="F1875" s="156" t="s">
        <v>5432</v>
      </c>
      <c r="G1875" s="217" t="s">
        <v>10935</v>
      </c>
      <c r="H1875" s="156" t="s">
        <v>4304</v>
      </c>
      <c r="I1875" s="223" t="s">
        <v>7</v>
      </c>
      <c r="J1875" s="233" t="s">
        <v>31</v>
      </c>
      <c r="K1875" s="184" t="s">
        <v>32</v>
      </c>
      <c r="M1875" s="138" t="s">
        <v>9147</v>
      </c>
    </row>
    <row r="1876" spans="3:13" ht="75" customHeight="1">
      <c r="C1876" s="183" t="s">
        <v>5430</v>
      </c>
      <c r="D1876" s="184" t="s">
        <v>32</v>
      </c>
      <c r="E1876" s="156" t="s">
        <v>5434</v>
      </c>
      <c r="F1876" s="156" t="s">
        <v>5435</v>
      </c>
      <c r="G1876" s="217" t="s">
        <v>10936</v>
      </c>
      <c r="H1876" s="156" t="s">
        <v>5436</v>
      </c>
      <c r="I1876" s="223" t="s">
        <v>7</v>
      </c>
      <c r="J1876" s="233" t="s">
        <v>31</v>
      </c>
      <c r="K1876" s="184" t="s">
        <v>32</v>
      </c>
      <c r="M1876" s="138" t="s">
        <v>9148</v>
      </c>
    </row>
    <row r="1877" spans="3:13" ht="75" customHeight="1">
      <c r="C1877" s="183" t="s">
        <v>5433</v>
      </c>
      <c r="D1877" s="184" t="s">
        <v>32</v>
      </c>
      <c r="E1877" s="156" t="s">
        <v>5438</v>
      </c>
      <c r="F1877" s="156" t="s">
        <v>5439</v>
      </c>
      <c r="G1877" s="217" t="s">
        <v>10937</v>
      </c>
      <c r="H1877" s="156" t="s">
        <v>4304</v>
      </c>
      <c r="I1877" s="223" t="s">
        <v>7</v>
      </c>
      <c r="J1877" s="233" t="s">
        <v>31</v>
      </c>
      <c r="K1877" s="184" t="s">
        <v>32</v>
      </c>
      <c r="M1877" s="138" t="s">
        <v>9149</v>
      </c>
    </row>
    <row r="1878" spans="3:13" ht="75" customHeight="1">
      <c r="C1878" s="183" t="s">
        <v>5437</v>
      </c>
      <c r="D1878" s="184" t="s">
        <v>32</v>
      </c>
      <c r="E1878" s="156" t="s">
        <v>5441</v>
      </c>
      <c r="F1878" s="156" t="s">
        <v>5442</v>
      </c>
      <c r="G1878" s="217" t="s">
        <v>10938</v>
      </c>
      <c r="H1878" s="156" t="s">
        <v>5420</v>
      </c>
      <c r="I1878" s="223" t="s">
        <v>7</v>
      </c>
      <c r="J1878" s="233" t="s">
        <v>31</v>
      </c>
      <c r="K1878" s="184" t="s">
        <v>32</v>
      </c>
      <c r="M1878" s="138" t="s">
        <v>9150</v>
      </c>
    </row>
    <row r="1879" spans="3:13" ht="75" customHeight="1">
      <c r="C1879" s="183" t="s">
        <v>5440</v>
      </c>
      <c r="D1879" s="184" t="s">
        <v>32</v>
      </c>
      <c r="E1879" s="156" t="s">
        <v>5444</v>
      </c>
      <c r="F1879" s="156" t="s">
        <v>5445</v>
      </c>
      <c r="G1879" s="217" t="s">
        <v>10939</v>
      </c>
      <c r="H1879" s="156" t="s">
        <v>4255</v>
      </c>
      <c r="I1879" s="223" t="s">
        <v>7</v>
      </c>
      <c r="J1879" s="233" t="s">
        <v>31</v>
      </c>
      <c r="K1879" s="184" t="s">
        <v>32</v>
      </c>
      <c r="M1879" s="138" t="s">
        <v>9151</v>
      </c>
    </row>
    <row r="1880" spans="3:13" ht="75" customHeight="1">
      <c r="C1880" s="183" t="s">
        <v>5443</v>
      </c>
      <c r="D1880" s="184" t="s">
        <v>32</v>
      </c>
      <c r="E1880" s="156" t="s">
        <v>5447</v>
      </c>
      <c r="F1880" s="156" t="s">
        <v>5448</v>
      </c>
      <c r="G1880" s="217" t="s">
        <v>10940</v>
      </c>
      <c r="H1880" s="156" t="s">
        <v>4304</v>
      </c>
      <c r="I1880" s="223" t="s">
        <v>7</v>
      </c>
      <c r="J1880" s="233" t="s">
        <v>31</v>
      </c>
      <c r="K1880" s="184" t="s">
        <v>32</v>
      </c>
      <c r="M1880" s="138" t="s">
        <v>9152</v>
      </c>
    </row>
    <row r="1881" spans="3:13" ht="75" customHeight="1">
      <c r="C1881" s="183" t="s">
        <v>5446</v>
      </c>
      <c r="D1881" s="184" t="s">
        <v>32</v>
      </c>
      <c r="E1881" s="156" t="s">
        <v>5450</v>
      </c>
      <c r="F1881" s="156" t="s">
        <v>5451</v>
      </c>
      <c r="G1881" s="217" t="s">
        <v>10941</v>
      </c>
      <c r="H1881" s="156" t="s">
        <v>4304</v>
      </c>
      <c r="I1881" s="223" t="s">
        <v>7</v>
      </c>
      <c r="J1881" s="233" t="s">
        <v>31</v>
      </c>
      <c r="K1881" s="184" t="s">
        <v>32</v>
      </c>
      <c r="M1881" s="138" t="s">
        <v>9153</v>
      </c>
    </row>
    <row r="1882" spans="3:13" ht="75" customHeight="1">
      <c r="C1882" s="183" t="s">
        <v>5449</v>
      </c>
      <c r="D1882" s="184" t="s">
        <v>32</v>
      </c>
      <c r="E1882" s="156" t="s">
        <v>5453</v>
      </c>
      <c r="F1882" s="156" t="s">
        <v>5454</v>
      </c>
      <c r="G1882" s="217" t="s">
        <v>10937</v>
      </c>
      <c r="H1882" s="156" t="s">
        <v>4304</v>
      </c>
      <c r="I1882" s="223" t="s">
        <v>7</v>
      </c>
      <c r="J1882" s="233" t="s">
        <v>31</v>
      </c>
      <c r="K1882" s="184" t="s">
        <v>32</v>
      </c>
      <c r="M1882" s="138" t="s">
        <v>9154</v>
      </c>
    </row>
    <row r="1883" spans="3:13" ht="75" customHeight="1">
      <c r="C1883" s="183" t="s">
        <v>5452</v>
      </c>
      <c r="D1883" s="184" t="s">
        <v>32</v>
      </c>
      <c r="E1883" s="156" t="s">
        <v>5456</v>
      </c>
      <c r="F1883" s="156" t="s">
        <v>5457</v>
      </c>
      <c r="G1883" s="217" t="s">
        <v>10938</v>
      </c>
      <c r="H1883" s="156" t="s">
        <v>5420</v>
      </c>
      <c r="I1883" s="223" t="s">
        <v>7</v>
      </c>
      <c r="J1883" s="233" t="s">
        <v>31</v>
      </c>
      <c r="K1883" s="184" t="s">
        <v>32</v>
      </c>
      <c r="M1883" s="138" t="s">
        <v>9155</v>
      </c>
    </row>
    <row r="1884" spans="3:13" ht="75" customHeight="1">
      <c r="C1884" s="183" t="s">
        <v>5455</v>
      </c>
      <c r="D1884" s="184" t="s">
        <v>32</v>
      </c>
      <c r="E1884" s="156" t="s">
        <v>5459</v>
      </c>
      <c r="F1884" s="156" t="s">
        <v>5460</v>
      </c>
      <c r="G1884" s="217" t="s">
        <v>10942</v>
      </c>
      <c r="H1884" s="156" t="s">
        <v>4673</v>
      </c>
      <c r="I1884" s="223" t="s">
        <v>7</v>
      </c>
      <c r="J1884" s="233" t="s">
        <v>31</v>
      </c>
      <c r="K1884" s="184" t="s">
        <v>32</v>
      </c>
      <c r="M1884" s="138" t="s">
        <v>9156</v>
      </c>
    </row>
    <row r="1885" spans="3:13" ht="75" customHeight="1">
      <c r="C1885" s="183" t="s">
        <v>5458</v>
      </c>
      <c r="D1885" s="184" t="s">
        <v>32</v>
      </c>
      <c r="E1885" s="156" t="s">
        <v>5462</v>
      </c>
      <c r="F1885" s="156" t="s">
        <v>5463</v>
      </c>
      <c r="G1885" s="217" t="s">
        <v>10943</v>
      </c>
      <c r="H1885" s="156" t="s">
        <v>4262</v>
      </c>
      <c r="I1885" s="223" t="s">
        <v>7</v>
      </c>
      <c r="J1885" s="233" t="s">
        <v>31</v>
      </c>
      <c r="K1885" s="184" t="s">
        <v>32</v>
      </c>
      <c r="M1885" s="138" t="s">
        <v>7739</v>
      </c>
    </row>
    <row r="1886" spans="3:13" ht="75" customHeight="1">
      <c r="C1886" s="183" t="s">
        <v>5461</v>
      </c>
      <c r="D1886" s="184" t="s">
        <v>32</v>
      </c>
      <c r="E1886" s="156" t="s">
        <v>5465</v>
      </c>
      <c r="F1886" s="156" t="s">
        <v>5466</v>
      </c>
      <c r="G1886" s="217" t="s">
        <v>10944</v>
      </c>
      <c r="H1886" s="156" t="s">
        <v>4304</v>
      </c>
      <c r="I1886" s="223" t="s">
        <v>7</v>
      </c>
      <c r="J1886" s="233" t="s">
        <v>31</v>
      </c>
      <c r="K1886" s="184" t="s">
        <v>32</v>
      </c>
      <c r="M1886" s="138" t="s">
        <v>7741</v>
      </c>
    </row>
    <row r="1887" spans="3:13" ht="75" customHeight="1">
      <c r="C1887" s="183" t="s">
        <v>5464</v>
      </c>
      <c r="D1887" s="184" t="s">
        <v>32</v>
      </c>
      <c r="E1887" s="156" t="s">
        <v>5468</v>
      </c>
      <c r="F1887" s="156" t="s">
        <v>5469</v>
      </c>
      <c r="G1887" s="217" t="s">
        <v>10945</v>
      </c>
      <c r="H1887" s="156" t="s">
        <v>5420</v>
      </c>
      <c r="I1887" s="223" t="s">
        <v>7</v>
      </c>
      <c r="J1887" s="233" t="s">
        <v>31</v>
      </c>
      <c r="K1887" s="184" t="s">
        <v>32</v>
      </c>
      <c r="M1887" s="138" t="s">
        <v>7743</v>
      </c>
    </row>
    <row r="1888" spans="3:13" ht="75" customHeight="1">
      <c r="C1888" s="183" t="s">
        <v>5467</v>
      </c>
      <c r="D1888" s="184" t="s">
        <v>32</v>
      </c>
      <c r="E1888" s="156" t="s">
        <v>5471</v>
      </c>
      <c r="F1888" s="156" t="s">
        <v>5472</v>
      </c>
      <c r="G1888" s="217" t="s">
        <v>10946</v>
      </c>
      <c r="H1888" s="156" t="s">
        <v>4304</v>
      </c>
      <c r="I1888" s="223" t="s">
        <v>7</v>
      </c>
      <c r="J1888" s="233" t="s">
        <v>31</v>
      </c>
      <c r="K1888" s="184" t="s">
        <v>32</v>
      </c>
      <c r="M1888" s="138" t="s">
        <v>9157</v>
      </c>
    </row>
    <row r="1889" spans="3:13" ht="75" customHeight="1">
      <c r="C1889" s="183" t="s">
        <v>5470</v>
      </c>
      <c r="D1889" s="184" t="s">
        <v>32</v>
      </c>
      <c r="E1889" s="156" t="s">
        <v>5474</v>
      </c>
      <c r="F1889" s="156" t="s">
        <v>5475</v>
      </c>
      <c r="G1889" s="217" t="s">
        <v>10947</v>
      </c>
      <c r="H1889" s="156" t="s">
        <v>5420</v>
      </c>
      <c r="I1889" s="223" t="s">
        <v>7</v>
      </c>
      <c r="J1889" s="233" t="s">
        <v>31</v>
      </c>
      <c r="K1889" s="184" t="s">
        <v>32</v>
      </c>
      <c r="M1889" s="138" t="s">
        <v>7749</v>
      </c>
    </row>
    <row r="1890" spans="3:13" ht="75" customHeight="1">
      <c r="C1890" s="183" t="s">
        <v>5473</v>
      </c>
      <c r="D1890" s="184" t="s">
        <v>32</v>
      </c>
      <c r="E1890" s="156" t="s">
        <v>5477</v>
      </c>
      <c r="F1890" s="156" t="s">
        <v>5478</v>
      </c>
      <c r="G1890" s="217" t="s">
        <v>10948</v>
      </c>
      <c r="H1890" s="156" t="s">
        <v>4262</v>
      </c>
      <c r="I1890" s="223" t="s">
        <v>7</v>
      </c>
      <c r="J1890" s="233" t="s">
        <v>31</v>
      </c>
      <c r="K1890" s="184" t="s">
        <v>32</v>
      </c>
      <c r="M1890" s="138" t="s">
        <v>9158</v>
      </c>
    </row>
    <row r="1891" spans="3:13" ht="75" customHeight="1">
      <c r="C1891" s="183" t="s">
        <v>5476</v>
      </c>
      <c r="D1891" s="184" t="s">
        <v>32</v>
      </c>
      <c r="E1891" s="156" t="s">
        <v>5480</v>
      </c>
      <c r="F1891" s="156" t="s">
        <v>5481</v>
      </c>
      <c r="G1891" s="217" t="s">
        <v>10949</v>
      </c>
      <c r="H1891" s="156" t="s">
        <v>4304</v>
      </c>
      <c r="I1891" s="223" t="s">
        <v>7</v>
      </c>
      <c r="J1891" s="233" t="s">
        <v>31</v>
      </c>
      <c r="K1891" s="184" t="s">
        <v>32</v>
      </c>
      <c r="M1891" s="138" t="s">
        <v>9159</v>
      </c>
    </row>
    <row r="1892" spans="3:13" ht="75" customHeight="1">
      <c r="C1892" s="183" t="s">
        <v>5479</v>
      </c>
      <c r="D1892" s="184" t="s">
        <v>32</v>
      </c>
      <c r="E1892" s="156" t="s">
        <v>5483</v>
      </c>
      <c r="F1892" s="156" t="s">
        <v>5484</v>
      </c>
      <c r="G1892" s="217" t="s">
        <v>10950</v>
      </c>
      <c r="H1892" s="156" t="s">
        <v>5420</v>
      </c>
      <c r="I1892" s="223" t="s">
        <v>7</v>
      </c>
      <c r="J1892" s="233" t="s">
        <v>31</v>
      </c>
      <c r="K1892" s="184" t="s">
        <v>32</v>
      </c>
      <c r="M1892" s="138" t="s">
        <v>9160</v>
      </c>
    </row>
    <row r="1893" spans="3:13" ht="75" customHeight="1">
      <c r="C1893" s="183" t="s">
        <v>5482</v>
      </c>
      <c r="D1893" s="184" t="s">
        <v>32</v>
      </c>
      <c r="E1893" s="156" t="s">
        <v>5486</v>
      </c>
      <c r="F1893" s="156" t="s">
        <v>5487</v>
      </c>
      <c r="G1893" s="217" t="s">
        <v>10951</v>
      </c>
      <c r="H1893" s="156" t="s">
        <v>4262</v>
      </c>
      <c r="I1893" s="223" t="s">
        <v>7</v>
      </c>
      <c r="J1893" s="233" t="s">
        <v>31</v>
      </c>
      <c r="K1893" s="184" t="s">
        <v>32</v>
      </c>
      <c r="M1893" s="138" t="s">
        <v>9161</v>
      </c>
    </row>
    <row r="1894" spans="3:13" ht="75" customHeight="1">
      <c r="C1894" s="183" t="s">
        <v>5485</v>
      </c>
      <c r="D1894" s="184" t="s">
        <v>32</v>
      </c>
      <c r="E1894" s="156" t="s">
        <v>5489</v>
      </c>
      <c r="F1894" s="156" t="s">
        <v>5490</v>
      </c>
      <c r="G1894" s="217" t="s">
        <v>10952</v>
      </c>
      <c r="H1894" s="156" t="s">
        <v>4304</v>
      </c>
      <c r="I1894" s="223" t="s">
        <v>7</v>
      </c>
      <c r="J1894" s="233" t="s">
        <v>31</v>
      </c>
      <c r="K1894" s="184" t="s">
        <v>32</v>
      </c>
      <c r="M1894" s="138" t="s">
        <v>9162</v>
      </c>
    </row>
    <row r="1895" spans="3:13" ht="75" customHeight="1">
      <c r="C1895" s="183" t="s">
        <v>5488</v>
      </c>
      <c r="D1895" s="184" t="s">
        <v>32</v>
      </c>
      <c r="E1895" s="156" t="s">
        <v>5492</v>
      </c>
      <c r="F1895" s="156" t="s">
        <v>5493</v>
      </c>
      <c r="G1895" s="217" t="s">
        <v>10945</v>
      </c>
      <c r="H1895" s="156" t="s">
        <v>5420</v>
      </c>
      <c r="I1895" s="223" t="s">
        <v>7</v>
      </c>
      <c r="J1895" s="233" t="s">
        <v>31</v>
      </c>
      <c r="K1895" s="184" t="s">
        <v>32</v>
      </c>
      <c r="M1895" s="138" t="s">
        <v>9163</v>
      </c>
    </row>
    <row r="1896" spans="3:13" ht="75" customHeight="1">
      <c r="C1896" s="183" t="s">
        <v>5491</v>
      </c>
      <c r="D1896" s="184" t="s">
        <v>32</v>
      </c>
      <c r="E1896" s="156" t="s">
        <v>5495</v>
      </c>
      <c r="F1896" s="156" t="s">
        <v>5496</v>
      </c>
      <c r="G1896" s="217" t="s">
        <v>10953</v>
      </c>
      <c r="H1896" s="156" t="s">
        <v>4304</v>
      </c>
      <c r="I1896" s="223" t="s">
        <v>7</v>
      </c>
      <c r="J1896" s="233" t="s">
        <v>31</v>
      </c>
      <c r="K1896" s="184" t="s">
        <v>32</v>
      </c>
      <c r="M1896" s="138" t="s">
        <v>7747</v>
      </c>
    </row>
    <row r="1897" spans="3:13" ht="75" customHeight="1">
      <c r="C1897" s="183" t="s">
        <v>5494</v>
      </c>
      <c r="D1897" s="184" t="s">
        <v>32</v>
      </c>
      <c r="E1897" s="156" t="s">
        <v>5498</v>
      </c>
      <c r="F1897" s="156" t="s">
        <v>5499</v>
      </c>
      <c r="G1897" s="217" t="s">
        <v>10947</v>
      </c>
      <c r="H1897" s="156" t="s">
        <v>5420</v>
      </c>
      <c r="I1897" s="223" t="s">
        <v>7</v>
      </c>
      <c r="J1897" s="233" t="s">
        <v>31</v>
      </c>
      <c r="K1897" s="184" t="s">
        <v>32</v>
      </c>
      <c r="M1897" s="138" t="s">
        <v>9164</v>
      </c>
    </row>
    <row r="1898" spans="3:13" ht="75" customHeight="1">
      <c r="C1898" s="183" t="s">
        <v>5497</v>
      </c>
      <c r="D1898" s="184" t="s">
        <v>32</v>
      </c>
      <c r="E1898" s="156" t="s">
        <v>5501</v>
      </c>
      <c r="F1898" s="156" t="s">
        <v>5502</v>
      </c>
      <c r="G1898" s="217" t="s">
        <v>10954</v>
      </c>
      <c r="H1898" s="156" t="s">
        <v>4262</v>
      </c>
      <c r="I1898" s="223" t="s">
        <v>7</v>
      </c>
      <c r="J1898" s="233" t="s">
        <v>31</v>
      </c>
      <c r="K1898" s="184" t="s">
        <v>32</v>
      </c>
      <c r="M1898" s="138" t="s">
        <v>9165</v>
      </c>
    </row>
    <row r="1899" spans="3:13" ht="75" customHeight="1">
      <c r="C1899" s="183" t="s">
        <v>5500</v>
      </c>
      <c r="D1899" s="184" t="s">
        <v>32</v>
      </c>
      <c r="E1899" s="156" t="s">
        <v>5504</v>
      </c>
      <c r="F1899" s="156" t="s">
        <v>5505</v>
      </c>
      <c r="G1899" s="217" t="s">
        <v>10955</v>
      </c>
      <c r="H1899" s="156" t="s">
        <v>4304</v>
      </c>
      <c r="I1899" s="223" t="s">
        <v>7</v>
      </c>
      <c r="J1899" s="233" t="s">
        <v>31</v>
      </c>
      <c r="K1899" s="184" t="s">
        <v>32</v>
      </c>
      <c r="M1899" s="138" t="s">
        <v>9166</v>
      </c>
    </row>
    <row r="1900" spans="3:13" ht="75" customHeight="1">
      <c r="C1900" s="183" t="s">
        <v>5503</v>
      </c>
      <c r="D1900" s="184" t="s">
        <v>32</v>
      </c>
      <c r="E1900" s="156" t="s">
        <v>5507</v>
      </c>
      <c r="F1900" s="156" t="s">
        <v>5508</v>
      </c>
      <c r="G1900" s="217" t="s">
        <v>10956</v>
      </c>
      <c r="H1900" s="156" t="s">
        <v>5420</v>
      </c>
      <c r="I1900" s="223" t="s">
        <v>7</v>
      </c>
      <c r="J1900" s="233" t="s">
        <v>31</v>
      </c>
      <c r="K1900" s="184" t="s">
        <v>32</v>
      </c>
      <c r="M1900" s="138" t="s">
        <v>9167</v>
      </c>
    </row>
    <row r="1901" spans="3:13" ht="75" customHeight="1">
      <c r="C1901" s="183" t="s">
        <v>5506</v>
      </c>
      <c r="D1901" s="184" t="s">
        <v>32</v>
      </c>
      <c r="E1901" s="156" t="s">
        <v>5510</v>
      </c>
      <c r="F1901" s="156" t="s">
        <v>5511</v>
      </c>
      <c r="G1901" s="217" t="s">
        <v>10940</v>
      </c>
      <c r="H1901" s="156" t="s">
        <v>4304</v>
      </c>
      <c r="I1901" s="223" t="s">
        <v>7</v>
      </c>
      <c r="J1901" s="233" t="s">
        <v>31</v>
      </c>
      <c r="K1901" s="184" t="s">
        <v>32</v>
      </c>
      <c r="M1901" s="138" t="s">
        <v>9168</v>
      </c>
    </row>
    <row r="1902" spans="3:13" ht="75" customHeight="1">
      <c r="C1902" s="183" t="s">
        <v>5509</v>
      </c>
      <c r="D1902" s="184" t="s">
        <v>32</v>
      </c>
      <c r="E1902" s="156" t="s">
        <v>5513</v>
      </c>
      <c r="F1902" s="156" t="s">
        <v>5514</v>
      </c>
      <c r="G1902" s="217" t="s">
        <v>10932</v>
      </c>
      <c r="H1902" s="156" t="s">
        <v>5420</v>
      </c>
      <c r="I1902" s="223" t="s">
        <v>7</v>
      </c>
      <c r="J1902" s="233" t="s">
        <v>31</v>
      </c>
      <c r="K1902" s="184" t="s">
        <v>32</v>
      </c>
      <c r="M1902" s="138" t="s">
        <v>9169</v>
      </c>
    </row>
    <row r="1903" spans="3:13" ht="75" customHeight="1">
      <c r="C1903" s="183" t="s">
        <v>5512</v>
      </c>
      <c r="D1903" s="184" t="s">
        <v>32</v>
      </c>
      <c r="E1903" s="156" t="s">
        <v>5516</v>
      </c>
      <c r="F1903" s="156" t="s">
        <v>5517</v>
      </c>
      <c r="G1903" s="217" t="s">
        <v>10941</v>
      </c>
      <c r="H1903" s="156" t="s">
        <v>4304</v>
      </c>
      <c r="I1903" s="223" t="s">
        <v>7</v>
      </c>
      <c r="J1903" s="233" t="s">
        <v>31</v>
      </c>
      <c r="K1903" s="184" t="s">
        <v>32</v>
      </c>
      <c r="M1903" s="138" t="s">
        <v>9170</v>
      </c>
    </row>
    <row r="1904" spans="3:13" ht="75" customHeight="1">
      <c r="C1904" s="183" t="s">
        <v>5515</v>
      </c>
      <c r="D1904" s="184" t="s">
        <v>32</v>
      </c>
      <c r="E1904" s="156" t="s">
        <v>5519</v>
      </c>
      <c r="F1904" s="156" t="s">
        <v>5520</v>
      </c>
      <c r="G1904" s="217" t="s">
        <v>10936</v>
      </c>
      <c r="H1904" s="156" t="s">
        <v>5420</v>
      </c>
      <c r="I1904" s="223" t="s">
        <v>7</v>
      </c>
      <c r="J1904" s="233" t="s">
        <v>31</v>
      </c>
      <c r="K1904" s="184" t="s">
        <v>32</v>
      </c>
      <c r="M1904" s="138" t="s">
        <v>9171</v>
      </c>
    </row>
    <row r="1905" spans="3:13" ht="75" customHeight="1">
      <c r="C1905" s="183" t="s">
        <v>5518</v>
      </c>
      <c r="D1905" s="184" t="s">
        <v>32</v>
      </c>
      <c r="E1905" s="156" t="s">
        <v>5522</v>
      </c>
      <c r="F1905" s="156" t="s">
        <v>5523</v>
      </c>
      <c r="G1905" s="217" t="s">
        <v>10957</v>
      </c>
      <c r="H1905" s="156" t="s">
        <v>4255</v>
      </c>
      <c r="I1905" s="223" t="s">
        <v>7</v>
      </c>
      <c r="J1905" s="233" t="s">
        <v>31</v>
      </c>
      <c r="K1905" s="184" t="s">
        <v>32</v>
      </c>
      <c r="M1905" s="138" t="s">
        <v>9172</v>
      </c>
    </row>
    <row r="1906" spans="3:13" ht="75" customHeight="1">
      <c r="C1906" s="183" t="s">
        <v>5521</v>
      </c>
      <c r="D1906" s="184" t="s">
        <v>32</v>
      </c>
      <c r="E1906" s="156" t="s">
        <v>5525</v>
      </c>
      <c r="F1906" s="156" t="s">
        <v>5526</v>
      </c>
      <c r="G1906" s="217" t="s">
        <v>10937</v>
      </c>
      <c r="H1906" s="156" t="s">
        <v>4304</v>
      </c>
      <c r="I1906" s="223" t="s">
        <v>7</v>
      </c>
      <c r="J1906" s="233" t="s">
        <v>31</v>
      </c>
      <c r="K1906" s="184" t="s">
        <v>32</v>
      </c>
      <c r="M1906" s="138" t="s">
        <v>9173</v>
      </c>
    </row>
    <row r="1907" spans="3:13" ht="75" customHeight="1">
      <c r="C1907" s="183" t="s">
        <v>5524</v>
      </c>
      <c r="D1907" s="184" t="s">
        <v>32</v>
      </c>
      <c r="E1907" s="156" t="s">
        <v>5528</v>
      </c>
      <c r="F1907" s="156" t="s">
        <v>5529</v>
      </c>
      <c r="G1907" s="217" t="s">
        <v>10938</v>
      </c>
      <c r="H1907" s="156" t="s">
        <v>5420</v>
      </c>
      <c r="I1907" s="223" t="s">
        <v>7</v>
      </c>
      <c r="J1907" s="233" t="s">
        <v>31</v>
      </c>
      <c r="K1907" s="184" t="s">
        <v>32</v>
      </c>
      <c r="M1907" s="138" t="s">
        <v>9174</v>
      </c>
    </row>
    <row r="1908" spans="3:13" ht="75" customHeight="1">
      <c r="C1908" s="183" t="s">
        <v>5527</v>
      </c>
      <c r="D1908" s="184" t="s">
        <v>32</v>
      </c>
      <c r="E1908" s="156" t="s">
        <v>5531</v>
      </c>
      <c r="F1908" s="156" t="s">
        <v>5532</v>
      </c>
      <c r="G1908" s="217" t="s">
        <v>10958</v>
      </c>
      <c r="H1908" s="156" t="s">
        <v>5420</v>
      </c>
      <c r="I1908" s="223" t="s">
        <v>7</v>
      </c>
      <c r="J1908" s="233" t="s">
        <v>31</v>
      </c>
      <c r="K1908" s="184" t="s">
        <v>32</v>
      </c>
      <c r="M1908" s="138" t="s">
        <v>9175</v>
      </c>
    </row>
    <row r="1909" spans="3:13" ht="75" customHeight="1">
      <c r="C1909" s="183" t="s">
        <v>5530</v>
      </c>
      <c r="D1909" s="184" t="s">
        <v>32</v>
      </c>
      <c r="E1909" s="156" t="s">
        <v>5534</v>
      </c>
      <c r="F1909" s="156" t="s">
        <v>5535</v>
      </c>
      <c r="G1909" s="217" t="s">
        <v>10959</v>
      </c>
      <c r="H1909" s="156" t="s">
        <v>4304</v>
      </c>
      <c r="I1909" s="223" t="s">
        <v>7</v>
      </c>
      <c r="J1909" s="233" t="s">
        <v>31</v>
      </c>
      <c r="K1909" s="184" t="s">
        <v>32</v>
      </c>
      <c r="M1909" s="138" t="s">
        <v>9176</v>
      </c>
    </row>
    <row r="1910" spans="3:13" ht="75" customHeight="1">
      <c r="C1910" s="183" t="s">
        <v>5533</v>
      </c>
      <c r="D1910" s="184" t="s">
        <v>32</v>
      </c>
      <c r="E1910" s="156" t="s">
        <v>5537</v>
      </c>
      <c r="F1910" s="156" t="s">
        <v>5538</v>
      </c>
      <c r="G1910" s="217" t="s">
        <v>10960</v>
      </c>
      <c r="H1910" s="156" t="s">
        <v>5420</v>
      </c>
      <c r="I1910" s="223" t="s">
        <v>7</v>
      </c>
      <c r="J1910" s="233" t="s">
        <v>31</v>
      </c>
      <c r="K1910" s="184" t="s">
        <v>32</v>
      </c>
      <c r="M1910" s="138" t="s">
        <v>9177</v>
      </c>
    </row>
    <row r="1911" spans="3:13" ht="75" customHeight="1">
      <c r="C1911" s="183" t="s">
        <v>5536</v>
      </c>
      <c r="D1911" s="184" t="s">
        <v>32</v>
      </c>
      <c r="E1911" s="156" t="s">
        <v>5540</v>
      </c>
      <c r="F1911" s="156" t="s">
        <v>5541</v>
      </c>
      <c r="G1911" s="217" t="s">
        <v>10961</v>
      </c>
      <c r="H1911" s="156" t="s">
        <v>4304</v>
      </c>
      <c r="I1911" s="223" t="s">
        <v>7</v>
      </c>
      <c r="J1911" s="233" t="s">
        <v>31</v>
      </c>
      <c r="K1911" s="184" t="s">
        <v>32</v>
      </c>
      <c r="M1911" s="138" t="s">
        <v>7751</v>
      </c>
    </row>
    <row r="1912" spans="3:13" ht="75" customHeight="1">
      <c r="C1912" s="183" t="s">
        <v>5539</v>
      </c>
      <c r="D1912" s="184" t="s">
        <v>32</v>
      </c>
      <c r="E1912" s="156" t="s">
        <v>5543</v>
      </c>
      <c r="F1912" s="156" t="s">
        <v>5544</v>
      </c>
      <c r="G1912" s="217" t="s">
        <v>10962</v>
      </c>
      <c r="H1912" s="156" t="s">
        <v>5420</v>
      </c>
      <c r="I1912" s="223" t="s">
        <v>7</v>
      </c>
      <c r="J1912" s="233" t="s">
        <v>31</v>
      </c>
      <c r="K1912" s="184" t="s">
        <v>32</v>
      </c>
      <c r="M1912" s="138" t="s">
        <v>7752</v>
      </c>
    </row>
    <row r="1913" spans="3:13" ht="75" customHeight="1">
      <c r="C1913" s="183" t="s">
        <v>5542</v>
      </c>
      <c r="D1913" s="184" t="s">
        <v>32</v>
      </c>
      <c r="E1913" s="156" t="s">
        <v>5546</v>
      </c>
      <c r="F1913" s="156" t="s">
        <v>5547</v>
      </c>
      <c r="G1913" s="217" t="s">
        <v>10963</v>
      </c>
      <c r="H1913" s="156" t="s">
        <v>4304</v>
      </c>
      <c r="I1913" s="223" t="s">
        <v>7</v>
      </c>
      <c r="J1913" s="233" t="s">
        <v>31</v>
      </c>
      <c r="K1913" s="184" t="s">
        <v>32</v>
      </c>
      <c r="M1913" s="138" t="s">
        <v>7754</v>
      </c>
    </row>
    <row r="1914" spans="3:13" ht="75" customHeight="1">
      <c r="C1914" s="183" t="s">
        <v>5545</v>
      </c>
      <c r="D1914" s="184" t="s">
        <v>32</v>
      </c>
      <c r="E1914" s="156" t="s">
        <v>5549</v>
      </c>
      <c r="F1914" s="156" t="s">
        <v>5550</v>
      </c>
      <c r="G1914" s="217" t="s">
        <v>10964</v>
      </c>
      <c r="H1914" s="156" t="s">
        <v>5420</v>
      </c>
      <c r="I1914" s="223" t="s">
        <v>7</v>
      </c>
      <c r="J1914" s="233" t="s">
        <v>31</v>
      </c>
      <c r="K1914" s="184" t="s">
        <v>32</v>
      </c>
      <c r="M1914" s="138" t="s">
        <v>7755</v>
      </c>
    </row>
    <row r="1915" spans="3:13" ht="75" customHeight="1">
      <c r="C1915" s="183" t="s">
        <v>5548</v>
      </c>
      <c r="D1915" s="184" t="s">
        <v>32</v>
      </c>
      <c r="E1915" s="156" t="s">
        <v>5552</v>
      </c>
      <c r="F1915" s="156" t="s">
        <v>5553</v>
      </c>
      <c r="G1915" s="217" t="s">
        <v>10965</v>
      </c>
      <c r="H1915" s="156" t="s">
        <v>4255</v>
      </c>
      <c r="I1915" s="223" t="s">
        <v>7</v>
      </c>
      <c r="J1915" s="233" t="s">
        <v>31</v>
      </c>
      <c r="K1915" s="184" t="s">
        <v>32</v>
      </c>
      <c r="M1915" s="138" t="s">
        <v>7756</v>
      </c>
    </row>
    <row r="1916" spans="3:13" ht="75" customHeight="1">
      <c r="C1916" s="183" t="s">
        <v>5551</v>
      </c>
      <c r="D1916" s="184" t="s">
        <v>32</v>
      </c>
      <c r="E1916" s="156" t="s">
        <v>5555</v>
      </c>
      <c r="F1916" s="156" t="s">
        <v>5556</v>
      </c>
      <c r="G1916" s="217" t="s">
        <v>10966</v>
      </c>
      <c r="H1916" s="156" t="s">
        <v>4304</v>
      </c>
      <c r="I1916" s="223" t="s">
        <v>7</v>
      </c>
      <c r="J1916" s="233" t="s">
        <v>31</v>
      </c>
      <c r="K1916" s="184" t="s">
        <v>32</v>
      </c>
      <c r="M1916" s="138" t="s">
        <v>7757</v>
      </c>
    </row>
    <row r="1917" spans="3:13" ht="75" customHeight="1">
      <c r="C1917" s="183" t="s">
        <v>5554</v>
      </c>
      <c r="D1917" s="184" t="s">
        <v>32</v>
      </c>
      <c r="E1917" s="156" t="s">
        <v>5558</v>
      </c>
      <c r="F1917" s="156" t="s">
        <v>5559</v>
      </c>
      <c r="G1917" s="217" t="s">
        <v>10958</v>
      </c>
      <c r="H1917" s="156" t="s">
        <v>5420</v>
      </c>
      <c r="I1917" s="223" t="s">
        <v>7</v>
      </c>
      <c r="J1917" s="233" t="s">
        <v>31</v>
      </c>
      <c r="K1917" s="184" t="s">
        <v>32</v>
      </c>
      <c r="M1917" s="138" t="s">
        <v>7760</v>
      </c>
    </row>
    <row r="1918" spans="3:13" ht="75" customHeight="1">
      <c r="C1918" s="183" t="s">
        <v>5557</v>
      </c>
      <c r="D1918" s="184" t="s">
        <v>32</v>
      </c>
      <c r="E1918" s="156" t="s">
        <v>5561</v>
      </c>
      <c r="F1918" s="156" t="s">
        <v>5562</v>
      </c>
      <c r="G1918" s="217" t="s">
        <v>10967</v>
      </c>
      <c r="H1918" s="156" t="s">
        <v>4304</v>
      </c>
      <c r="I1918" s="223" t="s">
        <v>7</v>
      </c>
      <c r="J1918" s="233" t="s">
        <v>31</v>
      </c>
      <c r="K1918" s="184" t="s">
        <v>32</v>
      </c>
      <c r="M1918" s="138" t="s">
        <v>7761</v>
      </c>
    </row>
    <row r="1919" spans="3:13" ht="75" customHeight="1">
      <c r="C1919" s="183" t="s">
        <v>5560</v>
      </c>
      <c r="D1919" s="184" t="s">
        <v>32</v>
      </c>
      <c r="E1919" s="156" t="s">
        <v>5564</v>
      </c>
      <c r="F1919" s="156" t="s">
        <v>5565</v>
      </c>
      <c r="G1919" s="217" t="s">
        <v>10968</v>
      </c>
      <c r="H1919" s="156" t="s">
        <v>5420</v>
      </c>
      <c r="I1919" s="223" t="s">
        <v>7</v>
      </c>
      <c r="J1919" s="233" t="s">
        <v>31</v>
      </c>
      <c r="K1919" s="184" t="s">
        <v>32</v>
      </c>
      <c r="M1919" s="138" t="s">
        <v>7762</v>
      </c>
    </row>
    <row r="1920" spans="3:13" ht="75" customHeight="1">
      <c r="C1920" s="183" t="s">
        <v>5563</v>
      </c>
      <c r="D1920" s="184" t="s">
        <v>32</v>
      </c>
      <c r="E1920" s="156" t="s">
        <v>5567</v>
      </c>
      <c r="F1920" s="156" t="s">
        <v>5568</v>
      </c>
      <c r="G1920" s="217" t="s">
        <v>10943</v>
      </c>
      <c r="H1920" s="156" t="s">
        <v>5569</v>
      </c>
      <c r="I1920" s="223" t="s">
        <v>7</v>
      </c>
      <c r="J1920" s="233" t="s">
        <v>31</v>
      </c>
      <c r="K1920" s="184" t="s">
        <v>32</v>
      </c>
      <c r="M1920" s="138" t="s">
        <v>9178</v>
      </c>
    </row>
    <row r="1921" spans="1:13" s="151" customFormat="1" ht="75" customHeight="1">
      <c r="C1921" s="199" t="s">
        <v>5566</v>
      </c>
      <c r="D1921" s="200" t="s">
        <v>32</v>
      </c>
      <c r="E1921" s="201" t="s">
        <v>9179</v>
      </c>
      <c r="F1921" s="201" t="s">
        <v>9180</v>
      </c>
      <c r="G1921" s="201" t="s">
        <v>9181</v>
      </c>
      <c r="H1921" s="201" t="s">
        <v>9182</v>
      </c>
      <c r="I1921" s="235" t="s">
        <v>7</v>
      </c>
      <c r="J1921" s="236" t="s">
        <v>31</v>
      </c>
      <c r="K1921" s="200" t="s">
        <v>32</v>
      </c>
      <c r="M1921" s="148" t="s">
        <v>9183</v>
      </c>
    </row>
    <row r="1922" spans="1:13" s="151" customFormat="1" ht="75" customHeight="1">
      <c r="C1922" s="199" t="s">
        <v>9184</v>
      </c>
      <c r="D1922" s="200" t="s">
        <v>32</v>
      </c>
      <c r="E1922" s="201" t="s">
        <v>9185</v>
      </c>
      <c r="F1922" s="201" t="s">
        <v>9186</v>
      </c>
      <c r="G1922" s="201" t="s">
        <v>9187</v>
      </c>
      <c r="H1922" s="201" t="s">
        <v>9182</v>
      </c>
      <c r="I1922" s="235" t="s">
        <v>7</v>
      </c>
      <c r="J1922" s="236" t="s">
        <v>31</v>
      </c>
      <c r="K1922" s="200" t="s">
        <v>32</v>
      </c>
      <c r="M1922" s="148" t="s">
        <v>9188</v>
      </c>
    </row>
    <row r="1923" spans="1:13" s="151" customFormat="1" ht="75" customHeight="1">
      <c r="C1923" s="199" t="s">
        <v>9189</v>
      </c>
      <c r="D1923" s="200" t="s">
        <v>32</v>
      </c>
      <c r="E1923" s="201" t="s">
        <v>9190</v>
      </c>
      <c r="F1923" s="201" t="s">
        <v>9191</v>
      </c>
      <c r="G1923" s="201" t="s">
        <v>9192</v>
      </c>
      <c r="H1923" s="201" t="s">
        <v>572</v>
      </c>
      <c r="I1923" s="235" t="s">
        <v>7</v>
      </c>
      <c r="J1923" s="236" t="s">
        <v>31</v>
      </c>
      <c r="K1923" s="200" t="s">
        <v>32</v>
      </c>
      <c r="M1923" s="148" t="s">
        <v>9193</v>
      </c>
    </row>
    <row r="1924" spans="1:13" s="151" customFormat="1" ht="75" customHeight="1">
      <c r="C1924" s="199" t="s">
        <v>9194</v>
      </c>
      <c r="D1924" s="200" t="s">
        <v>32</v>
      </c>
      <c r="E1924" s="201" t="s">
        <v>9195</v>
      </c>
      <c r="F1924" s="201" t="s">
        <v>9196</v>
      </c>
      <c r="G1924" s="201" t="s">
        <v>9197</v>
      </c>
      <c r="H1924" s="201" t="s">
        <v>572</v>
      </c>
      <c r="I1924" s="235" t="s">
        <v>7</v>
      </c>
      <c r="J1924" s="236" t="s">
        <v>31</v>
      </c>
      <c r="K1924" s="200" t="s">
        <v>32</v>
      </c>
      <c r="M1924" s="148" t="s">
        <v>9198</v>
      </c>
    </row>
    <row r="1925" spans="1:13" s="151" customFormat="1" ht="75" customHeight="1">
      <c r="C1925" s="199" t="s">
        <v>9199</v>
      </c>
      <c r="D1925" s="200" t="s">
        <v>32</v>
      </c>
      <c r="E1925" s="201" t="s">
        <v>9200</v>
      </c>
      <c r="F1925" s="201" t="s">
        <v>9201</v>
      </c>
      <c r="G1925" s="201" t="s">
        <v>9202</v>
      </c>
      <c r="H1925" s="201" t="s">
        <v>572</v>
      </c>
      <c r="I1925" s="235" t="s">
        <v>7</v>
      </c>
      <c r="J1925" s="236" t="s">
        <v>31</v>
      </c>
      <c r="K1925" s="200" t="s">
        <v>32</v>
      </c>
      <c r="M1925" s="148" t="s">
        <v>9203</v>
      </c>
    </row>
    <row r="1926" spans="1:13" s="151" customFormat="1" ht="75" customHeight="1">
      <c r="C1926" s="199" t="s">
        <v>9204</v>
      </c>
      <c r="D1926" s="200" t="s">
        <v>32</v>
      </c>
      <c r="E1926" s="201" t="s">
        <v>9205</v>
      </c>
      <c r="F1926" s="201" t="s">
        <v>9206</v>
      </c>
      <c r="G1926" s="201" t="s">
        <v>9207</v>
      </c>
      <c r="H1926" s="201" t="s">
        <v>572</v>
      </c>
      <c r="I1926" s="235" t="s">
        <v>7</v>
      </c>
      <c r="J1926" s="236" t="s">
        <v>31</v>
      </c>
      <c r="K1926" s="200" t="s">
        <v>32</v>
      </c>
      <c r="M1926" s="148" t="s">
        <v>9208</v>
      </c>
    </row>
    <row r="1927" spans="1:13" s="151" customFormat="1" ht="75" customHeight="1">
      <c r="C1927" s="199" t="s">
        <v>9209</v>
      </c>
      <c r="D1927" s="200" t="s">
        <v>32</v>
      </c>
      <c r="E1927" s="201" t="s">
        <v>9210</v>
      </c>
      <c r="F1927" s="201" t="s">
        <v>9211</v>
      </c>
      <c r="G1927" s="201" t="s">
        <v>9212</v>
      </c>
      <c r="H1927" s="201" t="s">
        <v>572</v>
      </c>
      <c r="I1927" s="235" t="s">
        <v>7</v>
      </c>
      <c r="J1927" s="236" t="s">
        <v>31</v>
      </c>
      <c r="K1927" s="200" t="s">
        <v>32</v>
      </c>
      <c r="M1927" s="148" t="s">
        <v>9213</v>
      </c>
    </row>
    <row r="1928" spans="1:13" s="151" customFormat="1" ht="75" customHeight="1">
      <c r="C1928" s="199" t="s">
        <v>9214</v>
      </c>
      <c r="D1928" s="200" t="s">
        <v>32</v>
      </c>
      <c r="E1928" s="201" t="s">
        <v>9215</v>
      </c>
      <c r="F1928" s="201" t="s">
        <v>9216</v>
      </c>
      <c r="G1928" s="201" t="s">
        <v>9217</v>
      </c>
      <c r="H1928" s="201" t="s">
        <v>9218</v>
      </c>
      <c r="I1928" s="235" t="s">
        <v>7</v>
      </c>
      <c r="J1928" s="236" t="s">
        <v>31</v>
      </c>
      <c r="K1928" s="200" t="s">
        <v>32</v>
      </c>
      <c r="M1928" s="148" t="s">
        <v>9219</v>
      </c>
    </row>
    <row r="1929" spans="1:13" s="151" customFormat="1" ht="75" customHeight="1">
      <c r="C1929" s="199" t="s">
        <v>9220</v>
      </c>
      <c r="D1929" s="200" t="s">
        <v>32</v>
      </c>
      <c r="E1929" s="201" t="s">
        <v>9221</v>
      </c>
      <c r="F1929" s="201" t="s">
        <v>9222</v>
      </c>
      <c r="G1929" s="201" t="s">
        <v>9223</v>
      </c>
      <c r="H1929" s="201" t="s">
        <v>9224</v>
      </c>
      <c r="I1929" s="235" t="s">
        <v>7</v>
      </c>
      <c r="J1929" s="236" t="s">
        <v>31</v>
      </c>
      <c r="K1929" s="200" t="s">
        <v>32</v>
      </c>
      <c r="M1929" s="148" t="s">
        <v>9225</v>
      </c>
    </row>
    <row r="1930" spans="1:13" s="151" customFormat="1" ht="75" customHeight="1">
      <c r="C1930" s="199" t="s">
        <v>9226</v>
      </c>
      <c r="D1930" s="200" t="s">
        <v>32</v>
      </c>
      <c r="E1930" s="201" t="s">
        <v>9227</v>
      </c>
      <c r="F1930" s="201" t="s">
        <v>9228</v>
      </c>
      <c r="G1930" s="201" t="s">
        <v>9229</v>
      </c>
      <c r="H1930" s="201" t="s">
        <v>9230</v>
      </c>
      <c r="I1930" s="235" t="s">
        <v>7</v>
      </c>
      <c r="J1930" s="236" t="s">
        <v>31</v>
      </c>
      <c r="K1930" s="200" t="s">
        <v>32</v>
      </c>
      <c r="M1930" s="148" t="s">
        <v>9231</v>
      </c>
    </row>
    <row r="1931" spans="1:13" s="151" customFormat="1" ht="75" customHeight="1">
      <c r="C1931" s="199" t="s">
        <v>9232</v>
      </c>
      <c r="D1931" s="200" t="s">
        <v>32</v>
      </c>
      <c r="E1931" s="201" t="s">
        <v>9233</v>
      </c>
      <c r="F1931" s="201" t="s">
        <v>9234</v>
      </c>
      <c r="G1931" s="201" t="s">
        <v>9235</v>
      </c>
      <c r="H1931" s="201" t="s">
        <v>9236</v>
      </c>
      <c r="I1931" s="235" t="s">
        <v>7</v>
      </c>
      <c r="J1931" s="236" t="s">
        <v>31</v>
      </c>
      <c r="K1931" s="200" t="s">
        <v>32</v>
      </c>
      <c r="M1931" s="148" t="s">
        <v>9237</v>
      </c>
    </row>
    <row r="1932" spans="1:13" s="151" customFormat="1" ht="75" customHeight="1">
      <c r="C1932" s="199" t="s">
        <v>9238</v>
      </c>
      <c r="D1932" s="200" t="s">
        <v>32</v>
      </c>
      <c r="E1932" s="201" t="s">
        <v>9239</v>
      </c>
      <c r="F1932" s="201" t="s">
        <v>9240</v>
      </c>
      <c r="G1932" s="201" t="s">
        <v>9241</v>
      </c>
      <c r="H1932" s="201" t="s">
        <v>9242</v>
      </c>
      <c r="I1932" s="235" t="s">
        <v>7</v>
      </c>
      <c r="J1932" s="236" t="s">
        <v>31</v>
      </c>
      <c r="K1932" s="200" t="s">
        <v>32</v>
      </c>
      <c r="M1932" s="148" t="s">
        <v>9243</v>
      </c>
    </row>
    <row r="1933" spans="1:13" s="151" customFormat="1" ht="75" customHeight="1">
      <c r="C1933" s="199" t="s">
        <v>9244</v>
      </c>
      <c r="D1933" s="200" t="s">
        <v>32</v>
      </c>
      <c r="E1933" s="201" t="s">
        <v>9245</v>
      </c>
      <c r="F1933" s="201" t="s">
        <v>9246</v>
      </c>
      <c r="G1933" s="201" t="s">
        <v>9247</v>
      </c>
      <c r="H1933" s="201" t="s">
        <v>9248</v>
      </c>
      <c r="I1933" s="235" t="s">
        <v>7</v>
      </c>
      <c r="J1933" s="236" t="s">
        <v>31</v>
      </c>
      <c r="K1933" s="200" t="s">
        <v>32</v>
      </c>
      <c r="M1933" s="148" t="s">
        <v>9249</v>
      </c>
    </row>
    <row r="1934" spans="1:13" ht="75" customHeight="1">
      <c r="A1934" s="138"/>
      <c r="B1934" s="138"/>
      <c r="C1934" s="183" t="s">
        <v>9250</v>
      </c>
      <c r="D1934" s="183" t="s">
        <v>32</v>
      </c>
      <c r="E1934" s="185" t="s">
        <v>9251</v>
      </c>
      <c r="F1934" s="156" t="s">
        <v>9252</v>
      </c>
      <c r="G1934" s="217" t="s">
        <v>10969</v>
      </c>
      <c r="H1934" s="156" t="s">
        <v>9253</v>
      </c>
      <c r="I1934" s="223" t="s">
        <v>7</v>
      </c>
      <c r="J1934" s="233" t="s">
        <v>31</v>
      </c>
      <c r="K1934" s="184" t="s">
        <v>32</v>
      </c>
      <c r="M1934" s="138" t="s">
        <v>9254</v>
      </c>
    </row>
    <row r="1935" spans="1:13" ht="75" customHeight="1">
      <c r="C1935" s="183" t="s">
        <v>9255</v>
      </c>
      <c r="D1935" s="183" t="s">
        <v>32</v>
      </c>
      <c r="E1935" s="185" t="s">
        <v>9256</v>
      </c>
      <c r="F1935" s="156" t="s">
        <v>9257</v>
      </c>
      <c r="G1935" s="217" t="s">
        <v>10970</v>
      </c>
      <c r="H1935" s="156" t="s">
        <v>9253</v>
      </c>
      <c r="I1935" s="223" t="s">
        <v>7</v>
      </c>
      <c r="J1935" s="233" t="s">
        <v>31</v>
      </c>
      <c r="K1935" s="184" t="s">
        <v>32</v>
      </c>
      <c r="M1935" s="138" t="s">
        <v>9258</v>
      </c>
    </row>
    <row r="1936" spans="1:13" ht="75" customHeight="1">
      <c r="C1936" s="183" t="s">
        <v>9259</v>
      </c>
      <c r="D1936" s="183" t="s">
        <v>32</v>
      </c>
      <c r="E1936" s="185" t="s">
        <v>9260</v>
      </c>
      <c r="F1936" s="156" t="s">
        <v>9261</v>
      </c>
      <c r="G1936" s="217" t="s">
        <v>10970</v>
      </c>
      <c r="H1936" s="156" t="s">
        <v>9253</v>
      </c>
      <c r="I1936" s="223" t="s">
        <v>7</v>
      </c>
      <c r="J1936" s="233" t="s">
        <v>31</v>
      </c>
      <c r="K1936" s="184" t="s">
        <v>32</v>
      </c>
      <c r="M1936" s="138" t="s">
        <v>9262</v>
      </c>
    </row>
    <row r="1937" spans="3:13" ht="75" customHeight="1">
      <c r="C1937" s="183" t="s">
        <v>9263</v>
      </c>
      <c r="D1937" s="183" t="s">
        <v>32</v>
      </c>
      <c r="E1937" s="185" t="s">
        <v>9264</v>
      </c>
      <c r="F1937" s="156" t="s">
        <v>9265</v>
      </c>
      <c r="G1937" s="217" t="s">
        <v>10970</v>
      </c>
      <c r="H1937" s="156" t="s">
        <v>9253</v>
      </c>
      <c r="I1937" s="223" t="s">
        <v>7</v>
      </c>
      <c r="J1937" s="233" t="s">
        <v>31</v>
      </c>
      <c r="K1937" s="184" t="s">
        <v>32</v>
      </c>
      <c r="M1937" s="138" t="s">
        <v>9266</v>
      </c>
    </row>
    <row r="1938" spans="3:13" ht="92.25" customHeight="1">
      <c r="C1938" s="183" t="s">
        <v>9267</v>
      </c>
      <c r="D1938" s="183" t="s">
        <v>32</v>
      </c>
      <c r="E1938" s="185" t="s">
        <v>9268</v>
      </c>
      <c r="F1938" s="156" t="s">
        <v>9269</v>
      </c>
      <c r="G1938" s="217" t="s">
        <v>10971</v>
      </c>
      <c r="H1938" s="156" t="s">
        <v>9270</v>
      </c>
      <c r="I1938" s="223" t="s">
        <v>7</v>
      </c>
      <c r="J1938" s="233" t="s">
        <v>31</v>
      </c>
      <c r="K1938" s="184" t="s">
        <v>32</v>
      </c>
      <c r="M1938" s="138" t="s">
        <v>9271</v>
      </c>
    </row>
    <row r="1939" spans="3:13" ht="75" customHeight="1">
      <c r="C1939" s="183" t="s">
        <v>9272</v>
      </c>
      <c r="D1939" s="183" t="s">
        <v>32</v>
      </c>
      <c r="E1939" s="185" t="s">
        <v>9273</v>
      </c>
      <c r="F1939" s="156" t="s">
        <v>9274</v>
      </c>
      <c r="G1939" s="217" t="s">
        <v>10972</v>
      </c>
      <c r="H1939" s="156" t="s">
        <v>9270</v>
      </c>
      <c r="I1939" s="223" t="s">
        <v>7</v>
      </c>
      <c r="J1939" s="233" t="s">
        <v>31</v>
      </c>
      <c r="K1939" s="184" t="s">
        <v>32</v>
      </c>
      <c r="M1939" s="138" t="s">
        <v>9275</v>
      </c>
    </row>
    <row r="1940" spans="3:13" ht="93.75" customHeight="1">
      <c r="C1940" s="183" t="s">
        <v>9276</v>
      </c>
      <c r="D1940" s="183" t="s">
        <v>32</v>
      </c>
      <c r="E1940" s="185" t="s">
        <v>9268</v>
      </c>
      <c r="F1940" s="156" t="s">
        <v>9277</v>
      </c>
      <c r="G1940" s="217" t="s">
        <v>10973</v>
      </c>
      <c r="H1940" s="156" t="s">
        <v>9270</v>
      </c>
      <c r="I1940" s="223" t="s">
        <v>7</v>
      </c>
      <c r="J1940" s="233" t="s">
        <v>31</v>
      </c>
      <c r="K1940" s="184" t="s">
        <v>32</v>
      </c>
      <c r="M1940" s="138" t="s">
        <v>9278</v>
      </c>
    </row>
    <row r="1941" spans="3:13" ht="75" customHeight="1">
      <c r="C1941" s="183" t="s">
        <v>9279</v>
      </c>
      <c r="D1941" s="183" t="s">
        <v>32</v>
      </c>
      <c r="E1941" s="185" t="s">
        <v>9268</v>
      </c>
      <c r="F1941" s="156" t="s">
        <v>9280</v>
      </c>
      <c r="G1941" s="217" t="s">
        <v>10974</v>
      </c>
      <c r="H1941" s="156" t="s">
        <v>9270</v>
      </c>
      <c r="I1941" s="223" t="s">
        <v>7</v>
      </c>
      <c r="J1941" s="233" t="s">
        <v>31</v>
      </c>
      <c r="K1941" s="184" t="s">
        <v>32</v>
      </c>
      <c r="M1941" s="138" t="s">
        <v>9281</v>
      </c>
    </row>
    <row r="1942" spans="3:13" ht="75" customHeight="1">
      <c r="C1942" s="183" t="s">
        <v>9282</v>
      </c>
      <c r="D1942" s="183" t="s">
        <v>32</v>
      </c>
      <c r="E1942" s="185" t="s">
        <v>9268</v>
      </c>
      <c r="F1942" s="156" t="s">
        <v>9283</v>
      </c>
      <c r="G1942" s="217" t="s">
        <v>10975</v>
      </c>
      <c r="H1942" s="156" t="s">
        <v>9270</v>
      </c>
      <c r="I1942" s="223" t="s">
        <v>7</v>
      </c>
      <c r="J1942" s="233" t="s">
        <v>31</v>
      </c>
      <c r="K1942" s="184" t="s">
        <v>32</v>
      </c>
      <c r="M1942" s="138" t="s">
        <v>9284</v>
      </c>
    </row>
    <row r="1943" spans="3:13" ht="75" customHeight="1">
      <c r="C1943" s="183" t="s">
        <v>9285</v>
      </c>
      <c r="D1943" s="183" t="s">
        <v>32</v>
      </c>
      <c r="E1943" s="185" t="s">
        <v>9273</v>
      </c>
      <c r="F1943" s="156" t="s">
        <v>9286</v>
      </c>
      <c r="G1943" s="217" t="s">
        <v>10976</v>
      </c>
      <c r="H1943" s="156" t="s">
        <v>9270</v>
      </c>
      <c r="I1943" s="223" t="s">
        <v>7</v>
      </c>
      <c r="J1943" s="233" t="s">
        <v>31</v>
      </c>
      <c r="K1943" s="184" t="s">
        <v>32</v>
      </c>
      <c r="M1943" s="138" t="s">
        <v>9287</v>
      </c>
    </row>
    <row r="1944" spans="3:13" ht="75" customHeight="1">
      <c r="C1944" s="183" t="s">
        <v>9288</v>
      </c>
      <c r="D1944" s="183" t="s">
        <v>32</v>
      </c>
      <c r="E1944" s="185" t="s">
        <v>9273</v>
      </c>
      <c r="F1944" s="156" t="s">
        <v>9289</v>
      </c>
      <c r="G1944" s="217" t="s">
        <v>10977</v>
      </c>
      <c r="H1944" s="156" t="s">
        <v>9270</v>
      </c>
      <c r="I1944" s="223" t="s">
        <v>7</v>
      </c>
      <c r="J1944" s="233" t="s">
        <v>31</v>
      </c>
      <c r="K1944" s="184" t="s">
        <v>32</v>
      </c>
      <c r="M1944" s="138" t="s">
        <v>9290</v>
      </c>
    </row>
    <row r="1945" spans="3:13" ht="75" customHeight="1">
      <c r="C1945" s="183" t="s">
        <v>9291</v>
      </c>
      <c r="D1945" s="183" t="s">
        <v>32</v>
      </c>
      <c r="E1945" s="156" t="s">
        <v>9292</v>
      </c>
      <c r="F1945" s="156" t="s">
        <v>9293</v>
      </c>
      <c r="G1945" s="217" t="s">
        <v>10978</v>
      </c>
      <c r="H1945" s="156" t="s">
        <v>9253</v>
      </c>
      <c r="I1945" s="223" t="s">
        <v>7</v>
      </c>
      <c r="J1945" s="233" t="s">
        <v>31</v>
      </c>
      <c r="K1945" s="184" t="s">
        <v>32</v>
      </c>
      <c r="M1945" s="138" t="s">
        <v>9294</v>
      </c>
    </row>
    <row r="1946" spans="3:13" ht="75" customHeight="1">
      <c r="C1946" s="183" t="s">
        <v>9295</v>
      </c>
      <c r="D1946" s="183" t="s">
        <v>32</v>
      </c>
      <c r="E1946" s="156" t="s">
        <v>9296</v>
      </c>
      <c r="F1946" s="156" t="s">
        <v>9297</v>
      </c>
      <c r="G1946" s="217" t="s">
        <v>10979</v>
      </c>
      <c r="H1946" s="156" t="s">
        <v>9253</v>
      </c>
      <c r="I1946" s="223" t="s">
        <v>7</v>
      </c>
      <c r="J1946" s="233" t="s">
        <v>31</v>
      </c>
      <c r="K1946" s="184" t="s">
        <v>32</v>
      </c>
      <c r="M1946" s="138" t="s">
        <v>9298</v>
      </c>
    </row>
    <row r="1947" spans="3:13" ht="75" customHeight="1">
      <c r="C1947" s="183" t="s">
        <v>9299</v>
      </c>
      <c r="D1947" s="183" t="s">
        <v>32</v>
      </c>
      <c r="E1947" s="156" t="s">
        <v>9300</v>
      </c>
      <c r="F1947" s="156" t="s">
        <v>9301</v>
      </c>
      <c r="G1947" s="217" t="s">
        <v>10980</v>
      </c>
      <c r="H1947" s="156" t="s">
        <v>9253</v>
      </c>
      <c r="I1947" s="223" t="s">
        <v>7</v>
      </c>
      <c r="J1947" s="233" t="s">
        <v>31</v>
      </c>
      <c r="K1947" s="184" t="s">
        <v>32</v>
      </c>
      <c r="M1947" s="138" t="s">
        <v>9302</v>
      </c>
    </row>
    <row r="1948" spans="3:13" ht="92.25" customHeight="1">
      <c r="C1948" s="183" t="s">
        <v>9303</v>
      </c>
      <c r="D1948" s="183" t="s">
        <v>32</v>
      </c>
      <c r="E1948" s="156" t="s">
        <v>9304</v>
      </c>
      <c r="F1948" s="187" t="s">
        <v>9305</v>
      </c>
      <c r="G1948" s="217" t="s">
        <v>10981</v>
      </c>
      <c r="H1948" s="156" t="s">
        <v>9253</v>
      </c>
      <c r="I1948" s="223" t="s">
        <v>7</v>
      </c>
      <c r="J1948" s="233" t="s">
        <v>31</v>
      </c>
      <c r="K1948" s="184" t="s">
        <v>32</v>
      </c>
      <c r="M1948" s="138" t="s">
        <v>9306</v>
      </c>
    </row>
    <row r="1949" spans="3:13" ht="75" customHeight="1">
      <c r="C1949" s="183" t="s">
        <v>9307</v>
      </c>
      <c r="D1949" s="183" t="s">
        <v>32</v>
      </c>
      <c r="E1949" s="156" t="s">
        <v>9308</v>
      </c>
      <c r="F1949" s="156" t="s">
        <v>9309</v>
      </c>
      <c r="G1949" s="217" t="s">
        <v>10982</v>
      </c>
      <c r="H1949" s="156" t="s">
        <v>9253</v>
      </c>
      <c r="I1949" s="223" t="s">
        <v>7</v>
      </c>
      <c r="J1949" s="233" t="s">
        <v>31</v>
      </c>
      <c r="K1949" s="184" t="s">
        <v>32</v>
      </c>
      <c r="M1949" s="163" t="s">
        <v>9310</v>
      </c>
    </row>
    <row r="1950" spans="3:13" ht="75" customHeight="1">
      <c r="C1950" s="183" t="s">
        <v>9311</v>
      </c>
      <c r="D1950" s="183" t="s">
        <v>32</v>
      </c>
      <c r="E1950" s="156" t="s">
        <v>9312</v>
      </c>
      <c r="F1950" s="156" t="s">
        <v>9313</v>
      </c>
      <c r="G1950" s="217" t="s">
        <v>10983</v>
      </c>
      <c r="H1950" s="156" t="s">
        <v>9253</v>
      </c>
      <c r="I1950" s="223" t="s">
        <v>7</v>
      </c>
      <c r="J1950" s="233" t="s">
        <v>31</v>
      </c>
      <c r="K1950" s="184" t="s">
        <v>32</v>
      </c>
      <c r="M1950" s="138" t="s">
        <v>9314</v>
      </c>
    </row>
    <row r="1951" spans="3:13" ht="75" customHeight="1">
      <c r="C1951" s="183" t="s">
        <v>9315</v>
      </c>
      <c r="D1951" s="183" t="s">
        <v>32</v>
      </c>
      <c r="E1951" s="156" t="s">
        <v>9316</v>
      </c>
      <c r="F1951" s="156" t="s">
        <v>9317</v>
      </c>
      <c r="G1951" s="217" t="s">
        <v>10984</v>
      </c>
      <c r="H1951" s="156" t="s">
        <v>9253</v>
      </c>
      <c r="I1951" s="223" t="s">
        <v>7</v>
      </c>
      <c r="J1951" s="233" t="s">
        <v>31</v>
      </c>
      <c r="K1951" s="184" t="s">
        <v>32</v>
      </c>
      <c r="M1951" s="138" t="s">
        <v>9318</v>
      </c>
    </row>
    <row r="1952" spans="3:13" ht="75" customHeight="1">
      <c r="C1952" s="183" t="s">
        <v>9319</v>
      </c>
      <c r="D1952" s="183" t="s">
        <v>32</v>
      </c>
      <c r="E1952" s="156" t="s">
        <v>9320</v>
      </c>
      <c r="F1952" s="156" t="s">
        <v>9321</v>
      </c>
      <c r="G1952" s="217" t="s">
        <v>10985</v>
      </c>
      <c r="H1952" s="156" t="s">
        <v>9253</v>
      </c>
      <c r="I1952" s="223" t="s">
        <v>7</v>
      </c>
      <c r="J1952" s="233" t="s">
        <v>31</v>
      </c>
      <c r="K1952" s="184" t="s">
        <v>32</v>
      </c>
      <c r="M1952" s="138" t="s">
        <v>9322</v>
      </c>
    </row>
    <row r="1953" spans="1:24" ht="75" customHeight="1">
      <c r="C1953" s="183" t="s">
        <v>9323</v>
      </c>
      <c r="D1953" s="183" t="s">
        <v>32</v>
      </c>
      <c r="E1953" s="156" t="s">
        <v>9324</v>
      </c>
      <c r="F1953" s="156" t="s">
        <v>9325</v>
      </c>
      <c r="G1953" s="217" t="s">
        <v>10986</v>
      </c>
      <c r="H1953" s="156" t="s">
        <v>9326</v>
      </c>
      <c r="I1953" s="223" t="s">
        <v>7</v>
      </c>
      <c r="J1953" s="233" t="s">
        <v>31</v>
      </c>
      <c r="K1953" s="184" t="s">
        <v>32</v>
      </c>
      <c r="M1953" s="138" t="s">
        <v>9327</v>
      </c>
    </row>
    <row r="1954" spans="1:24" ht="75" customHeight="1">
      <c r="C1954" s="183" t="s">
        <v>9328</v>
      </c>
      <c r="D1954" s="183" t="s">
        <v>32</v>
      </c>
      <c r="E1954" s="156" t="s">
        <v>9329</v>
      </c>
      <c r="F1954" s="156" t="s">
        <v>9330</v>
      </c>
      <c r="G1954" s="217" t="s">
        <v>10987</v>
      </c>
      <c r="H1954" s="156" t="s">
        <v>9253</v>
      </c>
      <c r="I1954" s="223" t="s">
        <v>7</v>
      </c>
      <c r="J1954" s="233" t="s">
        <v>31</v>
      </c>
      <c r="K1954" s="184" t="s">
        <v>32</v>
      </c>
      <c r="M1954" s="138" t="s">
        <v>9331</v>
      </c>
    </row>
    <row r="1955" spans="1:24" ht="91.5" customHeight="1">
      <c r="C1955" s="183" t="s">
        <v>9332</v>
      </c>
      <c r="D1955" s="183" t="s">
        <v>32</v>
      </c>
      <c r="E1955" s="156" t="s">
        <v>9329</v>
      </c>
      <c r="F1955" s="156" t="s">
        <v>9333</v>
      </c>
      <c r="G1955" s="217" t="s">
        <v>10988</v>
      </c>
      <c r="H1955" s="156" t="s">
        <v>9253</v>
      </c>
      <c r="I1955" s="223" t="s">
        <v>7</v>
      </c>
      <c r="J1955" s="233" t="s">
        <v>31</v>
      </c>
      <c r="K1955" s="184" t="s">
        <v>32</v>
      </c>
      <c r="M1955" s="138" t="s">
        <v>9334</v>
      </c>
    </row>
    <row r="1956" spans="1:24" ht="91.5" customHeight="1">
      <c r="C1956" s="183" t="s">
        <v>9335</v>
      </c>
      <c r="D1956" s="183" t="s">
        <v>32</v>
      </c>
      <c r="E1956" s="156" t="s">
        <v>9336</v>
      </c>
      <c r="F1956" s="156" t="s">
        <v>9337</v>
      </c>
      <c r="G1956" s="217" t="s">
        <v>10989</v>
      </c>
      <c r="H1956" s="156" t="s">
        <v>9248</v>
      </c>
      <c r="I1956" s="223" t="s">
        <v>7</v>
      </c>
      <c r="J1956" s="233" t="s">
        <v>31</v>
      </c>
      <c r="K1956" s="184" t="s">
        <v>32</v>
      </c>
      <c r="M1956" s="138" t="s">
        <v>9338</v>
      </c>
    </row>
    <row r="1957" spans="1:24" ht="75" customHeight="1">
      <c r="C1957" s="183" t="s">
        <v>9339</v>
      </c>
      <c r="D1957" s="183" t="s">
        <v>32</v>
      </c>
      <c r="E1957" s="156" t="s">
        <v>9340</v>
      </c>
      <c r="F1957" s="156" t="s">
        <v>9341</v>
      </c>
      <c r="G1957" s="217" t="s">
        <v>10990</v>
      </c>
      <c r="H1957" s="156" t="s">
        <v>9253</v>
      </c>
      <c r="I1957" s="223" t="s">
        <v>7</v>
      </c>
      <c r="J1957" s="233" t="s">
        <v>31</v>
      </c>
      <c r="K1957" s="184" t="s">
        <v>32</v>
      </c>
      <c r="M1957" s="138" t="s">
        <v>9342</v>
      </c>
    </row>
    <row r="1958" spans="1:24" ht="75" customHeight="1">
      <c r="C1958" s="183" t="s">
        <v>9343</v>
      </c>
      <c r="D1958" s="183" t="s">
        <v>32</v>
      </c>
      <c r="E1958" s="156" t="s">
        <v>9344</v>
      </c>
      <c r="F1958" s="156" t="s">
        <v>9345</v>
      </c>
      <c r="G1958" s="217" t="s">
        <v>10991</v>
      </c>
      <c r="H1958" s="156" t="s">
        <v>9253</v>
      </c>
      <c r="I1958" s="223" t="s">
        <v>7</v>
      </c>
      <c r="J1958" s="233" t="s">
        <v>31</v>
      </c>
      <c r="K1958" s="184" t="s">
        <v>32</v>
      </c>
      <c r="M1958" s="138" t="s">
        <v>9346</v>
      </c>
    </row>
    <row r="1959" spans="1:24" ht="75" customHeight="1">
      <c r="C1959" s="183" t="s">
        <v>9347</v>
      </c>
      <c r="D1959" s="183" t="s">
        <v>32</v>
      </c>
      <c r="E1959" s="156" t="s">
        <v>9348</v>
      </c>
      <c r="F1959" s="156" t="s">
        <v>9349</v>
      </c>
      <c r="G1959" s="217" t="s">
        <v>10992</v>
      </c>
      <c r="H1959" s="156" t="s">
        <v>9253</v>
      </c>
      <c r="I1959" s="223" t="s">
        <v>7</v>
      </c>
      <c r="J1959" s="233" t="s">
        <v>31</v>
      </c>
      <c r="K1959" s="184" t="s">
        <v>32</v>
      </c>
      <c r="M1959" s="138" t="s">
        <v>9350</v>
      </c>
    </row>
    <row r="1960" spans="1:24" ht="75" customHeight="1">
      <c r="C1960" s="183" t="s">
        <v>9351</v>
      </c>
      <c r="D1960" s="183" t="s">
        <v>32</v>
      </c>
      <c r="E1960" s="156" t="s">
        <v>9352</v>
      </c>
      <c r="F1960" s="156" t="s">
        <v>9353</v>
      </c>
      <c r="G1960" s="217" t="s">
        <v>10993</v>
      </c>
      <c r="H1960" s="156" t="s">
        <v>9253</v>
      </c>
      <c r="I1960" s="223" t="s">
        <v>7</v>
      </c>
      <c r="J1960" s="233" t="s">
        <v>31</v>
      </c>
      <c r="K1960" s="184" t="s">
        <v>32</v>
      </c>
      <c r="M1960" s="138" t="s">
        <v>9354</v>
      </c>
    </row>
    <row r="1961" spans="1:24" ht="75" customHeight="1">
      <c r="C1961" s="183" t="s">
        <v>9355</v>
      </c>
      <c r="D1961" s="183" t="s">
        <v>32</v>
      </c>
      <c r="E1961" s="156" t="s">
        <v>9356</v>
      </c>
      <c r="F1961" s="156" t="s">
        <v>9357</v>
      </c>
      <c r="G1961" s="217" t="s">
        <v>10994</v>
      </c>
      <c r="H1961" s="156" t="s">
        <v>9253</v>
      </c>
      <c r="I1961" s="223" t="s">
        <v>7</v>
      </c>
      <c r="J1961" s="233" t="s">
        <v>31</v>
      </c>
      <c r="K1961" s="184" t="s">
        <v>32</v>
      </c>
      <c r="M1961" s="138" t="s">
        <v>9358</v>
      </c>
    </row>
    <row r="1962" spans="1:24" ht="75" customHeight="1">
      <c r="C1962" s="183" t="s">
        <v>9359</v>
      </c>
      <c r="D1962" s="183" t="s">
        <v>32</v>
      </c>
      <c r="E1962" s="202" t="s">
        <v>9360</v>
      </c>
      <c r="F1962" s="156" t="s">
        <v>9361</v>
      </c>
      <c r="G1962" s="217" t="s">
        <v>10995</v>
      </c>
      <c r="H1962" s="156" t="s">
        <v>9253</v>
      </c>
      <c r="I1962" s="223" t="s">
        <v>7</v>
      </c>
      <c r="J1962" s="233" t="s">
        <v>31</v>
      </c>
      <c r="K1962" s="184" t="s">
        <v>32</v>
      </c>
      <c r="M1962" s="138" t="s">
        <v>9362</v>
      </c>
    </row>
    <row r="1963" spans="1:24" ht="75" customHeight="1">
      <c r="A1963" s="163"/>
      <c r="B1963" s="163"/>
      <c r="C1963" s="183" t="s">
        <v>9363</v>
      </c>
      <c r="D1963" s="143" t="s">
        <v>32</v>
      </c>
      <c r="E1963" s="163" t="s">
        <v>9364</v>
      </c>
      <c r="F1963" s="163" t="s">
        <v>9365</v>
      </c>
      <c r="G1963" s="163" t="s">
        <v>10996</v>
      </c>
      <c r="H1963" s="156" t="s">
        <v>9326</v>
      </c>
      <c r="I1963" s="223" t="s">
        <v>7</v>
      </c>
      <c r="J1963" s="237" t="s">
        <v>31</v>
      </c>
      <c r="K1963" s="203" t="s">
        <v>32</v>
      </c>
      <c r="L1963" s="143"/>
      <c r="M1963" s="163" t="s">
        <v>9366</v>
      </c>
      <c r="N1963" s="143"/>
      <c r="O1963" s="143"/>
      <c r="P1963" s="143"/>
      <c r="Q1963" s="143"/>
      <c r="R1963" s="143"/>
      <c r="S1963" s="143"/>
      <c r="T1963" s="143"/>
      <c r="U1963" s="143"/>
      <c r="V1963" s="143"/>
      <c r="W1963" s="143"/>
      <c r="X1963" s="143"/>
    </row>
    <row r="1964" spans="1:24" ht="75" customHeight="1">
      <c r="C1964" s="183" t="s">
        <v>9367</v>
      </c>
      <c r="D1964" s="143" t="s">
        <v>32</v>
      </c>
      <c r="E1964" s="163" t="s">
        <v>9368</v>
      </c>
      <c r="F1964" s="156" t="s">
        <v>9369</v>
      </c>
      <c r="G1964" s="163" t="s">
        <v>10997</v>
      </c>
      <c r="H1964" s="156" t="s">
        <v>9370</v>
      </c>
      <c r="I1964" s="223" t="s">
        <v>7</v>
      </c>
      <c r="J1964" s="237" t="s">
        <v>31</v>
      </c>
      <c r="K1964" s="203" t="s">
        <v>32</v>
      </c>
      <c r="M1964" s="163" t="s">
        <v>9371</v>
      </c>
    </row>
    <row r="1965" spans="1:24" ht="75" customHeight="1">
      <c r="C1965" s="183" t="s">
        <v>9372</v>
      </c>
      <c r="D1965" s="143" t="s">
        <v>32</v>
      </c>
      <c r="E1965" s="163" t="s">
        <v>9373</v>
      </c>
      <c r="F1965" s="156" t="s">
        <v>9374</v>
      </c>
      <c r="G1965" s="163" t="s">
        <v>10998</v>
      </c>
      <c r="H1965" s="156" t="s">
        <v>9375</v>
      </c>
      <c r="I1965" s="223" t="s">
        <v>7</v>
      </c>
      <c r="J1965" s="237" t="s">
        <v>31</v>
      </c>
      <c r="K1965" s="203" t="s">
        <v>32</v>
      </c>
      <c r="M1965" s="163" t="s">
        <v>9376</v>
      </c>
    </row>
    <row r="1966" spans="1:24" ht="75" customHeight="1">
      <c r="C1966" s="183" t="s">
        <v>9377</v>
      </c>
      <c r="D1966" s="143" t="s">
        <v>32</v>
      </c>
      <c r="E1966" s="163" t="s">
        <v>9378</v>
      </c>
      <c r="F1966" s="156" t="s">
        <v>9379</v>
      </c>
      <c r="G1966" s="163" t="s">
        <v>10999</v>
      </c>
      <c r="H1966" s="156" t="s">
        <v>9375</v>
      </c>
      <c r="I1966" s="223" t="s">
        <v>7</v>
      </c>
      <c r="J1966" s="237" t="s">
        <v>31</v>
      </c>
      <c r="K1966" s="203" t="s">
        <v>32</v>
      </c>
      <c r="M1966" s="163" t="s">
        <v>9380</v>
      </c>
    </row>
    <row r="1967" spans="1:24" ht="75" customHeight="1">
      <c r="C1967" s="183" t="s">
        <v>9381</v>
      </c>
      <c r="D1967" s="143" t="s">
        <v>32</v>
      </c>
      <c r="E1967" s="163" t="s">
        <v>9378</v>
      </c>
      <c r="F1967" s="156" t="s">
        <v>9382</v>
      </c>
      <c r="G1967" s="163" t="s">
        <v>11000</v>
      </c>
      <c r="H1967" s="156" t="s">
        <v>9375</v>
      </c>
      <c r="I1967" s="223" t="s">
        <v>7</v>
      </c>
      <c r="J1967" s="237" t="s">
        <v>31</v>
      </c>
      <c r="K1967" s="203" t="s">
        <v>32</v>
      </c>
      <c r="M1967" s="163" t="s">
        <v>9383</v>
      </c>
    </row>
    <row r="1968" spans="1:24" ht="75" customHeight="1">
      <c r="C1968" s="183" t="s">
        <v>9384</v>
      </c>
      <c r="D1968" s="143" t="s">
        <v>32</v>
      </c>
      <c r="E1968" s="163" t="s">
        <v>9378</v>
      </c>
      <c r="F1968" s="156" t="s">
        <v>9385</v>
      </c>
      <c r="G1968" s="163" t="s">
        <v>10999</v>
      </c>
      <c r="H1968" s="156" t="s">
        <v>9375</v>
      </c>
      <c r="I1968" s="223" t="s">
        <v>7</v>
      </c>
      <c r="J1968" s="237" t="s">
        <v>31</v>
      </c>
      <c r="K1968" s="203" t="s">
        <v>32</v>
      </c>
      <c r="M1968" s="163" t="s">
        <v>9386</v>
      </c>
    </row>
    <row r="1969" spans="1:13" ht="75" customHeight="1">
      <c r="C1969" s="183" t="s">
        <v>9387</v>
      </c>
      <c r="D1969" s="143" t="s">
        <v>32</v>
      </c>
      <c r="E1969" s="202" t="s">
        <v>9388</v>
      </c>
      <c r="F1969" s="156" t="s">
        <v>9389</v>
      </c>
      <c r="G1969" s="163" t="s">
        <v>11001</v>
      </c>
      <c r="H1969" s="156" t="s">
        <v>9375</v>
      </c>
      <c r="I1969" s="223" t="s">
        <v>7</v>
      </c>
      <c r="J1969" s="237" t="s">
        <v>31</v>
      </c>
      <c r="K1969" s="203" t="s">
        <v>32</v>
      </c>
      <c r="M1969" s="163" t="s">
        <v>9390</v>
      </c>
    </row>
    <row r="1970" spans="1:13" ht="75" customHeight="1">
      <c r="C1970" s="183" t="s">
        <v>9391</v>
      </c>
      <c r="D1970" s="143" t="s">
        <v>32</v>
      </c>
      <c r="E1970" s="202" t="s">
        <v>9392</v>
      </c>
      <c r="F1970" s="156" t="s">
        <v>9393</v>
      </c>
      <c r="G1970" s="163" t="s">
        <v>11002</v>
      </c>
      <c r="H1970" s="156" t="s">
        <v>9375</v>
      </c>
      <c r="I1970" s="223" t="s">
        <v>7</v>
      </c>
      <c r="J1970" s="237" t="s">
        <v>31</v>
      </c>
      <c r="K1970" s="203" t="s">
        <v>32</v>
      </c>
      <c r="M1970" s="163" t="s">
        <v>9394</v>
      </c>
    </row>
    <row r="1971" spans="1:13" ht="75" customHeight="1">
      <c r="C1971" s="183" t="s">
        <v>9395</v>
      </c>
      <c r="D1971" s="143" t="s">
        <v>32</v>
      </c>
      <c r="E1971" s="202" t="s">
        <v>9396</v>
      </c>
      <c r="F1971" s="156" t="s">
        <v>9397</v>
      </c>
      <c r="G1971" s="163" t="s">
        <v>11003</v>
      </c>
      <c r="H1971" s="156" t="s">
        <v>9375</v>
      </c>
      <c r="I1971" s="223" t="s">
        <v>7</v>
      </c>
      <c r="J1971" s="237" t="s">
        <v>31</v>
      </c>
      <c r="K1971" s="203" t="s">
        <v>32</v>
      </c>
      <c r="M1971" s="163" t="s">
        <v>9398</v>
      </c>
    </row>
    <row r="1972" spans="1:13" ht="75" customHeight="1">
      <c r="C1972" s="183" t="s">
        <v>9399</v>
      </c>
      <c r="D1972" s="143" t="s">
        <v>32</v>
      </c>
      <c r="E1972" s="202" t="s">
        <v>9400</v>
      </c>
      <c r="F1972" s="156" t="s">
        <v>9401</v>
      </c>
      <c r="G1972" s="163" t="s">
        <v>11004</v>
      </c>
      <c r="H1972" s="156" t="s">
        <v>9375</v>
      </c>
      <c r="I1972" s="223" t="s">
        <v>7</v>
      </c>
      <c r="J1972" s="237" t="s">
        <v>31</v>
      </c>
      <c r="K1972" s="203" t="s">
        <v>32</v>
      </c>
      <c r="M1972" s="163" t="s">
        <v>9402</v>
      </c>
    </row>
    <row r="1973" spans="1:13" ht="75" customHeight="1">
      <c r="C1973" s="183" t="s">
        <v>9403</v>
      </c>
      <c r="D1973" s="143" t="s">
        <v>32</v>
      </c>
      <c r="E1973" s="202" t="s">
        <v>9404</v>
      </c>
      <c r="F1973" s="156" t="s">
        <v>9405</v>
      </c>
      <c r="G1973" s="163" t="s">
        <v>11005</v>
      </c>
      <c r="H1973" s="156" t="s">
        <v>9375</v>
      </c>
      <c r="I1973" s="223" t="s">
        <v>7</v>
      </c>
      <c r="J1973" s="237" t="s">
        <v>31</v>
      </c>
      <c r="K1973" s="203" t="s">
        <v>32</v>
      </c>
      <c r="M1973" s="163" t="s">
        <v>9406</v>
      </c>
    </row>
    <row r="1974" spans="1:13" ht="75" customHeight="1">
      <c r="C1974" s="183" t="s">
        <v>9407</v>
      </c>
      <c r="D1974" s="143" t="s">
        <v>32</v>
      </c>
      <c r="E1974" s="202" t="s">
        <v>9408</v>
      </c>
      <c r="F1974" s="156" t="s">
        <v>9409</v>
      </c>
      <c r="G1974" s="163" t="s">
        <v>11006</v>
      </c>
      <c r="H1974" s="156" t="s">
        <v>9375</v>
      </c>
      <c r="I1974" s="223" t="s">
        <v>7</v>
      </c>
      <c r="J1974" s="237" t="s">
        <v>31</v>
      </c>
      <c r="K1974" s="203" t="s">
        <v>32</v>
      </c>
      <c r="M1974" s="138" t="s">
        <v>9410</v>
      </c>
    </row>
    <row r="1975" spans="1:13" ht="75" customHeight="1">
      <c r="C1975" s="183" t="s">
        <v>9411</v>
      </c>
      <c r="D1975" s="143" t="s">
        <v>32</v>
      </c>
      <c r="E1975" s="202" t="s">
        <v>9412</v>
      </c>
      <c r="F1975" s="156" t="s">
        <v>9413</v>
      </c>
      <c r="G1975" s="163" t="s">
        <v>11007</v>
      </c>
      <c r="H1975" s="156" t="s">
        <v>9375</v>
      </c>
      <c r="I1975" s="223" t="s">
        <v>7</v>
      </c>
      <c r="J1975" s="237" t="s">
        <v>31</v>
      </c>
      <c r="K1975" s="203" t="s">
        <v>32</v>
      </c>
      <c r="M1975" s="138" t="s">
        <v>9414</v>
      </c>
    </row>
    <row r="1976" spans="1:13" ht="75" customHeight="1">
      <c r="C1976" s="183" t="s">
        <v>9415</v>
      </c>
      <c r="D1976" s="143" t="s">
        <v>32</v>
      </c>
      <c r="E1976" s="202" t="s">
        <v>9416</v>
      </c>
      <c r="F1976" s="156" t="s">
        <v>9417</v>
      </c>
      <c r="G1976" s="163" t="s">
        <v>11008</v>
      </c>
      <c r="H1976" s="156" t="s">
        <v>9375</v>
      </c>
      <c r="I1976" s="223" t="s">
        <v>7</v>
      </c>
      <c r="J1976" s="237" t="s">
        <v>31</v>
      </c>
      <c r="K1976" s="203" t="s">
        <v>32</v>
      </c>
      <c r="M1976" s="138" t="s">
        <v>9418</v>
      </c>
    </row>
    <row r="1977" spans="1:13" ht="75" customHeight="1">
      <c r="C1977" s="183" t="s">
        <v>9419</v>
      </c>
      <c r="D1977" s="143" t="s">
        <v>32</v>
      </c>
      <c r="E1977" s="163" t="s">
        <v>9420</v>
      </c>
      <c r="F1977" s="156" t="s">
        <v>9421</v>
      </c>
      <c r="G1977" s="163" t="s">
        <v>11009</v>
      </c>
      <c r="H1977" s="156" t="s">
        <v>9375</v>
      </c>
      <c r="I1977" s="223" t="s">
        <v>7</v>
      </c>
      <c r="J1977" s="237" t="s">
        <v>31</v>
      </c>
      <c r="K1977" s="203" t="s">
        <v>32</v>
      </c>
      <c r="M1977" s="138" t="s">
        <v>9422</v>
      </c>
    </row>
    <row r="1978" spans="1:13" ht="75" customHeight="1">
      <c r="C1978" s="183" t="s">
        <v>9423</v>
      </c>
      <c r="D1978" s="143" t="s">
        <v>32</v>
      </c>
      <c r="E1978" s="163" t="s">
        <v>9424</v>
      </c>
      <c r="F1978" s="156" t="s">
        <v>9425</v>
      </c>
      <c r="G1978" s="163" t="s">
        <v>11010</v>
      </c>
      <c r="H1978" s="156" t="s">
        <v>9375</v>
      </c>
      <c r="I1978" s="223" t="s">
        <v>7</v>
      </c>
      <c r="J1978" s="237" t="s">
        <v>31</v>
      </c>
      <c r="K1978" s="203" t="s">
        <v>32</v>
      </c>
      <c r="M1978" s="138" t="s">
        <v>9426</v>
      </c>
    </row>
    <row r="1979" spans="1:13" ht="75" customHeight="1">
      <c r="C1979" s="183" t="s">
        <v>9427</v>
      </c>
      <c r="D1979" s="143" t="s">
        <v>32</v>
      </c>
      <c r="E1979" s="163" t="s">
        <v>9428</v>
      </c>
      <c r="F1979" s="156" t="s">
        <v>9429</v>
      </c>
      <c r="G1979" s="163" t="s">
        <v>11011</v>
      </c>
      <c r="H1979" s="156" t="s">
        <v>9375</v>
      </c>
      <c r="I1979" s="223" t="s">
        <v>7</v>
      </c>
      <c r="J1979" s="237" t="s">
        <v>31</v>
      </c>
      <c r="K1979" s="203" t="s">
        <v>32</v>
      </c>
      <c r="M1979" s="138" t="s">
        <v>9430</v>
      </c>
    </row>
    <row r="1980" spans="1:13" ht="75" customHeight="1">
      <c r="C1980" s="183" t="s">
        <v>9431</v>
      </c>
      <c r="D1980" s="143" t="s">
        <v>32</v>
      </c>
      <c r="E1980" s="163" t="s">
        <v>9432</v>
      </c>
      <c r="F1980" s="156" t="s">
        <v>9433</v>
      </c>
      <c r="G1980" s="163" t="s">
        <v>11012</v>
      </c>
      <c r="H1980" s="156" t="s">
        <v>9375</v>
      </c>
      <c r="I1980" s="223" t="s">
        <v>7</v>
      </c>
      <c r="J1980" s="237" t="s">
        <v>31</v>
      </c>
      <c r="K1980" s="203" t="s">
        <v>32</v>
      </c>
      <c r="M1980" s="138" t="s">
        <v>9434</v>
      </c>
    </row>
    <row r="1981" spans="1:13" ht="75" customHeight="1">
      <c r="C1981" s="183" t="s">
        <v>9435</v>
      </c>
      <c r="D1981" s="143" t="s">
        <v>32</v>
      </c>
      <c r="E1981" s="163" t="s">
        <v>9436</v>
      </c>
      <c r="F1981" s="156" t="s">
        <v>9437</v>
      </c>
      <c r="G1981" s="163" t="s">
        <v>10998</v>
      </c>
      <c r="H1981" s="156" t="s">
        <v>9375</v>
      </c>
      <c r="I1981" s="223" t="s">
        <v>7</v>
      </c>
      <c r="J1981" s="237" t="s">
        <v>31</v>
      </c>
      <c r="K1981" s="203" t="s">
        <v>32</v>
      </c>
      <c r="M1981" s="138" t="s">
        <v>9438</v>
      </c>
    </row>
    <row r="1982" spans="1:13" ht="75" customHeight="1">
      <c r="C1982" s="183" t="s">
        <v>9439</v>
      </c>
      <c r="D1982" s="143" t="s">
        <v>32</v>
      </c>
      <c r="E1982" s="163" t="s">
        <v>9436</v>
      </c>
      <c r="F1982" s="156" t="s">
        <v>9440</v>
      </c>
      <c r="G1982" s="163" t="s">
        <v>10998</v>
      </c>
      <c r="H1982" s="156" t="s">
        <v>9375</v>
      </c>
      <c r="I1982" s="223" t="s">
        <v>7</v>
      </c>
      <c r="J1982" s="237" t="s">
        <v>31</v>
      </c>
      <c r="K1982" s="203" t="s">
        <v>32</v>
      </c>
      <c r="M1982" s="138" t="s">
        <v>9441</v>
      </c>
    </row>
    <row r="1983" spans="1:13" ht="75" customHeight="1">
      <c r="A1983" s="138"/>
      <c r="B1983" s="138"/>
      <c r="C1983" s="183" t="s">
        <v>9442</v>
      </c>
      <c r="D1983" s="184" t="s">
        <v>32</v>
      </c>
      <c r="E1983" s="156" t="s">
        <v>9312</v>
      </c>
      <c r="F1983" s="156" t="s">
        <v>9443</v>
      </c>
      <c r="G1983" s="217" t="s">
        <v>11013</v>
      </c>
      <c r="H1983" s="156" t="s">
        <v>9444</v>
      </c>
      <c r="I1983" s="223" t="s">
        <v>7</v>
      </c>
      <c r="J1983" s="233" t="s">
        <v>31</v>
      </c>
      <c r="K1983" s="184" t="s">
        <v>32</v>
      </c>
      <c r="M1983" s="138" t="s">
        <v>9445</v>
      </c>
    </row>
    <row r="1984" spans="1:13" ht="75" customHeight="1">
      <c r="C1984" s="183" t="s">
        <v>9446</v>
      </c>
      <c r="D1984" s="184" t="s">
        <v>32</v>
      </c>
      <c r="E1984" s="156" t="s">
        <v>9320</v>
      </c>
      <c r="F1984" s="156" t="s">
        <v>9447</v>
      </c>
      <c r="G1984" s="217" t="s">
        <v>11014</v>
      </c>
      <c r="H1984" s="156" t="s">
        <v>9444</v>
      </c>
      <c r="I1984" s="223" t="s">
        <v>7</v>
      </c>
      <c r="J1984" s="233" t="s">
        <v>31</v>
      </c>
      <c r="K1984" s="184" t="s">
        <v>32</v>
      </c>
      <c r="M1984" s="138" t="s">
        <v>9448</v>
      </c>
    </row>
    <row r="1985" spans="3:13" ht="75" customHeight="1">
      <c r="C1985" s="183" t="s">
        <v>9449</v>
      </c>
      <c r="D1985" s="184" t="s">
        <v>32</v>
      </c>
      <c r="E1985" s="156" t="s">
        <v>9308</v>
      </c>
      <c r="F1985" s="156" t="s">
        <v>9450</v>
      </c>
      <c r="G1985" s="217" t="s">
        <v>11015</v>
      </c>
      <c r="H1985" s="156" t="s">
        <v>9444</v>
      </c>
      <c r="I1985" s="223" t="s">
        <v>7</v>
      </c>
      <c r="J1985" s="233" t="s">
        <v>31</v>
      </c>
      <c r="K1985" s="184" t="s">
        <v>32</v>
      </c>
      <c r="M1985" s="138" t="s">
        <v>9451</v>
      </c>
    </row>
    <row r="1986" spans="3:13" ht="75" customHeight="1">
      <c r="C1986" s="183" t="s">
        <v>9452</v>
      </c>
      <c r="D1986" s="184" t="s">
        <v>32</v>
      </c>
      <c r="E1986" s="156" t="s">
        <v>9316</v>
      </c>
      <c r="F1986" s="156" t="s">
        <v>9453</v>
      </c>
      <c r="G1986" s="217" t="s">
        <v>11016</v>
      </c>
      <c r="H1986" s="156" t="s">
        <v>9444</v>
      </c>
      <c r="I1986" s="223" t="s">
        <v>7</v>
      </c>
      <c r="J1986" s="233" t="s">
        <v>31</v>
      </c>
      <c r="K1986" s="184" t="s">
        <v>32</v>
      </c>
      <c r="M1986" s="138" t="s">
        <v>9454</v>
      </c>
    </row>
    <row r="1987" spans="3:13" ht="75" customHeight="1">
      <c r="C1987" s="183" t="s">
        <v>9455</v>
      </c>
      <c r="D1987" s="184" t="s">
        <v>32</v>
      </c>
      <c r="E1987" s="156" t="s">
        <v>9292</v>
      </c>
      <c r="F1987" s="156" t="s">
        <v>9456</v>
      </c>
      <c r="G1987" s="217" t="s">
        <v>11017</v>
      </c>
      <c r="H1987" s="156" t="s">
        <v>9444</v>
      </c>
      <c r="I1987" s="223" t="s">
        <v>7</v>
      </c>
      <c r="J1987" s="233" t="s">
        <v>31</v>
      </c>
      <c r="K1987" s="184" t="s">
        <v>32</v>
      </c>
      <c r="M1987" s="138" t="s">
        <v>9457</v>
      </c>
    </row>
    <row r="1988" spans="3:13" ht="75" customHeight="1">
      <c r="C1988" s="183" t="s">
        <v>9458</v>
      </c>
      <c r="D1988" s="184" t="s">
        <v>32</v>
      </c>
      <c r="E1988" s="156" t="s">
        <v>9300</v>
      </c>
      <c r="F1988" s="156" t="s">
        <v>9459</v>
      </c>
      <c r="G1988" s="217" t="s">
        <v>11018</v>
      </c>
      <c r="H1988" s="156" t="s">
        <v>9444</v>
      </c>
      <c r="I1988" s="223" t="s">
        <v>7</v>
      </c>
      <c r="J1988" s="233" t="s">
        <v>31</v>
      </c>
      <c r="K1988" s="184" t="s">
        <v>32</v>
      </c>
      <c r="M1988" s="138" t="s">
        <v>9460</v>
      </c>
    </row>
    <row r="1989" spans="3:13" ht="75" customHeight="1">
      <c r="C1989" s="183" t="s">
        <v>9461</v>
      </c>
      <c r="D1989" s="184" t="s">
        <v>32</v>
      </c>
      <c r="E1989" s="156" t="s">
        <v>9304</v>
      </c>
      <c r="F1989" s="156" t="s">
        <v>9462</v>
      </c>
      <c r="G1989" s="217" t="s">
        <v>11019</v>
      </c>
      <c r="H1989" s="156" t="s">
        <v>9444</v>
      </c>
      <c r="I1989" s="223" t="s">
        <v>7</v>
      </c>
      <c r="J1989" s="233" t="s">
        <v>31</v>
      </c>
      <c r="K1989" s="184" t="s">
        <v>32</v>
      </c>
      <c r="M1989" s="138" t="s">
        <v>9463</v>
      </c>
    </row>
    <row r="1990" spans="3:13" ht="75" customHeight="1">
      <c r="C1990" s="183" t="s">
        <v>9464</v>
      </c>
      <c r="D1990" s="184" t="s">
        <v>32</v>
      </c>
      <c r="E1990" s="156" t="s">
        <v>9296</v>
      </c>
      <c r="F1990" s="156" t="s">
        <v>9465</v>
      </c>
      <c r="G1990" s="217" t="s">
        <v>11020</v>
      </c>
      <c r="H1990" s="156" t="s">
        <v>9444</v>
      </c>
      <c r="I1990" s="223" t="s">
        <v>7</v>
      </c>
      <c r="J1990" s="233" t="s">
        <v>31</v>
      </c>
      <c r="K1990" s="184" t="s">
        <v>32</v>
      </c>
      <c r="M1990" s="138" t="s">
        <v>9466</v>
      </c>
    </row>
    <row r="1991" spans="3:13" ht="75" customHeight="1">
      <c r="C1991" s="183" t="s">
        <v>9467</v>
      </c>
      <c r="D1991" s="184" t="s">
        <v>32</v>
      </c>
      <c r="E1991" s="156" t="s">
        <v>9468</v>
      </c>
      <c r="F1991" s="156" t="s">
        <v>9469</v>
      </c>
      <c r="G1991" s="217" t="s">
        <v>11021</v>
      </c>
      <c r="H1991" s="156" t="s">
        <v>9444</v>
      </c>
      <c r="I1991" s="223" t="s">
        <v>7</v>
      </c>
      <c r="J1991" s="233" t="s">
        <v>31</v>
      </c>
      <c r="K1991" s="184" t="s">
        <v>32</v>
      </c>
      <c r="M1991" s="138" t="s">
        <v>9470</v>
      </c>
    </row>
    <row r="1992" spans="3:13" ht="75" customHeight="1">
      <c r="C1992" s="183" t="s">
        <v>9471</v>
      </c>
      <c r="D1992" s="184" t="s">
        <v>32</v>
      </c>
      <c r="E1992" s="156" t="s">
        <v>9472</v>
      </c>
      <c r="F1992" s="156" t="s">
        <v>9473</v>
      </c>
      <c r="G1992" s="217" t="s">
        <v>11022</v>
      </c>
      <c r="H1992" s="156" t="s">
        <v>9444</v>
      </c>
      <c r="I1992" s="223" t="s">
        <v>7</v>
      </c>
      <c r="J1992" s="233" t="s">
        <v>31</v>
      </c>
      <c r="K1992" s="184" t="s">
        <v>32</v>
      </c>
      <c r="M1992" s="138" t="s">
        <v>9474</v>
      </c>
    </row>
    <row r="1993" spans="3:13" ht="75" customHeight="1">
      <c r="C1993" s="183" t="s">
        <v>9475</v>
      </c>
      <c r="D1993" s="184" t="s">
        <v>32</v>
      </c>
      <c r="E1993" s="156" t="s">
        <v>9476</v>
      </c>
      <c r="F1993" s="156" t="s">
        <v>9477</v>
      </c>
      <c r="G1993" s="217" t="s">
        <v>11023</v>
      </c>
      <c r="H1993" s="156" t="s">
        <v>9444</v>
      </c>
      <c r="I1993" s="223" t="s">
        <v>7</v>
      </c>
      <c r="J1993" s="233" t="s">
        <v>31</v>
      </c>
      <c r="K1993" s="184" t="s">
        <v>32</v>
      </c>
      <c r="M1993" s="138" t="s">
        <v>9478</v>
      </c>
    </row>
    <row r="1994" spans="3:13" ht="75" customHeight="1">
      <c r="C1994" s="183" t="s">
        <v>9479</v>
      </c>
      <c r="D1994" s="184" t="s">
        <v>32</v>
      </c>
      <c r="E1994" s="156" t="s">
        <v>9480</v>
      </c>
      <c r="F1994" s="156" t="s">
        <v>9481</v>
      </c>
      <c r="G1994" s="217" t="s">
        <v>11024</v>
      </c>
      <c r="H1994" s="156" t="s">
        <v>9444</v>
      </c>
      <c r="I1994" s="223" t="s">
        <v>7</v>
      </c>
      <c r="J1994" s="233" t="s">
        <v>31</v>
      </c>
      <c r="K1994" s="184" t="s">
        <v>32</v>
      </c>
      <c r="M1994" s="138" t="s">
        <v>9482</v>
      </c>
    </row>
    <row r="1995" spans="3:13" ht="75" customHeight="1">
      <c r="C1995" s="183" t="s">
        <v>9483</v>
      </c>
      <c r="D1995" s="184" t="s">
        <v>32</v>
      </c>
      <c r="E1995" s="156" t="s">
        <v>9484</v>
      </c>
      <c r="F1995" s="156" t="s">
        <v>9485</v>
      </c>
      <c r="G1995" s="217" t="s">
        <v>11025</v>
      </c>
      <c r="H1995" s="156" t="s">
        <v>9444</v>
      </c>
      <c r="I1995" s="223" t="s">
        <v>7</v>
      </c>
      <c r="J1995" s="233" t="s">
        <v>31</v>
      </c>
      <c r="K1995" s="184" t="s">
        <v>32</v>
      </c>
      <c r="M1995" s="138" t="s">
        <v>9486</v>
      </c>
    </row>
    <row r="1996" spans="3:13" ht="75" customHeight="1">
      <c r="C1996" s="183" t="s">
        <v>9487</v>
      </c>
      <c r="D1996" s="184" t="s">
        <v>32</v>
      </c>
      <c r="E1996" s="156" t="s">
        <v>9488</v>
      </c>
      <c r="F1996" s="156" t="s">
        <v>9489</v>
      </c>
      <c r="G1996" s="217" t="s">
        <v>11026</v>
      </c>
      <c r="H1996" s="156" t="s">
        <v>9444</v>
      </c>
      <c r="I1996" s="223" t="s">
        <v>7</v>
      </c>
      <c r="J1996" s="233" t="s">
        <v>31</v>
      </c>
      <c r="K1996" s="184" t="s">
        <v>32</v>
      </c>
      <c r="M1996" s="138" t="s">
        <v>9490</v>
      </c>
    </row>
    <row r="1997" spans="3:13" ht="75" customHeight="1">
      <c r="C1997" s="183" t="s">
        <v>9491</v>
      </c>
      <c r="D1997" s="184" t="s">
        <v>32</v>
      </c>
      <c r="E1997" s="156" t="s">
        <v>9492</v>
      </c>
      <c r="F1997" s="156" t="s">
        <v>9493</v>
      </c>
      <c r="G1997" s="217" t="s">
        <v>11027</v>
      </c>
      <c r="H1997" s="156" t="s">
        <v>9444</v>
      </c>
      <c r="I1997" s="223" t="s">
        <v>7</v>
      </c>
      <c r="J1997" s="233" t="s">
        <v>31</v>
      </c>
      <c r="K1997" s="184" t="s">
        <v>32</v>
      </c>
      <c r="M1997" s="138" t="s">
        <v>9494</v>
      </c>
    </row>
    <row r="1998" spans="3:13" ht="75" customHeight="1">
      <c r="C1998" s="183" t="s">
        <v>9495</v>
      </c>
      <c r="D1998" s="184" t="s">
        <v>32</v>
      </c>
      <c r="E1998" s="156" t="s">
        <v>9496</v>
      </c>
      <c r="F1998" s="156" t="s">
        <v>9497</v>
      </c>
      <c r="G1998" s="217" t="s">
        <v>11028</v>
      </c>
      <c r="H1998" s="156" t="s">
        <v>9444</v>
      </c>
      <c r="I1998" s="223" t="s">
        <v>7</v>
      </c>
      <c r="J1998" s="233" t="s">
        <v>31</v>
      </c>
      <c r="K1998" s="184" t="s">
        <v>32</v>
      </c>
      <c r="M1998" s="138" t="s">
        <v>9498</v>
      </c>
    </row>
    <row r="1999" spans="3:13" ht="75" customHeight="1">
      <c r="C1999" s="183" t="s">
        <v>9499</v>
      </c>
      <c r="D1999" s="184" t="s">
        <v>32</v>
      </c>
      <c r="E1999" s="156" t="s">
        <v>9500</v>
      </c>
      <c r="F1999" s="156" t="s">
        <v>9501</v>
      </c>
      <c r="G1999" s="217" t="s">
        <v>11029</v>
      </c>
      <c r="H1999" s="156" t="s">
        <v>9444</v>
      </c>
      <c r="I1999" s="223" t="s">
        <v>7</v>
      </c>
      <c r="J1999" s="233" t="s">
        <v>31</v>
      </c>
      <c r="K1999" s="184" t="s">
        <v>32</v>
      </c>
      <c r="M1999" s="138" t="s">
        <v>9502</v>
      </c>
    </row>
    <row r="2000" spans="3:13" ht="75" customHeight="1">
      <c r="C2000" s="183" t="s">
        <v>9503</v>
      </c>
      <c r="D2000" s="184" t="s">
        <v>32</v>
      </c>
      <c r="E2000" s="156" t="s">
        <v>9504</v>
      </c>
      <c r="F2000" s="156" t="s">
        <v>9505</v>
      </c>
      <c r="G2000" s="217" t="s">
        <v>11030</v>
      </c>
      <c r="H2000" s="156" t="s">
        <v>9444</v>
      </c>
      <c r="I2000" s="223" t="s">
        <v>7</v>
      </c>
      <c r="J2000" s="233" t="s">
        <v>31</v>
      </c>
      <c r="K2000" s="184" t="s">
        <v>32</v>
      </c>
      <c r="M2000" s="138" t="s">
        <v>9506</v>
      </c>
    </row>
    <row r="2001" spans="1:13" ht="75" customHeight="1">
      <c r="C2001" s="183" t="s">
        <v>9507</v>
      </c>
      <c r="D2001" s="184" t="s">
        <v>32</v>
      </c>
      <c r="E2001" s="156" t="s">
        <v>9508</v>
      </c>
      <c r="F2001" s="156" t="s">
        <v>9509</v>
      </c>
      <c r="G2001" s="217" t="s">
        <v>11031</v>
      </c>
      <c r="H2001" s="156" t="s">
        <v>9444</v>
      </c>
      <c r="I2001" s="223" t="s">
        <v>7</v>
      </c>
      <c r="J2001" s="233" t="s">
        <v>31</v>
      </c>
      <c r="K2001" s="184" t="s">
        <v>32</v>
      </c>
      <c r="M2001" s="138" t="s">
        <v>9510</v>
      </c>
    </row>
    <row r="2002" spans="1:13" ht="75" customHeight="1">
      <c r="C2002" s="183" t="s">
        <v>9511</v>
      </c>
      <c r="D2002" s="184" t="s">
        <v>32</v>
      </c>
      <c r="E2002" s="156" t="s">
        <v>9512</v>
      </c>
      <c r="F2002" s="156" t="s">
        <v>9513</v>
      </c>
      <c r="G2002" s="217" t="s">
        <v>11032</v>
      </c>
      <c r="H2002" s="156" t="s">
        <v>9444</v>
      </c>
      <c r="I2002" s="223" t="s">
        <v>7</v>
      </c>
      <c r="J2002" s="233" t="s">
        <v>31</v>
      </c>
      <c r="K2002" s="184" t="s">
        <v>32</v>
      </c>
      <c r="M2002" s="138" t="s">
        <v>9514</v>
      </c>
    </row>
    <row r="2003" spans="1:13" ht="75" customHeight="1">
      <c r="C2003" s="183" t="s">
        <v>9515</v>
      </c>
      <c r="D2003" s="184" t="s">
        <v>32</v>
      </c>
      <c r="E2003" s="156" t="s">
        <v>9516</v>
      </c>
      <c r="F2003" s="156" t="s">
        <v>9517</v>
      </c>
      <c r="G2003" s="217" t="s">
        <v>11033</v>
      </c>
      <c r="H2003" s="156" t="s">
        <v>9444</v>
      </c>
      <c r="I2003" s="223" t="s">
        <v>7</v>
      </c>
      <c r="J2003" s="233" t="s">
        <v>31</v>
      </c>
      <c r="K2003" s="184" t="s">
        <v>32</v>
      </c>
      <c r="M2003" s="138" t="s">
        <v>9518</v>
      </c>
    </row>
    <row r="2004" spans="1:13" ht="75" customHeight="1">
      <c r="C2004" s="183" t="s">
        <v>9519</v>
      </c>
      <c r="D2004" s="184" t="s">
        <v>32</v>
      </c>
      <c r="E2004" s="156" t="s">
        <v>9520</v>
      </c>
      <c r="F2004" s="156" t="s">
        <v>9521</v>
      </c>
      <c r="G2004" s="217" t="s">
        <v>11034</v>
      </c>
      <c r="H2004" s="156" t="s">
        <v>9444</v>
      </c>
      <c r="I2004" s="223" t="s">
        <v>7</v>
      </c>
      <c r="J2004" s="233" t="s">
        <v>31</v>
      </c>
      <c r="K2004" s="184" t="s">
        <v>32</v>
      </c>
      <c r="M2004" s="138" t="s">
        <v>9522</v>
      </c>
    </row>
    <row r="2005" spans="1:13" ht="75" customHeight="1">
      <c r="C2005" s="183" t="s">
        <v>9523</v>
      </c>
      <c r="D2005" s="184" t="s">
        <v>32</v>
      </c>
      <c r="E2005" s="156" t="s">
        <v>9524</v>
      </c>
      <c r="F2005" s="156" t="s">
        <v>9525</v>
      </c>
      <c r="G2005" s="217" t="s">
        <v>11035</v>
      </c>
      <c r="H2005" s="156" t="s">
        <v>9444</v>
      </c>
      <c r="I2005" s="223" t="s">
        <v>7</v>
      </c>
      <c r="J2005" s="233" t="s">
        <v>31</v>
      </c>
      <c r="K2005" s="184" t="s">
        <v>32</v>
      </c>
      <c r="M2005" s="138" t="s">
        <v>9526</v>
      </c>
    </row>
    <row r="2006" spans="1:13" ht="75" customHeight="1">
      <c r="C2006" s="183" t="s">
        <v>9527</v>
      </c>
      <c r="D2006" s="184" t="s">
        <v>32</v>
      </c>
      <c r="E2006" s="156" t="s">
        <v>9524</v>
      </c>
      <c r="F2006" s="156" t="s">
        <v>9528</v>
      </c>
      <c r="G2006" s="217" t="s">
        <v>11036</v>
      </c>
      <c r="H2006" s="156" t="s">
        <v>9444</v>
      </c>
      <c r="I2006" s="223" t="s">
        <v>7</v>
      </c>
      <c r="J2006" s="233" t="s">
        <v>31</v>
      </c>
      <c r="K2006" s="184" t="s">
        <v>32</v>
      </c>
      <c r="M2006" s="138" t="s">
        <v>9529</v>
      </c>
    </row>
    <row r="2007" spans="1:13" ht="75" customHeight="1">
      <c r="C2007" s="183" t="s">
        <v>9530</v>
      </c>
      <c r="D2007" s="184" t="s">
        <v>32</v>
      </c>
      <c r="E2007" s="156" t="s">
        <v>9531</v>
      </c>
      <c r="F2007" s="156" t="s">
        <v>9532</v>
      </c>
      <c r="G2007" s="217" t="s">
        <v>11037</v>
      </c>
      <c r="H2007" s="156" t="s">
        <v>9444</v>
      </c>
      <c r="I2007" s="223" t="s">
        <v>7</v>
      </c>
      <c r="J2007" s="233" t="s">
        <v>31</v>
      </c>
      <c r="K2007" s="184" t="s">
        <v>32</v>
      </c>
      <c r="M2007" s="138" t="s">
        <v>9533</v>
      </c>
    </row>
    <row r="2008" spans="1:13" ht="75" customHeight="1">
      <c r="C2008" s="183" t="s">
        <v>9534</v>
      </c>
      <c r="D2008" s="184" t="s">
        <v>32</v>
      </c>
      <c r="E2008" s="156" t="s">
        <v>9535</v>
      </c>
      <c r="F2008" s="156" t="s">
        <v>9536</v>
      </c>
      <c r="G2008" s="217" t="s">
        <v>11038</v>
      </c>
      <c r="H2008" s="156" t="s">
        <v>9444</v>
      </c>
      <c r="I2008" s="223" t="s">
        <v>7</v>
      </c>
      <c r="J2008" s="233" t="s">
        <v>31</v>
      </c>
      <c r="K2008" s="184" t="s">
        <v>32</v>
      </c>
      <c r="M2008" s="138" t="s">
        <v>9537</v>
      </c>
    </row>
    <row r="2009" spans="1:13" ht="75" customHeight="1">
      <c r="C2009" s="183" t="s">
        <v>9538</v>
      </c>
      <c r="D2009" s="184" t="s">
        <v>32</v>
      </c>
      <c r="E2009" s="156" t="s">
        <v>9539</v>
      </c>
      <c r="F2009" s="156" t="s">
        <v>9540</v>
      </c>
      <c r="G2009" s="217" t="s">
        <v>11039</v>
      </c>
      <c r="H2009" s="156" t="s">
        <v>9444</v>
      </c>
      <c r="I2009" s="223" t="s">
        <v>7</v>
      </c>
      <c r="J2009" s="233" t="s">
        <v>31</v>
      </c>
      <c r="K2009" s="184" t="s">
        <v>32</v>
      </c>
      <c r="M2009" s="138" t="s">
        <v>9541</v>
      </c>
    </row>
    <row r="2010" spans="1:13" ht="75" customHeight="1">
      <c r="C2010" s="183" t="s">
        <v>9542</v>
      </c>
      <c r="D2010" s="184" t="s">
        <v>32</v>
      </c>
      <c r="E2010" s="156" t="s">
        <v>9543</v>
      </c>
      <c r="F2010" s="156" t="s">
        <v>9544</v>
      </c>
      <c r="G2010" s="217" t="s">
        <v>11040</v>
      </c>
      <c r="H2010" s="156" t="s">
        <v>9444</v>
      </c>
      <c r="I2010" s="223" t="s">
        <v>7</v>
      </c>
      <c r="J2010" s="233" t="s">
        <v>31</v>
      </c>
      <c r="K2010" s="184" t="s">
        <v>32</v>
      </c>
      <c r="M2010" s="138" t="s">
        <v>9545</v>
      </c>
    </row>
    <row r="2011" spans="1:13" ht="75" customHeight="1">
      <c r="A2011" s="138"/>
      <c r="B2011" s="138"/>
      <c r="C2011" s="183" t="s">
        <v>9546</v>
      </c>
      <c r="D2011" s="183" t="s">
        <v>32</v>
      </c>
      <c r="E2011" s="156" t="s">
        <v>9547</v>
      </c>
      <c r="F2011" s="156" t="s">
        <v>9548</v>
      </c>
      <c r="G2011" s="217" t="s">
        <v>11041</v>
      </c>
      <c r="H2011" s="156" t="s">
        <v>9549</v>
      </c>
      <c r="I2011" s="223" t="s">
        <v>7</v>
      </c>
      <c r="J2011" s="233" t="s">
        <v>31</v>
      </c>
      <c r="K2011" s="184" t="s">
        <v>32</v>
      </c>
      <c r="M2011" s="138" t="s">
        <v>9550</v>
      </c>
    </row>
    <row r="2012" spans="1:13" ht="75" customHeight="1">
      <c r="C2012" s="183" t="s">
        <v>9551</v>
      </c>
      <c r="D2012" s="183" t="s">
        <v>32</v>
      </c>
      <c r="E2012" s="156" t="s">
        <v>9552</v>
      </c>
      <c r="F2012" s="156" t="s">
        <v>9553</v>
      </c>
      <c r="G2012" s="217" t="s">
        <v>11042</v>
      </c>
      <c r="H2012" s="156" t="s">
        <v>9554</v>
      </c>
      <c r="I2012" s="223" t="s">
        <v>7</v>
      </c>
      <c r="J2012" s="233" t="s">
        <v>31</v>
      </c>
      <c r="K2012" s="184" t="s">
        <v>32</v>
      </c>
      <c r="M2012" s="138" t="s">
        <v>9555</v>
      </c>
    </row>
    <row r="2013" spans="1:13" s="176" customFormat="1" ht="75" customHeight="1">
      <c r="C2013" s="183" t="s">
        <v>9556</v>
      </c>
      <c r="D2013" s="191" t="s">
        <v>32</v>
      </c>
      <c r="E2013" s="165" t="s">
        <v>9557</v>
      </c>
      <c r="F2013" s="165" t="s">
        <v>9558</v>
      </c>
      <c r="G2013" s="219" t="s">
        <v>9559</v>
      </c>
      <c r="H2013" s="165" t="s">
        <v>9560</v>
      </c>
      <c r="I2013" s="223" t="s">
        <v>7</v>
      </c>
      <c r="J2013" s="234" t="s">
        <v>31</v>
      </c>
      <c r="K2013" s="191" t="s">
        <v>32</v>
      </c>
      <c r="M2013" s="173" t="s">
        <v>9561</v>
      </c>
    </row>
    <row r="2014" spans="1:13" s="176" customFormat="1" ht="75" customHeight="1">
      <c r="C2014" s="183" t="s">
        <v>9562</v>
      </c>
      <c r="D2014" s="191" t="s">
        <v>32</v>
      </c>
      <c r="E2014" s="165" t="s">
        <v>9557</v>
      </c>
      <c r="F2014" s="165" t="s">
        <v>9558</v>
      </c>
      <c r="G2014" s="219" t="s">
        <v>9563</v>
      </c>
      <c r="H2014" s="165" t="s">
        <v>9560</v>
      </c>
      <c r="I2014" s="223" t="s">
        <v>7</v>
      </c>
      <c r="J2014" s="234" t="s">
        <v>31</v>
      </c>
      <c r="K2014" s="191" t="s">
        <v>32</v>
      </c>
      <c r="M2014" s="173" t="s">
        <v>9561</v>
      </c>
    </row>
    <row r="2015" spans="1:13" s="176" customFormat="1" ht="75" customHeight="1">
      <c r="C2015" s="183" t="s">
        <v>9564</v>
      </c>
      <c r="D2015" s="191" t="s">
        <v>32</v>
      </c>
      <c r="E2015" s="165" t="s">
        <v>9565</v>
      </c>
      <c r="F2015" s="165" t="s">
        <v>9566</v>
      </c>
      <c r="G2015" s="219" t="s">
        <v>9563</v>
      </c>
      <c r="H2015" s="165" t="s">
        <v>9567</v>
      </c>
      <c r="I2015" s="223" t="s">
        <v>7</v>
      </c>
      <c r="J2015" s="234" t="s">
        <v>31</v>
      </c>
      <c r="K2015" s="191" t="s">
        <v>32</v>
      </c>
      <c r="M2015" s="173" t="s">
        <v>9568</v>
      </c>
    </row>
    <row r="2016" spans="1:13" s="176" customFormat="1" ht="75" customHeight="1">
      <c r="C2016" s="183" t="s">
        <v>9569</v>
      </c>
      <c r="D2016" s="191" t="s">
        <v>32</v>
      </c>
      <c r="E2016" s="165" t="s">
        <v>9570</v>
      </c>
      <c r="F2016" s="165" t="s">
        <v>9571</v>
      </c>
      <c r="G2016" s="219" t="s">
        <v>9563</v>
      </c>
      <c r="H2016" s="165" t="s">
        <v>9572</v>
      </c>
      <c r="I2016" s="223" t="s">
        <v>7</v>
      </c>
      <c r="J2016" s="234" t="s">
        <v>31</v>
      </c>
      <c r="K2016" s="191" t="s">
        <v>32</v>
      </c>
      <c r="M2016" s="173" t="s">
        <v>9573</v>
      </c>
    </row>
    <row r="2017" spans="1:13" s="176" customFormat="1" ht="75" customHeight="1">
      <c r="C2017" s="183" t="s">
        <v>9574</v>
      </c>
      <c r="D2017" s="191" t="s">
        <v>32</v>
      </c>
      <c r="E2017" s="165" t="s">
        <v>9575</v>
      </c>
      <c r="F2017" s="165" t="s">
        <v>9576</v>
      </c>
      <c r="G2017" s="219" t="s">
        <v>9563</v>
      </c>
      <c r="H2017" s="165" t="s">
        <v>9577</v>
      </c>
      <c r="I2017" s="223" t="s">
        <v>7</v>
      </c>
      <c r="J2017" s="234" t="s">
        <v>31</v>
      </c>
      <c r="K2017" s="191" t="s">
        <v>32</v>
      </c>
      <c r="M2017" s="173" t="s">
        <v>9578</v>
      </c>
    </row>
    <row r="2018" spans="1:13" s="176" customFormat="1" ht="75" customHeight="1">
      <c r="C2018" s="183" t="s">
        <v>9579</v>
      </c>
      <c r="D2018" s="191" t="s">
        <v>32</v>
      </c>
      <c r="E2018" s="165" t="s">
        <v>9580</v>
      </c>
      <c r="F2018" s="165" t="s">
        <v>9581</v>
      </c>
      <c r="G2018" s="219" t="s">
        <v>9563</v>
      </c>
      <c r="H2018" s="165" t="s">
        <v>9582</v>
      </c>
      <c r="I2018" s="223" t="s">
        <v>7</v>
      </c>
      <c r="J2018" s="234" t="s">
        <v>31</v>
      </c>
      <c r="K2018" s="191" t="s">
        <v>32</v>
      </c>
      <c r="M2018" s="173" t="s">
        <v>9583</v>
      </c>
    </row>
    <row r="2019" spans="1:13" s="176" customFormat="1" ht="75" customHeight="1">
      <c r="C2019" s="183" t="s">
        <v>9584</v>
      </c>
      <c r="D2019" s="191" t="s">
        <v>32</v>
      </c>
      <c r="E2019" s="165" t="s">
        <v>9585</v>
      </c>
      <c r="F2019" s="165" t="s">
        <v>9586</v>
      </c>
      <c r="G2019" s="219" t="s">
        <v>9563</v>
      </c>
      <c r="H2019" s="165" t="s">
        <v>9587</v>
      </c>
      <c r="I2019" s="223" t="s">
        <v>7</v>
      </c>
      <c r="J2019" s="234" t="s">
        <v>31</v>
      </c>
      <c r="K2019" s="191" t="s">
        <v>32</v>
      </c>
      <c r="M2019" s="173" t="s">
        <v>9588</v>
      </c>
    </row>
    <row r="2020" spans="1:13" ht="75" customHeight="1">
      <c r="C2020" s="183" t="s">
        <v>9589</v>
      </c>
      <c r="D2020" s="183" t="s">
        <v>32</v>
      </c>
      <c r="E2020" s="156" t="s">
        <v>9590</v>
      </c>
      <c r="F2020" s="156" t="s">
        <v>9591</v>
      </c>
      <c r="G2020" s="217" t="s">
        <v>9592</v>
      </c>
      <c r="H2020" s="156" t="s">
        <v>9593</v>
      </c>
      <c r="I2020" s="223" t="s">
        <v>7</v>
      </c>
      <c r="J2020" s="233" t="s">
        <v>31</v>
      </c>
      <c r="K2020" s="184" t="s">
        <v>32</v>
      </c>
      <c r="M2020" s="138" t="s">
        <v>9594</v>
      </c>
    </row>
    <row r="2021" spans="1:13" ht="75" customHeight="1">
      <c r="C2021" s="183" t="s">
        <v>9595</v>
      </c>
      <c r="D2021" s="183" t="s">
        <v>32</v>
      </c>
      <c r="E2021" s="156" t="s">
        <v>9596</v>
      </c>
      <c r="F2021" s="156" t="s">
        <v>9597</v>
      </c>
      <c r="G2021" s="217" t="s">
        <v>9598</v>
      </c>
      <c r="H2021" s="156" t="s">
        <v>9599</v>
      </c>
      <c r="I2021" s="223" t="s">
        <v>7</v>
      </c>
      <c r="J2021" s="233" t="s">
        <v>31</v>
      </c>
      <c r="K2021" s="184" t="s">
        <v>32</v>
      </c>
      <c r="M2021" s="138" t="s">
        <v>9600</v>
      </c>
    </row>
    <row r="2022" spans="1:13" ht="75" customHeight="1">
      <c r="C2022" s="183" t="s">
        <v>9601</v>
      </c>
      <c r="D2022" s="183" t="s">
        <v>32</v>
      </c>
      <c r="E2022" s="156" t="s">
        <v>9602</v>
      </c>
      <c r="F2022" s="156" t="s">
        <v>9603</v>
      </c>
      <c r="G2022" s="217" t="s">
        <v>9598</v>
      </c>
      <c r="H2022" s="156" t="s">
        <v>9604</v>
      </c>
      <c r="I2022" s="223" t="s">
        <v>7</v>
      </c>
      <c r="J2022" s="233" t="s">
        <v>31</v>
      </c>
      <c r="K2022" s="184" t="s">
        <v>32</v>
      </c>
      <c r="M2022" s="138" t="s">
        <v>9605</v>
      </c>
    </row>
    <row r="2023" spans="1:13" ht="75" customHeight="1">
      <c r="C2023" s="183" t="s">
        <v>9606</v>
      </c>
      <c r="D2023" s="183" t="s">
        <v>32</v>
      </c>
      <c r="E2023" s="156" t="s">
        <v>9607</v>
      </c>
      <c r="F2023" s="156" t="s">
        <v>9608</v>
      </c>
      <c r="G2023" s="217" t="s">
        <v>9609</v>
      </c>
      <c r="H2023" s="156" t="s">
        <v>9610</v>
      </c>
      <c r="I2023" s="223" t="s">
        <v>7</v>
      </c>
      <c r="J2023" s="233" t="s">
        <v>31</v>
      </c>
      <c r="K2023" s="184" t="s">
        <v>32</v>
      </c>
      <c r="M2023" s="138" t="s">
        <v>9611</v>
      </c>
    </row>
    <row r="2024" spans="1:13" ht="75" customHeight="1">
      <c r="A2024" s="138"/>
      <c r="B2024" s="138"/>
      <c r="C2024" s="183" t="s">
        <v>9612</v>
      </c>
      <c r="D2024" s="183" t="s">
        <v>32</v>
      </c>
      <c r="E2024" s="156" t="s">
        <v>9613</v>
      </c>
      <c r="F2024" s="156" t="s">
        <v>9614</v>
      </c>
      <c r="G2024" s="217" t="s">
        <v>11043</v>
      </c>
      <c r="H2024" s="156" t="s">
        <v>9615</v>
      </c>
      <c r="I2024" s="223" t="s">
        <v>7</v>
      </c>
      <c r="J2024" s="233" t="s">
        <v>31</v>
      </c>
      <c r="K2024" s="184" t="s">
        <v>32</v>
      </c>
      <c r="M2024" s="138" t="s">
        <v>9616</v>
      </c>
    </row>
    <row r="2025" spans="1:13" ht="75" customHeight="1">
      <c r="C2025" s="183" t="s">
        <v>9617</v>
      </c>
      <c r="D2025" s="183" t="s">
        <v>32</v>
      </c>
      <c r="E2025" s="156" t="s">
        <v>9618</v>
      </c>
      <c r="F2025" s="156" t="s">
        <v>9619</v>
      </c>
      <c r="G2025" s="217" t="s">
        <v>11043</v>
      </c>
      <c r="H2025" s="156" t="s">
        <v>9620</v>
      </c>
      <c r="I2025" s="223" t="s">
        <v>7</v>
      </c>
      <c r="J2025" s="233" t="s">
        <v>31</v>
      </c>
      <c r="K2025" s="184" t="s">
        <v>32</v>
      </c>
      <c r="M2025" s="138" t="s">
        <v>9621</v>
      </c>
    </row>
    <row r="2026" spans="1:13" ht="75" customHeight="1">
      <c r="C2026" s="183" t="s">
        <v>9622</v>
      </c>
      <c r="D2026" s="183" t="s">
        <v>32</v>
      </c>
      <c r="E2026" s="156" t="s">
        <v>9623</v>
      </c>
      <c r="F2026" s="156" t="s">
        <v>9624</v>
      </c>
      <c r="G2026" s="217" t="s">
        <v>11043</v>
      </c>
      <c r="H2026" s="156" t="s">
        <v>9625</v>
      </c>
      <c r="I2026" s="223" t="s">
        <v>7</v>
      </c>
      <c r="J2026" s="233" t="s">
        <v>31</v>
      </c>
      <c r="K2026" s="184" t="s">
        <v>32</v>
      </c>
      <c r="M2026" s="138" t="s">
        <v>9626</v>
      </c>
    </row>
    <row r="2027" spans="1:13" ht="75" customHeight="1">
      <c r="C2027" s="183" t="s">
        <v>9627</v>
      </c>
      <c r="D2027" s="183" t="s">
        <v>32</v>
      </c>
      <c r="E2027" s="156" t="s">
        <v>9628</v>
      </c>
      <c r="F2027" s="156" t="s">
        <v>9629</v>
      </c>
      <c r="G2027" s="217" t="s">
        <v>11044</v>
      </c>
      <c r="H2027" s="156" t="s">
        <v>4304</v>
      </c>
      <c r="I2027" s="223" t="s">
        <v>7</v>
      </c>
      <c r="J2027" s="233" t="s">
        <v>31</v>
      </c>
      <c r="K2027" s="184" t="s">
        <v>32</v>
      </c>
      <c r="M2027" s="138" t="s">
        <v>9630</v>
      </c>
    </row>
    <row r="2028" spans="1:13" ht="75" customHeight="1">
      <c r="C2028" s="183" t="s">
        <v>9631</v>
      </c>
      <c r="D2028" s="183" t="s">
        <v>32</v>
      </c>
      <c r="E2028" s="156" t="s">
        <v>9632</v>
      </c>
      <c r="F2028" s="156" t="s">
        <v>9633</v>
      </c>
      <c r="G2028" s="217" t="s">
        <v>11045</v>
      </c>
      <c r="H2028" s="156" t="s">
        <v>9634</v>
      </c>
      <c r="I2028" s="223" t="s">
        <v>7</v>
      </c>
      <c r="J2028" s="233" t="s">
        <v>31</v>
      </c>
      <c r="K2028" s="184" t="s">
        <v>32</v>
      </c>
      <c r="M2028" s="138" t="s">
        <v>9635</v>
      </c>
    </row>
    <row r="2029" spans="1:13" ht="75" customHeight="1">
      <c r="C2029" s="183" t="s">
        <v>9636</v>
      </c>
      <c r="D2029" s="183" t="s">
        <v>32</v>
      </c>
      <c r="E2029" s="156" t="s">
        <v>9637</v>
      </c>
      <c r="F2029" s="156" t="s">
        <v>9638</v>
      </c>
      <c r="G2029" s="217" t="s">
        <v>11046</v>
      </c>
      <c r="H2029" s="156" t="s">
        <v>9634</v>
      </c>
      <c r="I2029" s="223" t="s">
        <v>7</v>
      </c>
      <c r="J2029" s="233" t="s">
        <v>31</v>
      </c>
      <c r="K2029" s="184" t="s">
        <v>32</v>
      </c>
      <c r="M2029" s="138" t="s">
        <v>9639</v>
      </c>
    </row>
    <row r="2030" spans="1:13" ht="75" customHeight="1">
      <c r="C2030" s="183" t="s">
        <v>9640</v>
      </c>
      <c r="D2030" s="183" t="s">
        <v>32</v>
      </c>
      <c r="E2030" s="156" t="s">
        <v>9641</v>
      </c>
      <c r="F2030" s="156" t="s">
        <v>9642</v>
      </c>
      <c r="G2030" s="217" t="s">
        <v>11047</v>
      </c>
      <c r="H2030" s="156" t="s">
        <v>9615</v>
      </c>
      <c r="I2030" s="223" t="s">
        <v>7</v>
      </c>
      <c r="J2030" s="233" t="s">
        <v>31</v>
      </c>
      <c r="K2030" s="184" t="s">
        <v>32</v>
      </c>
      <c r="M2030" s="138" t="s">
        <v>9643</v>
      </c>
    </row>
    <row r="2031" spans="1:13" ht="75" customHeight="1">
      <c r="C2031" s="183" t="s">
        <v>9644</v>
      </c>
      <c r="D2031" s="183" t="s">
        <v>32</v>
      </c>
      <c r="E2031" s="156" t="s">
        <v>9645</v>
      </c>
      <c r="F2031" s="156" t="s">
        <v>9646</v>
      </c>
      <c r="G2031" s="217" t="s">
        <v>11047</v>
      </c>
      <c r="H2031" s="156" t="s">
        <v>9647</v>
      </c>
      <c r="I2031" s="223" t="s">
        <v>7</v>
      </c>
      <c r="J2031" s="233" t="s">
        <v>31</v>
      </c>
      <c r="K2031" s="184" t="s">
        <v>32</v>
      </c>
      <c r="M2031" s="138" t="s">
        <v>9648</v>
      </c>
    </row>
    <row r="2032" spans="1:13" ht="75" customHeight="1">
      <c r="C2032" s="183" t="s">
        <v>9649</v>
      </c>
      <c r="D2032" s="183" t="s">
        <v>32</v>
      </c>
      <c r="E2032" s="156" t="s">
        <v>9650</v>
      </c>
      <c r="F2032" s="156" t="s">
        <v>9651</v>
      </c>
      <c r="G2032" s="217" t="s">
        <v>11047</v>
      </c>
      <c r="H2032" s="156" t="s">
        <v>9625</v>
      </c>
      <c r="I2032" s="223" t="s">
        <v>7</v>
      </c>
      <c r="J2032" s="233" t="s">
        <v>31</v>
      </c>
      <c r="K2032" s="184" t="s">
        <v>32</v>
      </c>
      <c r="M2032" s="138" t="s">
        <v>9652</v>
      </c>
    </row>
    <row r="2033" spans="3:13" ht="75" customHeight="1">
      <c r="C2033" s="183" t="s">
        <v>9653</v>
      </c>
      <c r="D2033" s="183" t="s">
        <v>32</v>
      </c>
      <c r="E2033" s="156" t="s">
        <v>9654</v>
      </c>
      <c r="F2033" s="156" t="s">
        <v>9655</v>
      </c>
      <c r="G2033" s="217" t="s">
        <v>11048</v>
      </c>
      <c r="H2033" s="156" t="s">
        <v>9615</v>
      </c>
      <c r="I2033" s="223" t="s">
        <v>7</v>
      </c>
      <c r="J2033" s="233" t="s">
        <v>31</v>
      </c>
      <c r="K2033" s="184" t="s">
        <v>32</v>
      </c>
      <c r="M2033" s="138" t="s">
        <v>9656</v>
      </c>
    </row>
    <row r="2034" spans="3:13" ht="75" customHeight="1">
      <c r="C2034" s="183" t="s">
        <v>9657</v>
      </c>
      <c r="D2034" s="183" t="s">
        <v>32</v>
      </c>
      <c r="E2034" s="156" t="s">
        <v>9654</v>
      </c>
      <c r="F2034" s="156" t="s">
        <v>9658</v>
      </c>
      <c r="G2034" s="217" t="s">
        <v>11049</v>
      </c>
      <c r="H2034" s="156" t="s">
        <v>9615</v>
      </c>
      <c r="I2034" s="223" t="s">
        <v>7</v>
      </c>
      <c r="J2034" s="233" t="s">
        <v>31</v>
      </c>
      <c r="K2034" s="184" t="s">
        <v>32</v>
      </c>
      <c r="M2034" s="138" t="s">
        <v>9659</v>
      </c>
    </row>
    <row r="2035" spans="3:13" ht="75" customHeight="1">
      <c r="C2035" s="183" t="s">
        <v>9660</v>
      </c>
      <c r="D2035" s="183" t="s">
        <v>32</v>
      </c>
      <c r="E2035" s="156" t="s">
        <v>9661</v>
      </c>
      <c r="F2035" s="156" t="s">
        <v>9662</v>
      </c>
      <c r="G2035" s="217" t="s">
        <v>11049</v>
      </c>
      <c r="H2035" s="156" t="s">
        <v>9620</v>
      </c>
      <c r="I2035" s="223" t="s">
        <v>7</v>
      </c>
      <c r="J2035" s="233" t="s">
        <v>31</v>
      </c>
      <c r="K2035" s="184" t="s">
        <v>32</v>
      </c>
      <c r="M2035" s="138" t="s">
        <v>9663</v>
      </c>
    </row>
    <row r="2036" spans="3:13" ht="75" customHeight="1">
      <c r="C2036" s="183" t="s">
        <v>9664</v>
      </c>
      <c r="D2036" s="183" t="s">
        <v>32</v>
      </c>
      <c r="E2036" s="156" t="s">
        <v>9661</v>
      </c>
      <c r="F2036" s="156" t="s">
        <v>9665</v>
      </c>
      <c r="G2036" s="217" t="s">
        <v>11048</v>
      </c>
      <c r="H2036" s="156" t="s">
        <v>9620</v>
      </c>
      <c r="I2036" s="223" t="s">
        <v>7</v>
      </c>
      <c r="J2036" s="233" t="s">
        <v>31</v>
      </c>
      <c r="K2036" s="184" t="s">
        <v>32</v>
      </c>
      <c r="M2036" s="138" t="s">
        <v>9666</v>
      </c>
    </row>
    <row r="2037" spans="3:13" ht="75" customHeight="1">
      <c r="C2037" s="183" t="s">
        <v>9667</v>
      </c>
      <c r="D2037" s="183" t="s">
        <v>32</v>
      </c>
      <c r="E2037" s="156" t="s">
        <v>9668</v>
      </c>
      <c r="F2037" s="156" t="s">
        <v>9669</v>
      </c>
      <c r="G2037" s="217" t="s">
        <v>11049</v>
      </c>
      <c r="H2037" s="156" t="s">
        <v>9625</v>
      </c>
      <c r="I2037" s="223" t="s">
        <v>7</v>
      </c>
      <c r="J2037" s="233" t="s">
        <v>31</v>
      </c>
      <c r="K2037" s="184" t="s">
        <v>32</v>
      </c>
      <c r="M2037" s="138" t="s">
        <v>9670</v>
      </c>
    </row>
    <row r="2038" spans="3:13" ht="75" customHeight="1">
      <c r="C2038" s="183" t="s">
        <v>9671</v>
      </c>
      <c r="D2038" s="183" t="s">
        <v>32</v>
      </c>
      <c r="E2038" s="156" t="s">
        <v>9668</v>
      </c>
      <c r="F2038" s="156" t="s">
        <v>9672</v>
      </c>
      <c r="G2038" s="217" t="s">
        <v>11048</v>
      </c>
      <c r="H2038" s="156" t="s">
        <v>9625</v>
      </c>
      <c r="I2038" s="223" t="s">
        <v>7</v>
      </c>
      <c r="J2038" s="233" t="s">
        <v>31</v>
      </c>
      <c r="K2038" s="184" t="s">
        <v>32</v>
      </c>
      <c r="M2038" s="138" t="s">
        <v>9673</v>
      </c>
    </row>
    <row r="2039" spans="3:13" ht="75" customHeight="1">
      <c r="C2039" s="183" t="s">
        <v>9674</v>
      </c>
      <c r="D2039" s="183" t="s">
        <v>32</v>
      </c>
      <c r="E2039" s="156" t="s">
        <v>9675</v>
      </c>
      <c r="F2039" s="156" t="s">
        <v>9676</v>
      </c>
      <c r="G2039" s="217" t="s">
        <v>11050</v>
      </c>
      <c r="H2039" s="156" t="s">
        <v>9615</v>
      </c>
      <c r="I2039" s="223" t="s">
        <v>7</v>
      </c>
      <c r="J2039" s="233" t="s">
        <v>31</v>
      </c>
      <c r="K2039" s="184" t="s">
        <v>32</v>
      </c>
      <c r="M2039" s="138" t="s">
        <v>9677</v>
      </c>
    </row>
    <row r="2040" spans="3:13" ht="75" customHeight="1">
      <c r="C2040" s="183" t="s">
        <v>9678</v>
      </c>
      <c r="D2040" s="183" t="s">
        <v>32</v>
      </c>
      <c r="E2040" s="156" t="s">
        <v>9675</v>
      </c>
      <c r="F2040" s="156" t="s">
        <v>9679</v>
      </c>
      <c r="G2040" s="217" t="s">
        <v>11051</v>
      </c>
      <c r="H2040" s="156" t="s">
        <v>9615</v>
      </c>
      <c r="I2040" s="223" t="s">
        <v>7</v>
      </c>
      <c r="J2040" s="233" t="s">
        <v>31</v>
      </c>
      <c r="K2040" s="184" t="s">
        <v>32</v>
      </c>
      <c r="M2040" s="138" t="s">
        <v>9680</v>
      </c>
    </row>
    <row r="2041" spans="3:13" ht="75" customHeight="1">
      <c r="C2041" s="183" t="s">
        <v>9681</v>
      </c>
      <c r="D2041" s="183" t="s">
        <v>32</v>
      </c>
      <c r="E2041" s="156" t="s">
        <v>9682</v>
      </c>
      <c r="F2041" s="156" t="s">
        <v>9683</v>
      </c>
      <c r="G2041" s="217" t="s">
        <v>11051</v>
      </c>
      <c r="H2041" s="156" t="s">
        <v>9620</v>
      </c>
      <c r="I2041" s="223" t="s">
        <v>7</v>
      </c>
      <c r="J2041" s="233" t="s">
        <v>31</v>
      </c>
      <c r="K2041" s="184" t="s">
        <v>32</v>
      </c>
      <c r="M2041" s="138" t="s">
        <v>9684</v>
      </c>
    </row>
    <row r="2042" spans="3:13" ht="75" customHeight="1">
      <c r="C2042" s="183" t="s">
        <v>9685</v>
      </c>
      <c r="D2042" s="183" t="s">
        <v>32</v>
      </c>
      <c r="E2042" s="156" t="s">
        <v>9682</v>
      </c>
      <c r="F2042" s="156" t="s">
        <v>9686</v>
      </c>
      <c r="G2042" s="217" t="s">
        <v>11050</v>
      </c>
      <c r="H2042" s="156" t="s">
        <v>9620</v>
      </c>
      <c r="I2042" s="223" t="s">
        <v>7</v>
      </c>
      <c r="J2042" s="233" t="s">
        <v>31</v>
      </c>
      <c r="K2042" s="184" t="s">
        <v>32</v>
      </c>
      <c r="M2042" s="138" t="s">
        <v>9687</v>
      </c>
    </row>
    <row r="2043" spans="3:13" ht="75" customHeight="1">
      <c r="C2043" s="183" t="s">
        <v>9688</v>
      </c>
      <c r="D2043" s="183" t="s">
        <v>32</v>
      </c>
      <c r="E2043" s="156" t="s">
        <v>9689</v>
      </c>
      <c r="F2043" s="156" t="s">
        <v>9690</v>
      </c>
      <c r="G2043" s="217" t="s">
        <v>11051</v>
      </c>
      <c r="H2043" s="156" t="s">
        <v>9691</v>
      </c>
      <c r="I2043" s="223" t="s">
        <v>7</v>
      </c>
      <c r="J2043" s="233" t="s">
        <v>31</v>
      </c>
      <c r="K2043" s="184" t="s">
        <v>32</v>
      </c>
      <c r="M2043" s="138" t="s">
        <v>9692</v>
      </c>
    </row>
    <row r="2044" spans="3:13" ht="75" customHeight="1">
      <c r="C2044" s="183" t="s">
        <v>9693</v>
      </c>
      <c r="D2044" s="183" t="s">
        <v>32</v>
      </c>
      <c r="E2044" s="156" t="s">
        <v>9689</v>
      </c>
      <c r="F2044" s="156" t="s">
        <v>9694</v>
      </c>
      <c r="G2044" s="217" t="s">
        <v>11050</v>
      </c>
      <c r="H2044" s="156" t="s">
        <v>9691</v>
      </c>
      <c r="I2044" s="223" t="s">
        <v>7</v>
      </c>
      <c r="J2044" s="233" t="s">
        <v>31</v>
      </c>
      <c r="K2044" s="184" t="s">
        <v>32</v>
      </c>
      <c r="M2044" s="138" t="s">
        <v>9695</v>
      </c>
    </row>
    <row r="2045" spans="3:13" ht="75" customHeight="1">
      <c r="C2045" s="183" t="s">
        <v>9696</v>
      </c>
      <c r="D2045" s="183" t="s">
        <v>32</v>
      </c>
      <c r="E2045" s="156" t="s">
        <v>9697</v>
      </c>
      <c r="F2045" s="156" t="s">
        <v>9698</v>
      </c>
      <c r="G2045" s="217" t="s">
        <v>11052</v>
      </c>
      <c r="H2045" s="156" t="s">
        <v>9634</v>
      </c>
      <c r="I2045" s="223" t="s">
        <v>7</v>
      </c>
      <c r="J2045" s="233" t="s">
        <v>31</v>
      </c>
      <c r="K2045" s="184" t="s">
        <v>32</v>
      </c>
      <c r="M2045" s="138" t="s">
        <v>9699</v>
      </c>
    </row>
    <row r="2046" spans="3:13" ht="75" customHeight="1">
      <c r="C2046" s="183" t="s">
        <v>9700</v>
      </c>
      <c r="D2046" s="183" t="s">
        <v>32</v>
      </c>
      <c r="E2046" s="156" t="s">
        <v>9701</v>
      </c>
      <c r="F2046" s="156" t="s">
        <v>9702</v>
      </c>
      <c r="G2046" s="217" t="s">
        <v>11053</v>
      </c>
      <c r="H2046" s="156" t="s">
        <v>9634</v>
      </c>
      <c r="I2046" s="223" t="s">
        <v>7</v>
      </c>
      <c r="J2046" s="233" t="s">
        <v>31</v>
      </c>
      <c r="K2046" s="184" t="s">
        <v>32</v>
      </c>
      <c r="M2046" s="138" t="s">
        <v>9703</v>
      </c>
    </row>
    <row r="2047" spans="3:13" ht="75" customHeight="1">
      <c r="C2047" s="183" t="s">
        <v>9704</v>
      </c>
      <c r="D2047" s="183" t="s">
        <v>32</v>
      </c>
      <c r="E2047" s="156" t="s">
        <v>9705</v>
      </c>
      <c r="F2047" s="156" t="s">
        <v>9706</v>
      </c>
      <c r="G2047" s="217" t="s">
        <v>11054</v>
      </c>
      <c r="H2047" s="156" t="s">
        <v>9634</v>
      </c>
      <c r="I2047" s="223" t="s">
        <v>7</v>
      </c>
      <c r="J2047" s="233" t="s">
        <v>31</v>
      </c>
      <c r="K2047" s="184" t="s">
        <v>32</v>
      </c>
      <c r="M2047" s="138" t="s">
        <v>9707</v>
      </c>
    </row>
    <row r="2048" spans="3:13" ht="75" customHeight="1">
      <c r="C2048" s="183" t="s">
        <v>9708</v>
      </c>
      <c r="D2048" s="183" t="s">
        <v>32</v>
      </c>
      <c r="E2048" s="156" t="s">
        <v>9709</v>
      </c>
      <c r="F2048" s="156" t="s">
        <v>9710</v>
      </c>
      <c r="G2048" s="217" t="s">
        <v>11055</v>
      </c>
      <c r="H2048" s="156" t="s">
        <v>4239</v>
      </c>
      <c r="I2048" s="223" t="s">
        <v>7</v>
      </c>
      <c r="J2048" s="233" t="s">
        <v>31</v>
      </c>
      <c r="K2048" s="184" t="s">
        <v>32</v>
      </c>
      <c r="M2048" s="138" t="s">
        <v>9711</v>
      </c>
    </row>
    <row r="2049" spans="1:13" ht="75" customHeight="1">
      <c r="C2049" s="183" t="s">
        <v>9712</v>
      </c>
      <c r="D2049" s="183" t="s">
        <v>32</v>
      </c>
      <c r="E2049" s="156" t="s">
        <v>9713</v>
      </c>
      <c r="F2049" s="156" t="s">
        <v>9714</v>
      </c>
      <c r="G2049" s="217" t="s">
        <v>11056</v>
      </c>
      <c r="H2049" s="156" t="s">
        <v>9615</v>
      </c>
      <c r="I2049" s="223" t="s">
        <v>7</v>
      </c>
      <c r="J2049" s="233" t="s">
        <v>31</v>
      </c>
      <c r="K2049" s="184" t="s">
        <v>32</v>
      </c>
      <c r="M2049" s="138" t="s">
        <v>9715</v>
      </c>
    </row>
    <row r="2050" spans="1:13" ht="75" customHeight="1">
      <c r="C2050" s="183" t="s">
        <v>9716</v>
      </c>
      <c r="D2050" s="183" t="s">
        <v>32</v>
      </c>
      <c r="E2050" s="156" t="s">
        <v>9717</v>
      </c>
      <c r="F2050" s="156" t="s">
        <v>9718</v>
      </c>
      <c r="G2050" s="217" t="s">
        <v>11057</v>
      </c>
      <c r="H2050" s="156" t="s">
        <v>9615</v>
      </c>
      <c r="I2050" s="223" t="s">
        <v>7</v>
      </c>
      <c r="J2050" s="233" t="s">
        <v>31</v>
      </c>
      <c r="K2050" s="184" t="s">
        <v>32</v>
      </c>
      <c r="M2050" s="138" t="s">
        <v>9719</v>
      </c>
    </row>
    <row r="2051" spans="1:13" ht="75" customHeight="1">
      <c r="C2051" s="183" t="s">
        <v>9720</v>
      </c>
      <c r="D2051" s="183" t="s">
        <v>32</v>
      </c>
      <c r="E2051" s="156" t="s">
        <v>9721</v>
      </c>
      <c r="F2051" s="156" t="s">
        <v>9722</v>
      </c>
      <c r="G2051" s="217" t="s">
        <v>11058</v>
      </c>
      <c r="H2051" s="156" t="s">
        <v>9723</v>
      </c>
      <c r="I2051" s="223" t="s">
        <v>7</v>
      </c>
      <c r="J2051" s="233" t="s">
        <v>31</v>
      </c>
      <c r="K2051" s="184" t="s">
        <v>32</v>
      </c>
      <c r="M2051" s="138" t="s">
        <v>9724</v>
      </c>
    </row>
    <row r="2052" spans="1:13" ht="75" customHeight="1">
      <c r="C2052" s="183" t="s">
        <v>9725</v>
      </c>
      <c r="D2052" s="183" t="s">
        <v>32</v>
      </c>
      <c r="E2052" s="156" t="s">
        <v>9726</v>
      </c>
      <c r="F2052" s="156" t="s">
        <v>9727</v>
      </c>
      <c r="G2052" s="217" t="s">
        <v>11059</v>
      </c>
      <c r="H2052" s="156" t="s">
        <v>9723</v>
      </c>
      <c r="I2052" s="223" t="s">
        <v>7</v>
      </c>
      <c r="J2052" s="233" t="s">
        <v>31</v>
      </c>
      <c r="K2052" s="184" t="s">
        <v>32</v>
      </c>
      <c r="M2052" s="138" t="s">
        <v>9728</v>
      </c>
    </row>
    <row r="2053" spans="1:13" ht="75" customHeight="1">
      <c r="C2053" s="183" t="s">
        <v>9729</v>
      </c>
      <c r="D2053" s="183" t="s">
        <v>32</v>
      </c>
      <c r="E2053" s="156" t="s">
        <v>9613</v>
      </c>
      <c r="F2053" s="156" t="s">
        <v>9730</v>
      </c>
      <c r="G2053" s="217" t="s">
        <v>11056</v>
      </c>
      <c r="H2053" s="156" t="s">
        <v>9615</v>
      </c>
      <c r="I2053" s="223" t="s">
        <v>7</v>
      </c>
      <c r="J2053" s="233" t="s">
        <v>31</v>
      </c>
      <c r="K2053" s="184" t="s">
        <v>32</v>
      </c>
      <c r="M2053" s="138" t="s">
        <v>9731</v>
      </c>
    </row>
    <row r="2054" spans="1:13" ht="75" customHeight="1">
      <c r="C2054" s="183" t="s">
        <v>9732</v>
      </c>
      <c r="D2054" s="183" t="s">
        <v>32</v>
      </c>
      <c r="E2054" s="156" t="s">
        <v>9613</v>
      </c>
      <c r="F2054" s="156" t="s">
        <v>9733</v>
      </c>
      <c r="G2054" s="217" t="s">
        <v>11056</v>
      </c>
      <c r="H2054" s="156" t="s">
        <v>9615</v>
      </c>
      <c r="I2054" s="223" t="s">
        <v>7</v>
      </c>
      <c r="J2054" s="233" t="s">
        <v>31</v>
      </c>
      <c r="K2054" s="184" t="s">
        <v>32</v>
      </c>
      <c r="M2054" s="138" t="s">
        <v>9734</v>
      </c>
    </row>
    <row r="2055" spans="1:13" ht="75" customHeight="1">
      <c r="C2055" s="183" t="s">
        <v>9735</v>
      </c>
      <c r="D2055" s="183" t="s">
        <v>32</v>
      </c>
      <c r="E2055" s="156" t="s">
        <v>9736</v>
      </c>
      <c r="F2055" s="156" t="s">
        <v>9737</v>
      </c>
      <c r="G2055" s="217" t="s">
        <v>11060</v>
      </c>
      <c r="H2055" s="156" t="s">
        <v>9738</v>
      </c>
      <c r="I2055" s="223" t="s">
        <v>7</v>
      </c>
      <c r="J2055" s="233" t="s">
        <v>31</v>
      </c>
      <c r="K2055" s="184" t="s">
        <v>32</v>
      </c>
      <c r="M2055" s="138" t="s">
        <v>9739</v>
      </c>
    </row>
    <row r="2056" spans="1:13" ht="75" customHeight="1">
      <c r="C2056" s="183" t="s">
        <v>9740</v>
      </c>
      <c r="D2056" s="183" t="s">
        <v>32</v>
      </c>
      <c r="E2056" s="156" t="s">
        <v>9741</v>
      </c>
      <c r="F2056" s="156" t="s">
        <v>9742</v>
      </c>
      <c r="G2056" s="217" t="s">
        <v>11060</v>
      </c>
      <c r="H2056" s="156" t="s">
        <v>9743</v>
      </c>
      <c r="I2056" s="223" t="s">
        <v>7</v>
      </c>
      <c r="J2056" s="233" t="s">
        <v>31</v>
      </c>
      <c r="K2056" s="184" t="s">
        <v>32</v>
      </c>
      <c r="M2056" s="138" t="s">
        <v>9744</v>
      </c>
    </row>
    <row r="2057" spans="1:13" ht="103.5" customHeight="1">
      <c r="A2057" s="138"/>
      <c r="B2057" s="138"/>
      <c r="C2057" s="183" t="s">
        <v>9745</v>
      </c>
      <c r="D2057" s="183" t="s">
        <v>32</v>
      </c>
      <c r="E2057" s="185" t="s">
        <v>9746</v>
      </c>
      <c r="F2057" s="156" t="s">
        <v>9747</v>
      </c>
      <c r="G2057" s="217" t="s">
        <v>11061</v>
      </c>
      <c r="H2057" s="156" t="s">
        <v>9748</v>
      </c>
      <c r="I2057" s="223" t="s">
        <v>7</v>
      </c>
      <c r="J2057" s="233" t="s">
        <v>31</v>
      </c>
      <c r="K2057" s="184" t="s">
        <v>32</v>
      </c>
      <c r="M2057" s="138" t="s">
        <v>9749</v>
      </c>
    </row>
    <row r="2058" spans="1:13" ht="90" customHeight="1">
      <c r="C2058" s="183" t="s">
        <v>9750</v>
      </c>
      <c r="D2058" s="183" t="s">
        <v>32</v>
      </c>
      <c r="E2058" s="156" t="s">
        <v>9751</v>
      </c>
      <c r="F2058" s="156" t="s">
        <v>9752</v>
      </c>
      <c r="G2058" s="217" t="s">
        <v>11062</v>
      </c>
      <c r="H2058" s="156" t="s">
        <v>9753</v>
      </c>
      <c r="I2058" s="223" t="s">
        <v>7</v>
      </c>
      <c r="J2058" s="233" t="s">
        <v>31</v>
      </c>
      <c r="K2058" s="184" t="s">
        <v>32</v>
      </c>
      <c r="M2058" s="138" t="s">
        <v>9754</v>
      </c>
    </row>
    <row r="2059" spans="1:13" ht="89.25" customHeight="1">
      <c r="C2059" s="183" t="s">
        <v>9755</v>
      </c>
      <c r="D2059" s="183" t="s">
        <v>32</v>
      </c>
      <c r="E2059" s="185" t="s">
        <v>9746</v>
      </c>
      <c r="F2059" s="156" t="s">
        <v>9756</v>
      </c>
      <c r="G2059" s="217" t="s">
        <v>11062</v>
      </c>
      <c r="H2059" s="156" t="s">
        <v>9748</v>
      </c>
      <c r="I2059" s="223" t="s">
        <v>7</v>
      </c>
      <c r="J2059" s="233" t="s">
        <v>31</v>
      </c>
      <c r="K2059" s="184" t="s">
        <v>32</v>
      </c>
      <c r="M2059" s="138" t="s">
        <v>9757</v>
      </c>
    </row>
    <row r="2060" spans="1:13" ht="110.25" customHeight="1">
      <c r="C2060" s="183" t="s">
        <v>9758</v>
      </c>
      <c r="D2060" s="183" t="s">
        <v>32</v>
      </c>
      <c r="E2060" s="156" t="s">
        <v>9759</v>
      </c>
      <c r="F2060" s="156" t="s">
        <v>9760</v>
      </c>
      <c r="G2060" s="217" t="s">
        <v>11063</v>
      </c>
      <c r="H2060" s="156" t="s">
        <v>9761</v>
      </c>
      <c r="I2060" s="223" t="s">
        <v>7</v>
      </c>
      <c r="J2060" s="233" t="s">
        <v>31</v>
      </c>
      <c r="K2060" s="184" t="s">
        <v>32</v>
      </c>
      <c r="M2060" s="138" t="s">
        <v>9762</v>
      </c>
    </row>
    <row r="2061" spans="1:13" ht="97.5" customHeight="1">
      <c r="C2061" s="183" t="s">
        <v>9763</v>
      </c>
      <c r="D2061" s="183" t="s">
        <v>32</v>
      </c>
      <c r="E2061" s="156" t="s">
        <v>9764</v>
      </c>
      <c r="F2061" s="156" t="s">
        <v>9765</v>
      </c>
      <c r="G2061" s="217" t="s">
        <v>11064</v>
      </c>
      <c r="H2061" s="156" t="s">
        <v>9753</v>
      </c>
      <c r="I2061" s="223" t="s">
        <v>7</v>
      </c>
      <c r="J2061" s="233" t="s">
        <v>31</v>
      </c>
      <c r="K2061" s="184" t="s">
        <v>32</v>
      </c>
      <c r="M2061" s="138" t="s">
        <v>9766</v>
      </c>
    </row>
    <row r="2062" spans="1:13" ht="112.5" customHeight="1">
      <c r="C2062" s="183" t="s">
        <v>9767</v>
      </c>
      <c r="D2062" s="183" t="s">
        <v>32</v>
      </c>
      <c r="E2062" s="156" t="s">
        <v>9768</v>
      </c>
      <c r="F2062" s="156" t="s">
        <v>9769</v>
      </c>
      <c r="G2062" s="217" t="s">
        <v>11065</v>
      </c>
      <c r="H2062" s="156" t="s">
        <v>9753</v>
      </c>
      <c r="I2062" s="223" t="s">
        <v>7</v>
      </c>
      <c r="J2062" s="233" t="s">
        <v>31</v>
      </c>
      <c r="K2062" s="184" t="s">
        <v>32</v>
      </c>
      <c r="M2062" s="138" t="s">
        <v>9770</v>
      </c>
    </row>
    <row r="2063" spans="1:13" ht="75" customHeight="1">
      <c r="C2063" s="183" t="s">
        <v>9771</v>
      </c>
      <c r="D2063" s="183" t="s">
        <v>32</v>
      </c>
      <c r="E2063" s="156" t="s">
        <v>9772</v>
      </c>
      <c r="F2063" s="156" t="s">
        <v>9773</v>
      </c>
      <c r="G2063" s="217" t="s">
        <v>11065</v>
      </c>
      <c r="H2063" s="156" t="s">
        <v>9774</v>
      </c>
      <c r="I2063" s="223" t="s">
        <v>7</v>
      </c>
      <c r="J2063" s="233" t="s">
        <v>31</v>
      </c>
      <c r="K2063" s="184" t="s">
        <v>32</v>
      </c>
      <c r="M2063" s="138" t="s">
        <v>9775</v>
      </c>
    </row>
    <row r="2064" spans="1:13" ht="105" customHeight="1">
      <c r="C2064" s="183" t="s">
        <v>9776</v>
      </c>
      <c r="D2064" s="183" t="s">
        <v>32</v>
      </c>
      <c r="E2064" s="156" t="s">
        <v>9777</v>
      </c>
      <c r="F2064" s="156" t="s">
        <v>9778</v>
      </c>
      <c r="G2064" s="217" t="s">
        <v>11065</v>
      </c>
      <c r="H2064" s="156" t="s">
        <v>9779</v>
      </c>
      <c r="I2064" s="223" t="s">
        <v>7</v>
      </c>
      <c r="J2064" s="233" t="s">
        <v>31</v>
      </c>
      <c r="K2064" s="184" t="s">
        <v>32</v>
      </c>
      <c r="M2064" s="138" t="s">
        <v>9780</v>
      </c>
    </row>
    <row r="2065" spans="3:13" ht="108.75" customHeight="1">
      <c r="C2065" s="183" t="s">
        <v>9781</v>
      </c>
      <c r="D2065" s="183" t="s">
        <v>32</v>
      </c>
      <c r="E2065" s="156" t="s">
        <v>9782</v>
      </c>
      <c r="F2065" s="156" t="s">
        <v>9783</v>
      </c>
      <c r="G2065" s="217" t="s">
        <v>11065</v>
      </c>
      <c r="H2065" s="156" t="s">
        <v>9784</v>
      </c>
      <c r="I2065" s="223" t="s">
        <v>7</v>
      </c>
      <c r="J2065" s="233" t="s">
        <v>31</v>
      </c>
      <c r="K2065" s="184" t="s">
        <v>32</v>
      </c>
      <c r="M2065" s="138" t="s">
        <v>9785</v>
      </c>
    </row>
    <row r="2066" spans="3:13" ht="75" customHeight="1">
      <c r="C2066" s="183" t="s">
        <v>9786</v>
      </c>
      <c r="D2066" s="183" t="s">
        <v>32</v>
      </c>
      <c r="E2066" s="156" t="s">
        <v>9787</v>
      </c>
      <c r="F2066" s="156" t="s">
        <v>9788</v>
      </c>
      <c r="G2066" s="217" t="s">
        <v>11065</v>
      </c>
      <c r="H2066" s="156" t="s">
        <v>9789</v>
      </c>
      <c r="I2066" s="223" t="s">
        <v>7</v>
      </c>
      <c r="J2066" s="233" t="s">
        <v>31</v>
      </c>
      <c r="K2066" s="184" t="s">
        <v>32</v>
      </c>
      <c r="M2066" s="138" t="s">
        <v>9790</v>
      </c>
    </row>
    <row r="2067" spans="3:13" ht="75" customHeight="1">
      <c r="C2067" s="183" t="s">
        <v>9791</v>
      </c>
      <c r="D2067" s="183" t="s">
        <v>32</v>
      </c>
      <c r="E2067" s="156" t="s">
        <v>9792</v>
      </c>
      <c r="F2067" s="156" t="s">
        <v>9793</v>
      </c>
      <c r="G2067" s="217" t="s">
        <v>11065</v>
      </c>
      <c r="H2067" s="156" t="s">
        <v>9794</v>
      </c>
      <c r="I2067" s="223" t="s">
        <v>7</v>
      </c>
      <c r="J2067" s="233" t="s">
        <v>31</v>
      </c>
      <c r="K2067" s="184" t="s">
        <v>32</v>
      </c>
      <c r="M2067" s="138" t="s">
        <v>9795</v>
      </c>
    </row>
    <row r="2068" spans="3:13" ht="90.75" customHeight="1">
      <c r="C2068" s="183" t="s">
        <v>9796</v>
      </c>
      <c r="D2068" s="183" t="s">
        <v>32</v>
      </c>
      <c r="E2068" s="156" t="s">
        <v>9797</v>
      </c>
      <c r="F2068" s="156" t="s">
        <v>9798</v>
      </c>
      <c r="G2068" s="217" t="s">
        <v>11066</v>
      </c>
      <c r="H2068" s="156" t="s">
        <v>9753</v>
      </c>
      <c r="I2068" s="223" t="s">
        <v>7</v>
      </c>
      <c r="J2068" s="233" t="s">
        <v>31</v>
      </c>
      <c r="K2068" s="184" t="s">
        <v>32</v>
      </c>
      <c r="M2068" s="138" t="s">
        <v>9799</v>
      </c>
    </row>
    <row r="2069" spans="3:13" ht="75" customHeight="1">
      <c r="C2069" s="183" t="s">
        <v>9800</v>
      </c>
      <c r="D2069" s="183" t="s">
        <v>32</v>
      </c>
      <c r="E2069" s="156" t="s">
        <v>9801</v>
      </c>
      <c r="F2069" s="156" t="s">
        <v>9802</v>
      </c>
      <c r="G2069" s="217" t="s">
        <v>11066</v>
      </c>
      <c r="H2069" s="156" t="s">
        <v>9774</v>
      </c>
      <c r="I2069" s="223" t="s">
        <v>7</v>
      </c>
      <c r="J2069" s="233" t="s">
        <v>31</v>
      </c>
      <c r="K2069" s="184" t="s">
        <v>32</v>
      </c>
      <c r="M2069" s="138" t="s">
        <v>9803</v>
      </c>
    </row>
    <row r="2070" spans="3:13" ht="95.25" customHeight="1">
      <c r="C2070" s="183" t="s">
        <v>9804</v>
      </c>
      <c r="D2070" s="183" t="s">
        <v>32</v>
      </c>
      <c r="E2070" s="156" t="s">
        <v>9805</v>
      </c>
      <c r="F2070" s="156" t="s">
        <v>9806</v>
      </c>
      <c r="G2070" s="217" t="s">
        <v>11066</v>
      </c>
      <c r="H2070" s="156" t="s">
        <v>9779</v>
      </c>
      <c r="I2070" s="223" t="s">
        <v>7</v>
      </c>
      <c r="J2070" s="233" t="s">
        <v>31</v>
      </c>
      <c r="K2070" s="184" t="s">
        <v>32</v>
      </c>
      <c r="M2070" s="138" t="s">
        <v>9807</v>
      </c>
    </row>
    <row r="2071" spans="3:13" ht="98.25" customHeight="1">
      <c r="C2071" s="183" t="s">
        <v>9808</v>
      </c>
      <c r="D2071" s="183" t="s">
        <v>32</v>
      </c>
      <c r="E2071" s="156" t="s">
        <v>9809</v>
      </c>
      <c r="F2071" s="156" t="s">
        <v>9810</v>
      </c>
      <c r="G2071" s="217" t="s">
        <v>11066</v>
      </c>
      <c r="H2071" s="156" t="s">
        <v>9784</v>
      </c>
      <c r="I2071" s="223" t="s">
        <v>7</v>
      </c>
      <c r="J2071" s="233" t="s">
        <v>31</v>
      </c>
      <c r="K2071" s="184" t="s">
        <v>32</v>
      </c>
      <c r="M2071" s="138" t="s">
        <v>9811</v>
      </c>
    </row>
    <row r="2072" spans="3:13" ht="106.5" customHeight="1">
      <c r="C2072" s="183" t="s">
        <v>9812</v>
      </c>
      <c r="D2072" s="183" t="s">
        <v>32</v>
      </c>
      <c r="E2072" s="156" t="s">
        <v>9813</v>
      </c>
      <c r="F2072" s="156" t="s">
        <v>9814</v>
      </c>
      <c r="G2072" s="217" t="s">
        <v>11066</v>
      </c>
      <c r="H2072" s="156" t="s">
        <v>9789</v>
      </c>
      <c r="I2072" s="223" t="s">
        <v>7</v>
      </c>
      <c r="J2072" s="233" t="s">
        <v>31</v>
      </c>
      <c r="K2072" s="184" t="s">
        <v>32</v>
      </c>
      <c r="M2072" s="138" t="s">
        <v>9815</v>
      </c>
    </row>
    <row r="2073" spans="3:13" ht="95.25" customHeight="1">
      <c r="C2073" s="183" t="s">
        <v>9816</v>
      </c>
      <c r="D2073" s="183" t="s">
        <v>32</v>
      </c>
      <c r="E2073" s="156" t="s">
        <v>9817</v>
      </c>
      <c r="F2073" s="156" t="s">
        <v>9818</v>
      </c>
      <c r="G2073" s="217" t="s">
        <v>11066</v>
      </c>
      <c r="H2073" s="156" t="s">
        <v>9794</v>
      </c>
      <c r="I2073" s="223" t="s">
        <v>7</v>
      </c>
      <c r="J2073" s="233" t="s">
        <v>31</v>
      </c>
      <c r="K2073" s="184" t="s">
        <v>32</v>
      </c>
      <c r="M2073" s="138" t="s">
        <v>9819</v>
      </c>
    </row>
    <row r="2074" spans="3:13" ht="75" customHeight="1">
      <c r="C2074" s="183" t="s">
        <v>9820</v>
      </c>
      <c r="D2074" s="183" t="s">
        <v>32</v>
      </c>
      <c r="E2074" s="156" t="s">
        <v>9821</v>
      </c>
      <c r="F2074" s="156" t="s">
        <v>9822</v>
      </c>
      <c r="G2074" s="217" t="s">
        <v>11067</v>
      </c>
      <c r="H2074" s="156" t="s">
        <v>9794</v>
      </c>
      <c r="I2074" s="223" t="s">
        <v>7</v>
      </c>
      <c r="J2074" s="233" t="s">
        <v>31</v>
      </c>
      <c r="K2074" s="184" t="s">
        <v>32</v>
      </c>
      <c r="M2074" s="138" t="s">
        <v>9823</v>
      </c>
    </row>
    <row r="2075" spans="3:13" ht="75" customHeight="1">
      <c r="C2075" s="183" t="s">
        <v>9824</v>
      </c>
      <c r="D2075" s="183" t="s">
        <v>32</v>
      </c>
      <c r="E2075" s="156" t="s">
        <v>9825</v>
      </c>
      <c r="F2075" s="156" t="s">
        <v>9826</v>
      </c>
      <c r="G2075" s="217" t="s">
        <v>11067</v>
      </c>
      <c r="H2075" s="156" t="s">
        <v>9753</v>
      </c>
      <c r="I2075" s="223" t="s">
        <v>7</v>
      </c>
      <c r="J2075" s="233" t="s">
        <v>31</v>
      </c>
      <c r="K2075" s="184" t="s">
        <v>32</v>
      </c>
      <c r="M2075" s="138" t="s">
        <v>9827</v>
      </c>
    </row>
    <row r="2076" spans="3:13" ht="75" customHeight="1">
      <c r="C2076" s="183" t="s">
        <v>9828</v>
      </c>
      <c r="D2076" s="183" t="s">
        <v>32</v>
      </c>
      <c r="E2076" s="156" t="s">
        <v>9829</v>
      </c>
      <c r="F2076" s="156" t="s">
        <v>9830</v>
      </c>
      <c r="G2076" s="217" t="s">
        <v>11067</v>
      </c>
      <c r="H2076" s="156" t="s">
        <v>9748</v>
      </c>
      <c r="I2076" s="223" t="s">
        <v>7</v>
      </c>
      <c r="J2076" s="233" t="s">
        <v>31</v>
      </c>
      <c r="K2076" s="184" t="s">
        <v>32</v>
      </c>
      <c r="M2076" s="138" t="s">
        <v>9831</v>
      </c>
    </row>
    <row r="2077" spans="3:13" ht="75" customHeight="1">
      <c r="C2077" s="183" t="s">
        <v>9832</v>
      </c>
      <c r="D2077" s="183" t="s">
        <v>32</v>
      </c>
      <c r="E2077" s="156" t="s">
        <v>9833</v>
      </c>
      <c r="F2077" s="156" t="s">
        <v>9834</v>
      </c>
      <c r="G2077" s="217" t="s">
        <v>11067</v>
      </c>
      <c r="H2077" s="156" t="s">
        <v>9753</v>
      </c>
      <c r="I2077" s="223" t="s">
        <v>7</v>
      </c>
      <c r="J2077" s="233" t="s">
        <v>31</v>
      </c>
      <c r="K2077" s="184" t="s">
        <v>32</v>
      </c>
      <c r="M2077" s="138" t="s">
        <v>9835</v>
      </c>
    </row>
    <row r="2078" spans="3:13" ht="75" customHeight="1">
      <c r="C2078" s="183" t="s">
        <v>9836</v>
      </c>
      <c r="D2078" s="183" t="s">
        <v>32</v>
      </c>
      <c r="E2078" s="156" t="s">
        <v>9837</v>
      </c>
      <c r="F2078" s="156" t="s">
        <v>9838</v>
      </c>
      <c r="G2078" s="217" t="s">
        <v>11067</v>
      </c>
      <c r="H2078" s="156" t="s">
        <v>9774</v>
      </c>
      <c r="I2078" s="223" t="s">
        <v>7</v>
      </c>
      <c r="J2078" s="233" t="s">
        <v>31</v>
      </c>
      <c r="K2078" s="184" t="s">
        <v>32</v>
      </c>
      <c r="M2078" s="138" t="s">
        <v>9839</v>
      </c>
    </row>
    <row r="2079" spans="3:13" ht="75" customHeight="1">
      <c r="C2079" s="183" t="s">
        <v>9840</v>
      </c>
      <c r="D2079" s="183" t="s">
        <v>32</v>
      </c>
      <c r="E2079" s="156" t="s">
        <v>9841</v>
      </c>
      <c r="F2079" s="156" t="s">
        <v>9842</v>
      </c>
      <c r="G2079" s="217" t="s">
        <v>11067</v>
      </c>
      <c r="H2079" s="156" t="s">
        <v>9779</v>
      </c>
      <c r="I2079" s="223" t="s">
        <v>7</v>
      </c>
      <c r="J2079" s="233" t="s">
        <v>31</v>
      </c>
      <c r="K2079" s="184" t="s">
        <v>32</v>
      </c>
      <c r="M2079" s="138" t="s">
        <v>9843</v>
      </c>
    </row>
    <row r="2080" spans="3:13" ht="75" customHeight="1">
      <c r="C2080" s="183" t="s">
        <v>9844</v>
      </c>
      <c r="D2080" s="183" t="s">
        <v>32</v>
      </c>
      <c r="E2080" s="156" t="s">
        <v>9845</v>
      </c>
      <c r="F2080" s="156" t="s">
        <v>9846</v>
      </c>
      <c r="G2080" s="217" t="s">
        <v>11067</v>
      </c>
      <c r="H2080" s="156" t="s">
        <v>9784</v>
      </c>
      <c r="I2080" s="223" t="s">
        <v>7</v>
      </c>
      <c r="J2080" s="233" t="s">
        <v>31</v>
      </c>
      <c r="K2080" s="184" t="s">
        <v>32</v>
      </c>
      <c r="M2080" s="138" t="s">
        <v>9847</v>
      </c>
    </row>
    <row r="2081" spans="3:13" ht="75" customHeight="1">
      <c r="C2081" s="183" t="s">
        <v>9848</v>
      </c>
      <c r="D2081" s="183" t="s">
        <v>32</v>
      </c>
      <c r="E2081" s="156" t="s">
        <v>9849</v>
      </c>
      <c r="F2081" s="156" t="s">
        <v>9850</v>
      </c>
      <c r="G2081" s="217" t="s">
        <v>11067</v>
      </c>
      <c r="H2081" s="156" t="s">
        <v>9789</v>
      </c>
      <c r="I2081" s="223" t="s">
        <v>7</v>
      </c>
      <c r="J2081" s="233" t="s">
        <v>31</v>
      </c>
      <c r="K2081" s="184" t="s">
        <v>32</v>
      </c>
      <c r="M2081" s="138" t="s">
        <v>9851</v>
      </c>
    </row>
    <row r="2082" spans="3:13" ht="75" customHeight="1">
      <c r="C2082" s="183" t="s">
        <v>9852</v>
      </c>
      <c r="D2082" s="183" t="s">
        <v>32</v>
      </c>
      <c r="E2082" s="156" t="s">
        <v>9853</v>
      </c>
      <c r="F2082" s="156" t="s">
        <v>9854</v>
      </c>
      <c r="G2082" s="217" t="s">
        <v>11067</v>
      </c>
      <c r="H2082" s="156" t="s">
        <v>9794</v>
      </c>
      <c r="I2082" s="223" t="s">
        <v>7</v>
      </c>
      <c r="J2082" s="233" t="s">
        <v>31</v>
      </c>
      <c r="K2082" s="184" t="s">
        <v>32</v>
      </c>
      <c r="M2082" s="138" t="s">
        <v>9855</v>
      </c>
    </row>
    <row r="2083" spans="3:13" ht="75" customHeight="1">
      <c r="C2083" s="183" t="s">
        <v>9856</v>
      </c>
      <c r="D2083" s="183" t="s">
        <v>32</v>
      </c>
      <c r="E2083" s="156" t="s">
        <v>9857</v>
      </c>
      <c r="F2083" s="156" t="s">
        <v>9858</v>
      </c>
      <c r="G2083" s="217" t="s">
        <v>11067</v>
      </c>
      <c r="H2083" s="156" t="s">
        <v>9753</v>
      </c>
      <c r="I2083" s="223" t="s">
        <v>7</v>
      </c>
      <c r="J2083" s="233" t="s">
        <v>31</v>
      </c>
      <c r="K2083" s="184" t="s">
        <v>32</v>
      </c>
      <c r="M2083" s="138" t="s">
        <v>9859</v>
      </c>
    </row>
    <row r="2084" spans="3:13" ht="75" customHeight="1">
      <c r="C2084" s="183" t="s">
        <v>9860</v>
      </c>
      <c r="D2084" s="183" t="s">
        <v>32</v>
      </c>
      <c r="E2084" s="156" t="s">
        <v>9861</v>
      </c>
      <c r="F2084" s="156" t="s">
        <v>9862</v>
      </c>
      <c r="G2084" s="217" t="s">
        <v>11067</v>
      </c>
      <c r="H2084" s="156" t="s">
        <v>9794</v>
      </c>
      <c r="I2084" s="223" t="s">
        <v>7</v>
      </c>
      <c r="J2084" s="233" t="s">
        <v>31</v>
      </c>
      <c r="K2084" s="184" t="s">
        <v>32</v>
      </c>
      <c r="M2084" s="138" t="s">
        <v>9863</v>
      </c>
    </row>
    <row r="2085" spans="3:13" ht="75" customHeight="1">
      <c r="C2085" s="183" t="s">
        <v>9864</v>
      </c>
      <c r="D2085" s="183" t="s">
        <v>32</v>
      </c>
      <c r="E2085" s="156" t="s">
        <v>9865</v>
      </c>
      <c r="F2085" s="156" t="s">
        <v>9866</v>
      </c>
      <c r="G2085" s="217" t="s">
        <v>11067</v>
      </c>
      <c r="H2085" s="156" t="s">
        <v>9748</v>
      </c>
      <c r="I2085" s="223" t="s">
        <v>7</v>
      </c>
      <c r="J2085" s="233" t="s">
        <v>31</v>
      </c>
      <c r="K2085" s="184" t="s">
        <v>32</v>
      </c>
      <c r="M2085" s="138" t="s">
        <v>9867</v>
      </c>
    </row>
    <row r="2086" spans="3:13" ht="75" customHeight="1">
      <c r="C2086" s="183" t="s">
        <v>9868</v>
      </c>
      <c r="D2086" s="183" t="s">
        <v>32</v>
      </c>
      <c r="E2086" s="156" t="s">
        <v>9869</v>
      </c>
      <c r="F2086" s="156" t="s">
        <v>9870</v>
      </c>
      <c r="G2086" s="217" t="s">
        <v>11067</v>
      </c>
      <c r="H2086" s="156" t="s">
        <v>9779</v>
      </c>
      <c r="I2086" s="223" t="s">
        <v>7</v>
      </c>
      <c r="J2086" s="233" t="s">
        <v>31</v>
      </c>
      <c r="K2086" s="184" t="s">
        <v>32</v>
      </c>
      <c r="M2086" s="138" t="s">
        <v>9871</v>
      </c>
    </row>
    <row r="2087" spans="3:13" ht="75" customHeight="1">
      <c r="C2087" s="183" t="s">
        <v>9872</v>
      </c>
      <c r="D2087" s="183" t="s">
        <v>32</v>
      </c>
      <c r="E2087" s="156" t="s">
        <v>9873</v>
      </c>
      <c r="F2087" s="156" t="s">
        <v>9874</v>
      </c>
      <c r="G2087" s="217" t="s">
        <v>11067</v>
      </c>
      <c r="H2087" s="156" t="s">
        <v>9794</v>
      </c>
      <c r="I2087" s="223" t="s">
        <v>7</v>
      </c>
      <c r="J2087" s="233" t="s">
        <v>31</v>
      </c>
      <c r="K2087" s="184" t="s">
        <v>32</v>
      </c>
      <c r="M2087" s="138" t="s">
        <v>9875</v>
      </c>
    </row>
    <row r="2088" spans="3:13" ht="75" customHeight="1">
      <c r="C2088" s="183" t="s">
        <v>9876</v>
      </c>
      <c r="D2088" s="183" t="s">
        <v>32</v>
      </c>
      <c r="E2088" s="156" t="s">
        <v>9877</v>
      </c>
      <c r="F2088" s="156" t="s">
        <v>9878</v>
      </c>
      <c r="G2088" s="217" t="s">
        <v>11067</v>
      </c>
      <c r="H2088" s="156" t="s">
        <v>9753</v>
      </c>
      <c r="I2088" s="223" t="s">
        <v>7</v>
      </c>
      <c r="J2088" s="233" t="s">
        <v>31</v>
      </c>
      <c r="K2088" s="184" t="s">
        <v>32</v>
      </c>
      <c r="M2088" s="138" t="s">
        <v>9879</v>
      </c>
    </row>
    <row r="2089" spans="3:13" ht="75" customHeight="1">
      <c r="C2089" s="183" t="s">
        <v>9880</v>
      </c>
      <c r="D2089" s="183" t="s">
        <v>32</v>
      </c>
      <c r="E2089" s="156" t="s">
        <v>9881</v>
      </c>
      <c r="F2089" s="156" t="s">
        <v>9882</v>
      </c>
      <c r="G2089" s="217" t="s">
        <v>11067</v>
      </c>
      <c r="H2089" s="156" t="s">
        <v>9753</v>
      </c>
      <c r="I2089" s="223" t="s">
        <v>7</v>
      </c>
      <c r="J2089" s="233" t="s">
        <v>31</v>
      </c>
      <c r="K2089" s="184" t="s">
        <v>32</v>
      </c>
      <c r="M2089" s="138" t="s">
        <v>9883</v>
      </c>
    </row>
    <row r="2090" spans="3:13" ht="75" customHeight="1">
      <c r="C2090" s="183" t="s">
        <v>9884</v>
      </c>
      <c r="D2090" s="183" t="s">
        <v>32</v>
      </c>
      <c r="E2090" s="187" t="s">
        <v>9885</v>
      </c>
      <c r="F2090" s="156" t="s">
        <v>9886</v>
      </c>
      <c r="G2090" s="217" t="s">
        <v>11068</v>
      </c>
      <c r="H2090" s="156" t="s">
        <v>9753</v>
      </c>
      <c r="I2090" s="223" t="s">
        <v>7</v>
      </c>
      <c r="J2090" s="233" t="s">
        <v>31</v>
      </c>
      <c r="K2090" s="184" t="s">
        <v>32</v>
      </c>
      <c r="M2090" s="138" t="s">
        <v>9887</v>
      </c>
    </row>
    <row r="2091" spans="3:13" ht="75" customHeight="1">
      <c r="C2091" s="183" t="s">
        <v>9888</v>
      </c>
      <c r="D2091" s="183" t="s">
        <v>32</v>
      </c>
      <c r="E2091" s="156" t="s">
        <v>9889</v>
      </c>
      <c r="F2091" s="156" t="s">
        <v>9890</v>
      </c>
      <c r="G2091" s="217" t="s">
        <v>11069</v>
      </c>
      <c r="H2091" s="156" t="s">
        <v>9891</v>
      </c>
      <c r="I2091" s="223" t="s">
        <v>7</v>
      </c>
      <c r="J2091" s="233" t="s">
        <v>31</v>
      </c>
      <c r="K2091" s="184" t="s">
        <v>32</v>
      </c>
      <c r="M2091" s="138" t="s">
        <v>9892</v>
      </c>
    </row>
    <row r="2092" spans="3:13" ht="75" customHeight="1">
      <c r="C2092" s="183" t="s">
        <v>9893</v>
      </c>
      <c r="D2092" s="183" t="s">
        <v>32</v>
      </c>
      <c r="E2092" s="156" t="s">
        <v>9894</v>
      </c>
      <c r="F2092" s="156" t="s">
        <v>9895</v>
      </c>
      <c r="G2092" s="217" t="s">
        <v>11067</v>
      </c>
      <c r="H2092" s="156" t="s">
        <v>9748</v>
      </c>
      <c r="I2092" s="223" t="s">
        <v>7</v>
      </c>
      <c r="J2092" s="233" t="s">
        <v>31</v>
      </c>
      <c r="K2092" s="184" t="s">
        <v>32</v>
      </c>
      <c r="M2092" s="138" t="s">
        <v>9896</v>
      </c>
    </row>
    <row r="2093" spans="3:13" ht="75" customHeight="1">
      <c r="C2093" s="183" t="s">
        <v>9897</v>
      </c>
      <c r="D2093" s="183" t="s">
        <v>32</v>
      </c>
      <c r="E2093" s="156" t="s">
        <v>9898</v>
      </c>
      <c r="F2093" s="156" t="s">
        <v>9899</v>
      </c>
      <c r="G2093" s="217" t="s">
        <v>11067</v>
      </c>
      <c r="H2093" s="156" t="s">
        <v>9748</v>
      </c>
      <c r="I2093" s="223" t="s">
        <v>7</v>
      </c>
      <c r="J2093" s="233" t="s">
        <v>31</v>
      </c>
      <c r="K2093" s="184" t="s">
        <v>32</v>
      </c>
      <c r="M2093" s="138" t="s">
        <v>9900</v>
      </c>
    </row>
    <row r="2094" spans="3:13" ht="75" customHeight="1">
      <c r="C2094" s="183" t="s">
        <v>9901</v>
      </c>
      <c r="D2094" s="183" t="s">
        <v>32</v>
      </c>
      <c r="E2094" s="156" t="s">
        <v>9902</v>
      </c>
      <c r="F2094" s="156" t="s">
        <v>9903</v>
      </c>
      <c r="G2094" s="217" t="s">
        <v>11067</v>
      </c>
      <c r="H2094" s="156" t="s">
        <v>9794</v>
      </c>
      <c r="I2094" s="223" t="s">
        <v>7</v>
      </c>
      <c r="J2094" s="233" t="s">
        <v>31</v>
      </c>
      <c r="K2094" s="184" t="s">
        <v>32</v>
      </c>
      <c r="M2094" s="138" t="s">
        <v>9904</v>
      </c>
    </row>
    <row r="2095" spans="3:13" ht="75" customHeight="1">
      <c r="C2095" s="183" t="s">
        <v>9905</v>
      </c>
      <c r="D2095" s="183" t="s">
        <v>32</v>
      </c>
      <c r="E2095" s="187" t="s">
        <v>9906</v>
      </c>
      <c r="F2095" s="156" t="s">
        <v>9907</v>
      </c>
      <c r="G2095" s="217" t="s">
        <v>11070</v>
      </c>
      <c r="H2095" s="156" t="s">
        <v>9748</v>
      </c>
      <c r="I2095" s="223" t="s">
        <v>7</v>
      </c>
      <c r="J2095" s="233" t="s">
        <v>31</v>
      </c>
      <c r="K2095" s="184" t="s">
        <v>32</v>
      </c>
      <c r="M2095" s="138" t="s">
        <v>9908</v>
      </c>
    </row>
    <row r="2096" spans="3:13" ht="100.5" customHeight="1">
      <c r="C2096" s="183" t="s">
        <v>9909</v>
      </c>
      <c r="D2096" s="183" t="s">
        <v>32</v>
      </c>
      <c r="E2096" s="156" t="s">
        <v>9910</v>
      </c>
      <c r="F2096" s="156" t="s">
        <v>9911</v>
      </c>
      <c r="G2096" s="217" t="s">
        <v>11071</v>
      </c>
      <c r="H2096" s="156" t="s">
        <v>9748</v>
      </c>
      <c r="I2096" s="223" t="s">
        <v>7</v>
      </c>
      <c r="J2096" s="233" t="s">
        <v>31</v>
      </c>
      <c r="K2096" s="184" t="s">
        <v>32</v>
      </c>
      <c r="M2096" s="138" t="s">
        <v>9912</v>
      </c>
    </row>
    <row r="2097" spans="3:13" ht="75" customHeight="1">
      <c r="C2097" s="183" t="s">
        <v>9913</v>
      </c>
      <c r="D2097" s="183" t="s">
        <v>32</v>
      </c>
      <c r="E2097" s="156" t="s">
        <v>9914</v>
      </c>
      <c r="F2097" s="156" t="s">
        <v>9915</v>
      </c>
      <c r="G2097" s="217" t="s">
        <v>11072</v>
      </c>
      <c r="H2097" s="156" t="s">
        <v>9753</v>
      </c>
      <c r="I2097" s="223" t="s">
        <v>7</v>
      </c>
      <c r="J2097" s="233" t="s">
        <v>31</v>
      </c>
      <c r="K2097" s="184" t="s">
        <v>32</v>
      </c>
      <c r="M2097" s="138" t="s">
        <v>9916</v>
      </c>
    </row>
    <row r="2098" spans="3:13" ht="75" customHeight="1">
      <c r="C2098" s="183" t="s">
        <v>9917</v>
      </c>
      <c r="D2098" s="183" t="s">
        <v>32</v>
      </c>
      <c r="E2098" s="156" t="s">
        <v>9918</v>
      </c>
      <c r="F2098" s="156" t="s">
        <v>9919</v>
      </c>
      <c r="G2098" s="217" t="s">
        <v>11070</v>
      </c>
      <c r="H2098" s="156" t="s">
        <v>9920</v>
      </c>
      <c r="I2098" s="223" t="s">
        <v>7</v>
      </c>
      <c r="J2098" s="233" t="s">
        <v>31</v>
      </c>
      <c r="K2098" s="184" t="s">
        <v>32</v>
      </c>
      <c r="M2098" s="138" t="s">
        <v>9921</v>
      </c>
    </row>
    <row r="2099" spans="3:13" ht="75" customHeight="1">
      <c r="C2099" s="183" t="s">
        <v>9922</v>
      </c>
      <c r="D2099" s="183" t="s">
        <v>32</v>
      </c>
      <c r="E2099" s="187" t="s">
        <v>9923</v>
      </c>
      <c r="F2099" s="156" t="s">
        <v>9924</v>
      </c>
      <c r="G2099" s="217" t="s">
        <v>11073</v>
      </c>
      <c r="H2099" s="156" t="s">
        <v>9925</v>
      </c>
      <c r="I2099" s="223" t="s">
        <v>7</v>
      </c>
      <c r="J2099" s="233" t="s">
        <v>31</v>
      </c>
      <c r="K2099" s="184" t="s">
        <v>32</v>
      </c>
      <c r="M2099" s="138" t="s">
        <v>9926</v>
      </c>
    </row>
    <row r="2100" spans="3:13" ht="75" customHeight="1">
      <c r="C2100" s="183" t="s">
        <v>9927</v>
      </c>
      <c r="D2100" s="183" t="s">
        <v>32</v>
      </c>
      <c r="E2100" s="156" t="s">
        <v>9928</v>
      </c>
      <c r="F2100" s="156" t="s">
        <v>9929</v>
      </c>
      <c r="G2100" s="217" t="s">
        <v>11074</v>
      </c>
      <c r="H2100" s="156" t="s">
        <v>9925</v>
      </c>
      <c r="I2100" s="223" t="s">
        <v>7</v>
      </c>
      <c r="J2100" s="233" t="s">
        <v>31</v>
      </c>
      <c r="K2100" s="184" t="s">
        <v>32</v>
      </c>
      <c r="M2100" s="138" t="s">
        <v>9930</v>
      </c>
    </row>
    <row r="2101" spans="3:13" ht="75" customHeight="1">
      <c r="C2101" s="183" t="s">
        <v>9931</v>
      </c>
      <c r="D2101" s="183" t="s">
        <v>32</v>
      </c>
      <c r="E2101" s="156" t="s">
        <v>9932</v>
      </c>
      <c r="F2101" s="156" t="s">
        <v>9933</v>
      </c>
      <c r="G2101" s="217" t="s">
        <v>11075</v>
      </c>
      <c r="H2101" s="156" t="s">
        <v>9925</v>
      </c>
      <c r="I2101" s="223" t="s">
        <v>7</v>
      </c>
      <c r="J2101" s="233" t="s">
        <v>31</v>
      </c>
      <c r="K2101" s="184" t="s">
        <v>32</v>
      </c>
      <c r="M2101" s="138" t="s">
        <v>9934</v>
      </c>
    </row>
    <row r="2102" spans="3:13" ht="86.25" customHeight="1">
      <c r="C2102" s="183" t="s">
        <v>9935</v>
      </c>
      <c r="D2102" s="183" t="s">
        <v>32</v>
      </c>
      <c r="E2102" s="156" t="s">
        <v>9936</v>
      </c>
      <c r="F2102" s="156" t="s">
        <v>9937</v>
      </c>
      <c r="G2102" s="217" t="s">
        <v>11074</v>
      </c>
      <c r="H2102" s="156" t="s">
        <v>9925</v>
      </c>
      <c r="I2102" s="223" t="s">
        <v>7</v>
      </c>
      <c r="J2102" s="233" t="s">
        <v>31</v>
      </c>
      <c r="K2102" s="184" t="s">
        <v>32</v>
      </c>
      <c r="M2102" s="138" t="s">
        <v>9938</v>
      </c>
    </row>
    <row r="2103" spans="3:13" ht="75" customHeight="1">
      <c r="C2103" s="183" t="s">
        <v>9939</v>
      </c>
      <c r="D2103" s="183" t="s">
        <v>32</v>
      </c>
      <c r="E2103" s="156" t="s">
        <v>9940</v>
      </c>
      <c r="F2103" s="156" t="s">
        <v>9941</v>
      </c>
      <c r="G2103" s="217" t="s">
        <v>11075</v>
      </c>
      <c r="H2103" s="156" t="s">
        <v>9925</v>
      </c>
      <c r="I2103" s="223" t="s">
        <v>7</v>
      </c>
      <c r="J2103" s="233" t="s">
        <v>31</v>
      </c>
      <c r="K2103" s="184" t="s">
        <v>32</v>
      </c>
      <c r="M2103" s="138" t="s">
        <v>9942</v>
      </c>
    </row>
    <row r="2104" spans="3:13" ht="75" customHeight="1">
      <c r="C2104" s="183" t="s">
        <v>9943</v>
      </c>
      <c r="D2104" s="183" t="s">
        <v>32</v>
      </c>
      <c r="E2104" s="156" t="s">
        <v>9944</v>
      </c>
      <c r="F2104" s="156" t="s">
        <v>9945</v>
      </c>
      <c r="G2104" s="217" t="s">
        <v>11073</v>
      </c>
      <c r="H2104" s="156" t="s">
        <v>9925</v>
      </c>
      <c r="I2104" s="223" t="s">
        <v>7</v>
      </c>
      <c r="J2104" s="233" t="s">
        <v>31</v>
      </c>
      <c r="K2104" s="184" t="s">
        <v>32</v>
      </c>
      <c r="M2104" s="138" t="s">
        <v>9946</v>
      </c>
    </row>
    <row r="2105" spans="3:13" ht="75" customHeight="1">
      <c r="C2105" s="183" t="s">
        <v>9947</v>
      </c>
      <c r="D2105" s="183" t="s">
        <v>32</v>
      </c>
      <c r="E2105" s="156" t="s">
        <v>9948</v>
      </c>
      <c r="F2105" s="156" t="s">
        <v>9949</v>
      </c>
      <c r="G2105" s="217" t="s">
        <v>11074</v>
      </c>
      <c r="H2105" s="156" t="s">
        <v>9925</v>
      </c>
      <c r="I2105" s="223" t="s">
        <v>7</v>
      </c>
      <c r="J2105" s="233" t="s">
        <v>31</v>
      </c>
      <c r="K2105" s="184" t="s">
        <v>32</v>
      </c>
      <c r="M2105" s="138" t="s">
        <v>9950</v>
      </c>
    </row>
    <row r="2106" spans="3:13" ht="75" customHeight="1">
      <c r="C2106" s="183" t="s">
        <v>9951</v>
      </c>
      <c r="D2106" s="183" t="s">
        <v>32</v>
      </c>
      <c r="E2106" s="156" t="s">
        <v>9952</v>
      </c>
      <c r="F2106" s="156" t="s">
        <v>9953</v>
      </c>
      <c r="G2106" s="217" t="s">
        <v>11076</v>
      </c>
      <c r="H2106" s="156" t="s">
        <v>9753</v>
      </c>
      <c r="I2106" s="223" t="s">
        <v>7</v>
      </c>
      <c r="J2106" s="233" t="s">
        <v>31</v>
      </c>
      <c r="K2106" s="184" t="s">
        <v>32</v>
      </c>
      <c r="M2106" s="138" t="s">
        <v>9954</v>
      </c>
    </row>
    <row r="2107" spans="3:13" ht="75" customHeight="1">
      <c r="C2107" s="183" t="s">
        <v>9955</v>
      </c>
      <c r="D2107" s="183" t="s">
        <v>32</v>
      </c>
      <c r="E2107" s="156" t="s">
        <v>9956</v>
      </c>
      <c r="F2107" s="156" t="s">
        <v>9957</v>
      </c>
      <c r="G2107" s="217" t="s">
        <v>11076</v>
      </c>
      <c r="H2107" s="156" t="s">
        <v>9794</v>
      </c>
      <c r="I2107" s="223" t="s">
        <v>7</v>
      </c>
      <c r="J2107" s="233" t="s">
        <v>31</v>
      </c>
      <c r="K2107" s="184" t="s">
        <v>32</v>
      </c>
      <c r="M2107" s="138" t="s">
        <v>9958</v>
      </c>
    </row>
    <row r="2108" spans="3:13" ht="75" customHeight="1">
      <c r="C2108" s="183" t="s">
        <v>9959</v>
      </c>
      <c r="D2108" s="183" t="s">
        <v>32</v>
      </c>
      <c r="E2108" s="156" t="s">
        <v>9960</v>
      </c>
      <c r="F2108" s="156" t="s">
        <v>9961</v>
      </c>
      <c r="G2108" s="217" t="s">
        <v>11077</v>
      </c>
      <c r="H2108" s="156" t="s">
        <v>9794</v>
      </c>
      <c r="I2108" s="223" t="s">
        <v>7</v>
      </c>
      <c r="J2108" s="233" t="s">
        <v>31</v>
      </c>
      <c r="K2108" s="184" t="s">
        <v>32</v>
      </c>
      <c r="M2108" s="138" t="s">
        <v>9962</v>
      </c>
    </row>
    <row r="2109" spans="3:13" ht="75" customHeight="1">
      <c r="C2109" s="183" t="s">
        <v>9963</v>
      </c>
      <c r="D2109" s="183" t="s">
        <v>32</v>
      </c>
      <c r="E2109" s="156" t="s">
        <v>9964</v>
      </c>
      <c r="F2109" s="156" t="s">
        <v>9965</v>
      </c>
      <c r="G2109" s="217" t="s">
        <v>11077</v>
      </c>
      <c r="H2109" s="156" t="s">
        <v>9753</v>
      </c>
      <c r="I2109" s="223" t="s">
        <v>7</v>
      </c>
      <c r="J2109" s="233" t="s">
        <v>31</v>
      </c>
      <c r="K2109" s="184" t="s">
        <v>32</v>
      </c>
      <c r="M2109" s="138" t="s">
        <v>9966</v>
      </c>
    </row>
    <row r="2110" spans="3:13" ht="75" customHeight="1">
      <c r="C2110" s="183" t="s">
        <v>9967</v>
      </c>
      <c r="D2110" s="183" t="s">
        <v>32</v>
      </c>
      <c r="E2110" s="156" t="s">
        <v>9968</v>
      </c>
      <c r="F2110" s="156" t="s">
        <v>9969</v>
      </c>
      <c r="G2110" s="217" t="s">
        <v>11078</v>
      </c>
      <c r="H2110" s="156" t="s">
        <v>9794</v>
      </c>
      <c r="I2110" s="223" t="s">
        <v>7</v>
      </c>
      <c r="J2110" s="233" t="s">
        <v>31</v>
      </c>
      <c r="K2110" s="184" t="s">
        <v>32</v>
      </c>
      <c r="M2110" s="138" t="s">
        <v>9970</v>
      </c>
    </row>
    <row r="2111" spans="3:13" ht="75" customHeight="1">
      <c r="C2111" s="183" t="s">
        <v>9971</v>
      </c>
      <c r="D2111" s="183" t="s">
        <v>32</v>
      </c>
      <c r="E2111" s="156" t="s">
        <v>9972</v>
      </c>
      <c r="F2111" s="156" t="s">
        <v>9973</v>
      </c>
      <c r="G2111" s="217" t="s">
        <v>11078</v>
      </c>
      <c r="H2111" s="156" t="s">
        <v>9748</v>
      </c>
      <c r="I2111" s="223" t="s">
        <v>7</v>
      </c>
      <c r="J2111" s="233" t="s">
        <v>31</v>
      </c>
      <c r="K2111" s="184" t="s">
        <v>32</v>
      </c>
      <c r="M2111" s="138" t="s">
        <v>9974</v>
      </c>
    </row>
    <row r="2112" spans="3:13" ht="75" customHeight="1">
      <c r="C2112" s="183" t="s">
        <v>9975</v>
      </c>
      <c r="D2112" s="183" t="s">
        <v>32</v>
      </c>
      <c r="E2112" s="156" t="s">
        <v>9976</v>
      </c>
      <c r="F2112" s="156" t="s">
        <v>9977</v>
      </c>
      <c r="G2112" s="217" t="s">
        <v>11079</v>
      </c>
      <c r="H2112" s="156" t="s">
        <v>9753</v>
      </c>
      <c r="I2112" s="223" t="s">
        <v>7</v>
      </c>
      <c r="J2112" s="233" t="s">
        <v>31</v>
      </c>
      <c r="K2112" s="184" t="s">
        <v>32</v>
      </c>
      <c r="M2112" s="138" t="s">
        <v>9978</v>
      </c>
    </row>
    <row r="2113" spans="3:13" ht="75" customHeight="1">
      <c r="C2113" s="183" t="s">
        <v>9979</v>
      </c>
      <c r="D2113" s="183" t="s">
        <v>32</v>
      </c>
      <c r="E2113" s="156" t="s">
        <v>9980</v>
      </c>
      <c r="F2113" s="156" t="s">
        <v>9981</v>
      </c>
      <c r="G2113" s="217" t="s">
        <v>11080</v>
      </c>
      <c r="H2113" s="156" t="s">
        <v>9753</v>
      </c>
      <c r="I2113" s="223" t="s">
        <v>7</v>
      </c>
      <c r="J2113" s="233" t="s">
        <v>31</v>
      </c>
      <c r="K2113" s="184" t="s">
        <v>32</v>
      </c>
      <c r="M2113" s="138" t="s">
        <v>9982</v>
      </c>
    </row>
    <row r="2114" spans="3:13" ht="96" customHeight="1">
      <c r="C2114" s="183" t="s">
        <v>9983</v>
      </c>
      <c r="D2114" s="183" t="s">
        <v>32</v>
      </c>
      <c r="E2114" s="156" t="s">
        <v>9984</v>
      </c>
      <c r="F2114" s="156" t="s">
        <v>9985</v>
      </c>
      <c r="G2114" s="217" t="s">
        <v>11081</v>
      </c>
      <c r="H2114" s="156" t="s">
        <v>9986</v>
      </c>
      <c r="I2114" s="223" t="s">
        <v>7</v>
      </c>
      <c r="J2114" s="233" t="s">
        <v>31</v>
      </c>
      <c r="K2114" s="184" t="s">
        <v>32</v>
      </c>
      <c r="M2114" s="138" t="s">
        <v>9987</v>
      </c>
    </row>
    <row r="2115" spans="3:13" ht="75" customHeight="1">
      <c r="C2115" s="183" t="s">
        <v>9988</v>
      </c>
      <c r="D2115" s="183" t="s">
        <v>32</v>
      </c>
      <c r="E2115" s="156" t="s">
        <v>9989</v>
      </c>
      <c r="F2115" s="156" t="s">
        <v>9990</v>
      </c>
      <c r="G2115" s="217" t="s">
        <v>11082</v>
      </c>
      <c r="H2115" s="156" t="s">
        <v>9753</v>
      </c>
      <c r="I2115" s="223" t="s">
        <v>7</v>
      </c>
      <c r="J2115" s="233" t="s">
        <v>31</v>
      </c>
      <c r="K2115" s="184" t="s">
        <v>32</v>
      </c>
      <c r="M2115" s="138" t="s">
        <v>9991</v>
      </c>
    </row>
    <row r="2116" spans="3:13" ht="75" customHeight="1">
      <c r="C2116" s="183" t="s">
        <v>9992</v>
      </c>
      <c r="D2116" s="183" t="s">
        <v>32</v>
      </c>
      <c r="E2116" s="156" t="s">
        <v>9993</v>
      </c>
      <c r="F2116" s="156" t="s">
        <v>9994</v>
      </c>
      <c r="G2116" s="217" t="s">
        <v>11082</v>
      </c>
      <c r="H2116" s="156" t="s">
        <v>9748</v>
      </c>
      <c r="I2116" s="223" t="s">
        <v>7</v>
      </c>
      <c r="J2116" s="233" t="s">
        <v>31</v>
      </c>
      <c r="K2116" s="184" t="s">
        <v>32</v>
      </c>
      <c r="M2116" s="138" t="s">
        <v>9995</v>
      </c>
    </row>
    <row r="2117" spans="3:13" ht="75" customHeight="1">
      <c r="C2117" s="183" t="s">
        <v>9996</v>
      </c>
      <c r="D2117" s="183" t="s">
        <v>32</v>
      </c>
      <c r="E2117" s="156" t="s">
        <v>9997</v>
      </c>
      <c r="F2117" s="156" t="s">
        <v>9998</v>
      </c>
      <c r="G2117" s="217" t="s">
        <v>11082</v>
      </c>
      <c r="H2117" s="156" t="s">
        <v>9779</v>
      </c>
      <c r="I2117" s="223" t="s">
        <v>7</v>
      </c>
      <c r="J2117" s="233" t="s">
        <v>31</v>
      </c>
      <c r="K2117" s="184" t="s">
        <v>32</v>
      </c>
      <c r="M2117" s="138" t="s">
        <v>9999</v>
      </c>
    </row>
    <row r="2118" spans="3:13" ht="75" customHeight="1">
      <c r="C2118" s="183" t="s">
        <v>10000</v>
      </c>
      <c r="D2118" s="183" t="s">
        <v>32</v>
      </c>
      <c r="E2118" s="156" t="s">
        <v>10001</v>
      </c>
      <c r="F2118" s="156" t="s">
        <v>10002</v>
      </c>
      <c r="G2118" s="217" t="s">
        <v>11082</v>
      </c>
      <c r="H2118" s="156" t="s">
        <v>9784</v>
      </c>
      <c r="I2118" s="223" t="s">
        <v>7</v>
      </c>
      <c r="J2118" s="233" t="s">
        <v>31</v>
      </c>
      <c r="K2118" s="184" t="s">
        <v>32</v>
      </c>
      <c r="M2118" s="138" t="s">
        <v>10003</v>
      </c>
    </row>
    <row r="2119" spans="3:13" ht="75" customHeight="1">
      <c r="C2119" s="183" t="s">
        <v>10004</v>
      </c>
      <c r="D2119" s="183" t="s">
        <v>32</v>
      </c>
      <c r="E2119" s="156" t="s">
        <v>10005</v>
      </c>
      <c r="F2119" s="156" t="s">
        <v>10006</v>
      </c>
      <c r="G2119" s="217" t="s">
        <v>11082</v>
      </c>
      <c r="H2119" s="156" t="s">
        <v>9789</v>
      </c>
      <c r="I2119" s="223" t="s">
        <v>7</v>
      </c>
      <c r="J2119" s="233" t="s">
        <v>31</v>
      </c>
      <c r="K2119" s="184" t="s">
        <v>32</v>
      </c>
      <c r="M2119" s="138" t="s">
        <v>10007</v>
      </c>
    </row>
    <row r="2120" spans="3:13" ht="75" customHeight="1">
      <c r="C2120" s="183" t="s">
        <v>10008</v>
      </c>
      <c r="D2120" s="183" t="s">
        <v>32</v>
      </c>
      <c r="E2120" s="156" t="s">
        <v>10009</v>
      </c>
      <c r="F2120" s="156" t="s">
        <v>10010</v>
      </c>
      <c r="G2120" s="217" t="s">
        <v>11082</v>
      </c>
      <c r="H2120" s="156" t="s">
        <v>10011</v>
      </c>
      <c r="I2120" s="223" t="s">
        <v>7</v>
      </c>
      <c r="J2120" s="233" t="s">
        <v>31</v>
      </c>
      <c r="K2120" s="184" t="s">
        <v>32</v>
      </c>
      <c r="M2120" s="138" t="s">
        <v>10012</v>
      </c>
    </row>
    <row r="2121" spans="3:13" ht="75" customHeight="1">
      <c r="C2121" s="183" t="s">
        <v>10013</v>
      </c>
      <c r="D2121" s="183" t="s">
        <v>32</v>
      </c>
      <c r="E2121" s="156" t="s">
        <v>10014</v>
      </c>
      <c r="F2121" s="156" t="s">
        <v>10015</v>
      </c>
      <c r="G2121" s="217" t="s">
        <v>11082</v>
      </c>
      <c r="H2121" s="156" t="s">
        <v>10016</v>
      </c>
      <c r="I2121" s="223" t="s">
        <v>7</v>
      </c>
      <c r="J2121" s="233" t="s">
        <v>31</v>
      </c>
      <c r="K2121" s="184" t="s">
        <v>32</v>
      </c>
      <c r="M2121" s="138" t="s">
        <v>10017</v>
      </c>
    </row>
    <row r="2122" spans="3:13" ht="75" customHeight="1">
      <c r="C2122" s="183" t="s">
        <v>10018</v>
      </c>
      <c r="D2122" s="183" t="s">
        <v>32</v>
      </c>
      <c r="E2122" s="156" t="s">
        <v>10019</v>
      </c>
      <c r="F2122" s="156" t="s">
        <v>10020</v>
      </c>
      <c r="G2122" s="217" t="s">
        <v>11082</v>
      </c>
      <c r="H2122" s="156" t="s">
        <v>10021</v>
      </c>
      <c r="I2122" s="223" t="s">
        <v>7</v>
      </c>
      <c r="J2122" s="233" t="s">
        <v>31</v>
      </c>
      <c r="K2122" s="184" t="s">
        <v>32</v>
      </c>
      <c r="M2122" s="138" t="s">
        <v>10022</v>
      </c>
    </row>
    <row r="2123" spans="3:13" ht="75" customHeight="1">
      <c r="C2123" s="183" t="s">
        <v>10023</v>
      </c>
      <c r="D2123" s="183" t="s">
        <v>32</v>
      </c>
      <c r="E2123" s="156" t="s">
        <v>10024</v>
      </c>
      <c r="F2123" s="156" t="s">
        <v>10025</v>
      </c>
      <c r="G2123" s="217" t="s">
        <v>11082</v>
      </c>
      <c r="H2123" s="156" t="s">
        <v>9753</v>
      </c>
      <c r="I2123" s="223" t="s">
        <v>7</v>
      </c>
      <c r="J2123" s="233" t="s">
        <v>31</v>
      </c>
      <c r="K2123" s="184" t="s">
        <v>32</v>
      </c>
      <c r="M2123" s="138" t="s">
        <v>10026</v>
      </c>
    </row>
    <row r="2124" spans="3:13" ht="75" customHeight="1">
      <c r="C2124" s="183" t="s">
        <v>10027</v>
      </c>
      <c r="D2124" s="183" t="s">
        <v>32</v>
      </c>
      <c r="E2124" s="156" t="s">
        <v>10028</v>
      </c>
      <c r="F2124" s="156" t="s">
        <v>10029</v>
      </c>
      <c r="G2124" s="217" t="s">
        <v>11082</v>
      </c>
      <c r="H2124" s="156" t="s">
        <v>10021</v>
      </c>
      <c r="I2124" s="223" t="s">
        <v>7</v>
      </c>
      <c r="J2124" s="233" t="s">
        <v>31</v>
      </c>
      <c r="K2124" s="184" t="s">
        <v>32</v>
      </c>
      <c r="M2124" s="138" t="s">
        <v>10030</v>
      </c>
    </row>
    <row r="2125" spans="3:13" ht="75" customHeight="1">
      <c r="C2125" s="183" t="s">
        <v>10031</v>
      </c>
      <c r="D2125" s="183" t="s">
        <v>32</v>
      </c>
      <c r="E2125" s="156" t="s">
        <v>10032</v>
      </c>
      <c r="F2125" s="156" t="s">
        <v>10033</v>
      </c>
      <c r="G2125" s="217" t="s">
        <v>11082</v>
      </c>
      <c r="H2125" s="156" t="s">
        <v>10034</v>
      </c>
      <c r="I2125" s="223" t="s">
        <v>7</v>
      </c>
      <c r="J2125" s="233" t="s">
        <v>31</v>
      </c>
      <c r="K2125" s="184" t="s">
        <v>32</v>
      </c>
      <c r="M2125" s="138" t="s">
        <v>10035</v>
      </c>
    </row>
    <row r="2126" spans="3:13" ht="75" customHeight="1">
      <c r="C2126" s="183" t="s">
        <v>10036</v>
      </c>
      <c r="D2126" s="183" t="s">
        <v>32</v>
      </c>
      <c r="E2126" s="156" t="s">
        <v>10037</v>
      </c>
      <c r="F2126" s="156" t="s">
        <v>10038</v>
      </c>
      <c r="G2126" s="217" t="s">
        <v>11082</v>
      </c>
      <c r="H2126" s="156" t="s">
        <v>10039</v>
      </c>
      <c r="I2126" s="223" t="s">
        <v>7</v>
      </c>
      <c r="J2126" s="233" t="s">
        <v>31</v>
      </c>
      <c r="K2126" s="184" t="s">
        <v>32</v>
      </c>
      <c r="M2126" s="138" t="s">
        <v>10040</v>
      </c>
    </row>
    <row r="2127" spans="3:13" ht="75" customHeight="1">
      <c r="C2127" s="183" t="s">
        <v>10041</v>
      </c>
      <c r="D2127" s="183" t="s">
        <v>32</v>
      </c>
      <c r="E2127" s="156" t="s">
        <v>10042</v>
      </c>
      <c r="F2127" s="156" t="s">
        <v>10043</v>
      </c>
      <c r="G2127" s="217" t="s">
        <v>11082</v>
      </c>
      <c r="H2127" s="156" t="s">
        <v>9753</v>
      </c>
      <c r="I2127" s="223" t="s">
        <v>7</v>
      </c>
      <c r="J2127" s="233" t="s">
        <v>31</v>
      </c>
      <c r="K2127" s="184" t="s">
        <v>32</v>
      </c>
      <c r="M2127" s="138" t="s">
        <v>10044</v>
      </c>
    </row>
    <row r="2128" spans="3:13" ht="75" customHeight="1">
      <c r="C2128" s="183" t="s">
        <v>10045</v>
      </c>
      <c r="D2128" s="183" t="s">
        <v>32</v>
      </c>
      <c r="E2128" s="156" t="s">
        <v>10046</v>
      </c>
      <c r="F2128" s="156" t="s">
        <v>10047</v>
      </c>
      <c r="G2128" s="217" t="s">
        <v>11082</v>
      </c>
      <c r="H2128" s="156" t="s">
        <v>9753</v>
      </c>
      <c r="I2128" s="223" t="s">
        <v>7</v>
      </c>
      <c r="J2128" s="233" t="s">
        <v>31</v>
      </c>
      <c r="K2128" s="184" t="s">
        <v>32</v>
      </c>
      <c r="M2128" s="138" t="s">
        <v>10048</v>
      </c>
    </row>
    <row r="2129" spans="1:13" ht="75" customHeight="1">
      <c r="C2129" s="183" t="s">
        <v>10049</v>
      </c>
      <c r="D2129" s="183" t="s">
        <v>32</v>
      </c>
      <c r="E2129" s="156" t="s">
        <v>10050</v>
      </c>
      <c r="F2129" s="156" t="s">
        <v>10051</v>
      </c>
      <c r="G2129" s="217" t="s">
        <v>11082</v>
      </c>
      <c r="H2129" s="156" t="s">
        <v>9753</v>
      </c>
      <c r="I2129" s="223" t="s">
        <v>7</v>
      </c>
      <c r="J2129" s="233" t="s">
        <v>31</v>
      </c>
      <c r="K2129" s="184" t="s">
        <v>32</v>
      </c>
      <c r="M2129" s="138" t="s">
        <v>10052</v>
      </c>
    </row>
    <row r="2130" spans="1:13" ht="75" customHeight="1">
      <c r="C2130" s="183" t="s">
        <v>10053</v>
      </c>
      <c r="D2130" s="183" t="s">
        <v>32</v>
      </c>
      <c r="E2130" s="156" t="s">
        <v>10050</v>
      </c>
      <c r="F2130" s="156" t="s">
        <v>10054</v>
      </c>
      <c r="G2130" s="217" t="s">
        <v>11082</v>
      </c>
      <c r="H2130" s="156" t="s">
        <v>9753</v>
      </c>
      <c r="I2130" s="223" t="s">
        <v>7</v>
      </c>
      <c r="J2130" s="233" t="s">
        <v>31</v>
      </c>
      <c r="K2130" s="184" t="s">
        <v>32</v>
      </c>
      <c r="M2130" s="138" t="s">
        <v>10055</v>
      </c>
    </row>
    <row r="2131" spans="1:13" ht="75" customHeight="1">
      <c r="C2131" s="183" t="s">
        <v>10056</v>
      </c>
      <c r="D2131" s="183" t="s">
        <v>32</v>
      </c>
      <c r="E2131" s="156" t="s">
        <v>10057</v>
      </c>
      <c r="F2131" s="156" t="s">
        <v>10058</v>
      </c>
      <c r="G2131" s="217" t="s">
        <v>11083</v>
      </c>
      <c r="H2131" s="156" t="s">
        <v>9753</v>
      </c>
      <c r="I2131" s="223" t="s">
        <v>7</v>
      </c>
      <c r="J2131" s="233" t="s">
        <v>31</v>
      </c>
      <c r="K2131" s="184" t="s">
        <v>32</v>
      </c>
      <c r="M2131" s="138" t="s">
        <v>10059</v>
      </c>
    </row>
    <row r="2132" spans="1:13" ht="75" customHeight="1">
      <c r="C2132" s="183" t="s">
        <v>10060</v>
      </c>
      <c r="D2132" s="183" t="s">
        <v>32</v>
      </c>
      <c r="E2132" s="156" t="s">
        <v>10061</v>
      </c>
      <c r="F2132" s="156" t="s">
        <v>10062</v>
      </c>
      <c r="G2132" s="217" t="s">
        <v>11083</v>
      </c>
      <c r="H2132" s="156" t="s">
        <v>9753</v>
      </c>
      <c r="I2132" s="223" t="s">
        <v>7</v>
      </c>
      <c r="J2132" s="233" t="s">
        <v>31</v>
      </c>
      <c r="K2132" s="184" t="s">
        <v>32</v>
      </c>
      <c r="M2132" s="138" t="s">
        <v>10063</v>
      </c>
    </row>
    <row r="2133" spans="1:13" ht="75" customHeight="1">
      <c r="C2133" s="183" t="s">
        <v>10064</v>
      </c>
      <c r="D2133" s="183" t="s">
        <v>32</v>
      </c>
      <c r="E2133" s="156" t="s">
        <v>10065</v>
      </c>
      <c r="F2133" s="156" t="s">
        <v>10066</v>
      </c>
      <c r="G2133" s="217" t="s">
        <v>11082</v>
      </c>
      <c r="H2133" s="156" t="s">
        <v>9753</v>
      </c>
      <c r="I2133" s="223" t="s">
        <v>7</v>
      </c>
      <c r="J2133" s="233" t="s">
        <v>31</v>
      </c>
      <c r="K2133" s="184" t="s">
        <v>32</v>
      </c>
      <c r="M2133" s="138" t="s">
        <v>10067</v>
      </c>
    </row>
    <row r="2134" spans="1:13" ht="75" customHeight="1">
      <c r="C2134" s="183" t="s">
        <v>10068</v>
      </c>
      <c r="D2134" s="183" t="s">
        <v>32</v>
      </c>
      <c r="E2134" s="156" t="s">
        <v>10069</v>
      </c>
      <c r="F2134" s="156" t="s">
        <v>10070</v>
      </c>
      <c r="G2134" s="217" t="s">
        <v>11084</v>
      </c>
      <c r="H2134" s="156" t="s">
        <v>10071</v>
      </c>
      <c r="I2134" s="223" t="s">
        <v>7</v>
      </c>
      <c r="J2134" s="233" t="s">
        <v>31</v>
      </c>
      <c r="K2134" s="184" t="s">
        <v>32</v>
      </c>
      <c r="M2134" s="138" t="s">
        <v>10072</v>
      </c>
    </row>
    <row r="2135" spans="1:13" ht="75" customHeight="1">
      <c r="C2135" s="183" t="s">
        <v>10073</v>
      </c>
      <c r="D2135" s="183" t="s">
        <v>32</v>
      </c>
      <c r="E2135" s="156" t="s">
        <v>10074</v>
      </c>
      <c r="F2135" s="156" t="s">
        <v>10075</v>
      </c>
      <c r="G2135" s="217" t="s">
        <v>11085</v>
      </c>
      <c r="H2135" s="156" t="s">
        <v>10076</v>
      </c>
      <c r="I2135" s="223" t="s">
        <v>7</v>
      </c>
      <c r="J2135" s="233" t="s">
        <v>31</v>
      </c>
      <c r="K2135" s="184" t="s">
        <v>32</v>
      </c>
      <c r="M2135" s="138" t="s">
        <v>10077</v>
      </c>
    </row>
    <row r="2136" spans="1:13" ht="75" customHeight="1">
      <c r="C2136" s="183" t="s">
        <v>10078</v>
      </c>
      <c r="D2136" s="183" t="s">
        <v>32</v>
      </c>
      <c r="E2136" s="156" t="s">
        <v>10079</v>
      </c>
      <c r="F2136" s="156" t="s">
        <v>10080</v>
      </c>
      <c r="G2136" s="217" t="s">
        <v>11086</v>
      </c>
      <c r="H2136" s="156" t="s">
        <v>10081</v>
      </c>
      <c r="I2136" s="223" t="s">
        <v>7</v>
      </c>
      <c r="J2136" s="233" t="s">
        <v>31</v>
      </c>
      <c r="K2136" s="184" t="s">
        <v>32</v>
      </c>
      <c r="M2136" s="138" t="s">
        <v>10082</v>
      </c>
    </row>
    <row r="2137" spans="1:13" ht="75" customHeight="1">
      <c r="C2137" s="183" t="s">
        <v>10083</v>
      </c>
      <c r="D2137" s="183" t="s">
        <v>32</v>
      </c>
      <c r="E2137" s="156" t="s">
        <v>10084</v>
      </c>
      <c r="F2137" s="156" t="s">
        <v>10085</v>
      </c>
      <c r="G2137" s="217" t="s">
        <v>11082</v>
      </c>
      <c r="H2137" s="156" t="s">
        <v>10086</v>
      </c>
      <c r="I2137" s="223" t="s">
        <v>7</v>
      </c>
      <c r="J2137" s="233" t="s">
        <v>31</v>
      </c>
      <c r="K2137" s="184" t="s">
        <v>32</v>
      </c>
      <c r="M2137" s="138" t="s">
        <v>10087</v>
      </c>
    </row>
    <row r="2138" spans="1:13" ht="75" customHeight="1">
      <c r="C2138" s="183" t="s">
        <v>10088</v>
      </c>
      <c r="D2138" s="183" t="s">
        <v>32</v>
      </c>
      <c r="E2138" s="156" t="s">
        <v>10089</v>
      </c>
      <c r="F2138" s="156" t="s">
        <v>10090</v>
      </c>
      <c r="G2138" s="217" t="s">
        <v>11082</v>
      </c>
      <c r="H2138" s="156" t="s">
        <v>10091</v>
      </c>
      <c r="I2138" s="223" t="s">
        <v>7</v>
      </c>
      <c r="J2138" s="233" t="s">
        <v>31</v>
      </c>
      <c r="K2138" s="184" t="s">
        <v>32</v>
      </c>
      <c r="M2138" s="138" t="s">
        <v>10092</v>
      </c>
    </row>
    <row r="2139" spans="1:13" ht="75" customHeight="1">
      <c r="C2139" s="183" t="s">
        <v>10093</v>
      </c>
      <c r="D2139" s="183" t="s">
        <v>32</v>
      </c>
      <c r="E2139" s="156" t="s">
        <v>10094</v>
      </c>
      <c r="F2139" s="156" t="s">
        <v>10095</v>
      </c>
      <c r="G2139" s="217" t="s">
        <v>10096</v>
      </c>
      <c r="H2139" s="156" t="s">
        <v>10097</v>
      </c>
      <c r="I2139" s="223" t="s">
        <v>7</v>
      </c>
      <c r="J2139" s="233" t="s">
        <v>31</v>
      </c>
      <c r="K2139" s="184" t="s">
        <v>32</v>
      </c>
      <c r="M2139" s="138" t="s">
        <v>10098</v>
      </c>
    </row>
    <row r="2140" spans="1:13" ht="75" customHeight="1">
      <c r="C2140" s="183" t="s">
        <v>10099</v>
      </c>
      <c r="D2140" s="183" t="s">
        <v>32</v>
      </c>
      <c r="E2140" s="156" t="s">
        <v>10100</v>
      </c>
      <c r="F2140" s="156" t="s">
        <v>10101</v>
      </c>
      <c r="G2140" s="217" t="s">
        <v>10096</v>
      </c>
      <c r="H2140" s="156" t="s">
        <v>10097</v>
      </c>
      <c r="I2140" s="223" t="s">
        <v>7</v>
      </c>
      <c r="J2140" s="233" t="s">
        <v>31</v>
      </c>
      <c r="K2140" s="184" t="s">
        <v>32</v>
      </c>
      <c r="M2140" s="138" t="s">
        <v>10102</v>
      </c>
    </row>
    <row r="2141" spans="1:13" ht="75" customHeight="1">
      <c r="C2141" s="183" t="s">
        <v>10103</v>
      </c>
      <c r="D2141" s="183" t="s">
        <v>32</v>
      </c>
      <c r="E2141" s="156" t="s">
        <v>10100</v>
      </c>
      <c r="F2141" s="156" t="s">
        <v>10104</v>
      </c>
      <c r="G2141" s="217" t="s">
        <v>10096</v>
      </c>
      <c r="H2141" s="156" t="s">
        <v>10097</v>
      </c>
      <c r="I2141" s="223" t="s">
        <v>7</v>
      </c>
      <c r="J2141" s="233" t="s">
        <v>31</v>
      </c>
      <c r="K2141" s="184" t="s">
        <v>32</v>
      </c>
      <c r="M2141" s="138" t="s">
        <v>10105</v>
      </c>
    </row>
    <row r="2142" spans="1:13" ht="75" customHeight="1">
      <c r="C2142" s="183" t="s">
        <v>10106</v>
      </c>
      <c r="D2142" s="183" t="s">
        <v>32</v>
      </c>
      <c r="E2142" s="156" t="s">
        <v>10107</v>
      </c>
      <c r="F2142" s="156" t="s">
        <v>10108</v>
      </c>
      <c r="G2142" s="217" t="s">
        <v>10109</v>
      </c>
      <c r="H2142" s="156" t="s">
        <v>10110</v>
      </c>
      <c r="I2142" s="223" t="s">
        <v>7</v>
      </c>
      <c r="J2142" s="233" t="s">
        <v>31</v>
      </c>
      <c r="K2142" s="184" t="s">
        <v>32</v>
      </c>
      <c r="M2142" s="138" t="s">
        <v>10111</v>
      </c>
    </row>
    <row r="2143" spans="1:13" ht="75" customHeight="1">
      <c r="A2143" s="138"/>
      <c r="B2143" s="138"/>
      <c r="C2143" s="183" t="s">
        <v>10112</v>
      </c>
      <c r="D2143" s="183" t="s">
        <v>32</v>
      </c>
      <c r="E2143" s="156" t="s">
        <v>4773</v>
      </c>
      <c r="F2143" s="156" t="s">
        <v>4774</v>
      </c>
      <c r="G2143" s="217" t="s">
        <v>10113</v>
      </c>
      <c r="H2143" s="156" t="s">
        <v>4775</v>
      </c>
      <c r="I2143" s="223" t="s">
        <v>7</v>
      </c>
      <c r="J2143" s="233" t="s">
        <v>31</v>
      </c>
      <c r="K2143" s="184" t="s">
        <v>32</v>
      </c>
      <c r="M2143" s="138" t="s">
        <v>10114</v>
      </c>
    </row>
    <row r="2144" spans="1:13" ht="75" customHeight="1">
      <c r="C2144" s="183" t="s">
        <v>10115</v>
      </c>
      <c r="D2144" s="183" t="s">
        <v>32</v>
      </c>
      <c r="E2144" s="156" t="s">
        <v>10116</v>
      </c>
      <c r="F2144" s="156" t="s">
        <v>10117</v>
      </c>
      <c r="G2144" s="217" t="s">
        <v>10118</v>
      </c>
      <c r="H2144" s="156" t="s">
        <v>10119</v>
      </c>
      <c r="I2144" s="223" t="s">
        <v>7</v>
      </c>
      <c r="J2144" s="233" t="s">
        <v>31</v>
      </c>
      <c r="K2144" s="184" t="s">
        <v>32</v>
      </c>
      <c r="M2144" s="138" t="s">
        <v>10120</v>
      </c>
    </row>
    <row r="2145" spans="1:13" ht="96.75" customHeight="1">
      <c r="A2145" s="138"/>
      <c r="B2145" s="138"/>
      <c r="C2145" s="183" t="s">
        <v>10121</v>
      </c>
      <c r="D2145" s="184" t="s">
        <v>32</v>
      </c>
      <c r="E2145" s="156" t="s">
        <v>10122</v>
      </c>
      <c r="F2145" s="156" t="s">
        <v>10123</v>
      </c>
      <c r="G2145" s="217" t="s">
        <v>10124</v>
      </c>
      <c r="H2145" s="185" t="s">
        <v>10125</v>
      </c>
      <c r="I2145" s="223" t="s">
        <v>7</v>
      </c>
      <c r="J2145" s="233" t="s">
        <v>31</v>
      </c>
      <c r="K2145" s="184" t="s">
        <v>32</v>
      </c>
      <c r="M2145" s="138" t="s">
        <v>10126</v>
      </c>
    </row>
    <row r="2146" spans="1:13" ht="109.5" customHeight="1">
      <c r="C2146" s="183" t="s">
        <v>10127</v>
      </c>
      <c r="D2146" s="183" t="s">
        <v>32</v>
      </c>
      <c r="E2146" s="156" t="s">
        <v>10128</v>
      </c>
      <c r="F2146" s="156" t="s">
        <v>10129</v>
      </c>
      <c r="G2146" s="217" t="s">
        <v>10130</v>
      </c>
      <c r="H2146" s="185" t="s">
        <v>10131</v>
      </c>
      <c r="I2146" s="223" t="s">
        <v>7</v>
      </c>
      <c r="J2146" s="233" t="s">
        <v>31</v>
      </c>
      <c r="K2146" s="184" t="s">
        <v>32</v>
      </c>
      <c r="M2146" s="138" t="s">
        <v>10132</v>
      </c>
    </row>
    <row r="2147" spans="1:13" ht="75" customHeight="1">
      <c r="C2147" s="183" t="s">
        <v>10133</v>
      </c>
      <c r="D2147" s="183" t="s">
        <v>32</v>
      </c>
      <c r="E2147" s="156" t="s">
        <v>10134</v>
      </c>
      <c r="F2147" s="156" t="s">
        <v>10135</v>
      </c>
      <c r="G2147" s="217" t="s">
        <v>10136</v>
      </c>
      <c r="H2147" s="156" t="s">
        <v>10137</v>
      </c>
      <c r="I2147" s="223" t="s">
        <v>7</v>
      </c>
      <c r="J2147" s="233" t="s">
        <v>31</v>
      </c>
      <c r="K2147" s="184" t="s">
        <v>32</v>
      </c>
      <c r="M2147" s="138" t="s">
        <v>10138</v>
      </c>
    </row>
    <row r="2148" spans="1:13" ht="75" customHeight="1">
      <c r="C2148" s="183" t="s">
        <v>10139</v>
      </c>
      <c r="D2148" s="183" t="s">
        <v>32</v>
      </c>
      <c r="E2148" s="156" t="s">
        <v>10140</v>
      </c>
      <c r="F2148" s="156" t="s">
        <v>10141</v>
      </c>
      <c r="G2148" s="217" t="s">
        <v>10142</v>
      </c>
      <c r="H2148" s="185" t="s">
        <v>10125</v>
      </c>
      <c r="I2148" s="223" t="s">
        <v>7</v>
      </c>
      <c r="J2148" s="233" t="s">
        <v>31</v>
      </c>
      <c r="K2148" s="184" t="s">
        <v>32</v>
      </c>
      <c r="M2148" s="138" t="s">
        <v>10143</v>
      </c>
    </row>
    <row r="2149" spans="1:13" ht="75" customHeight="1">
      <c r="C2149" s="183" t="s">
        <v>10144</v>
      </c>
      <c r="D2149" s="183" t="s">
        <v>32</v>
      </c>
      <c r="E2149" s="156" t="s">
        <v>10145</v>
      </c>
      <c r="F2149" s="156" t="s">
        <v>10146</v>
      </c>
      <c r="G2149" s="217" t="s">
        <v>10147</v>
      </c>
      <c r="H2149" s="185" t="s">
        <v>10131</v>
      </c>
      <c r="I2149" s="223" t="s">
        <v>7</v>
      </c>
      <c r="J2149" s="233" t="s">
        <v>31</v>
      </c>
      <c r="K2149" s="184" t="s">
        <v>32</v>
      </c>
      <c r="M2149" s="138" t="s">
        <v>10148</v>
      </c>
    </row>
    <row r="2150" spans="1:13" ht="75" customHeight="1">
      <c r="A2150" s="137" t="s">
        <v>5570</v>
      </c>
      <c r="B2150" s="163" t="s">
        <v>5571</v>
      </c>
      <c r="C2150" s="163" t="s">
        <v>5572</v>
      </c>
      <c r="F2150" s="138" t="s">
        <v>10149</v>
      </c>
      <c r="G2150" s="215" t="s">
        <v>10150</v>
      </c>
      <c r="H2150" s="138" t="s">
        <v>5573</v>
      </c>
      <c r="I2150" s="223" t="s">
        <v>7</v>
      </c>
      <c r="J2150" s="225" t="s">
        <v>917</v>
      </c>
      <c r="M2150" s="137"/>
    </row>
    <row r="2151" spans="1:13" ht="75" customHeight="1">
      <c r="A2151" s="137" t="s">
        <v>5574</v>
      </c>
      <c r="B2151" s="138" t="s">
        <v>5575</v>
      </c>
      <c r="C2151" s="137" t="s">
        <v>5576</v>
      </c>
      <c r="F2151" s="138" t="s">
        <v>10151</v>
      </c>
      <c r="G2151" s="215" t="s">
        <v>10152</v>
      </c>
      <c r="H2151" s="138" t="s">
        <v>10153</v>
      </c>
      <c r="I2151" s="223" t="s">
        <v>7</v>
      </c>
      <c r="J2151" s="225" t="s">
        <v>917</v>
      </c>
      <c r="M2151" s="137"/>
    </row>
    <row r="2152" spans="1:13" ht="75" customHeight="1">
      <c r="A2152" s="137" t="s">
        <v>5577</v>
      </c>
      <c r="B2152" s="138" t="s">
        <v>5578</v>
      </c>
      <c r="C2152" s="137" t="s">
        <v>5579</v>
      </c>
      <c r="F2152" s="138" t="s">
        <v>10154</v>
      </c>
      <c r="G2152" s="215" t="s">
        <v>10155</v>
      </c>
      <c r="H2152" s="138" t="s">
        <v>10156</v>
      </c>
      <c r="I2152" s="223" t="s">
        <v>7</v>
      </c>
      <c r="J2152" s="225" t="s">
        <v>917</v>
      </c>
      <c r="M2152" s="137"/>
    </row>
    <row r="2153" spans="1:13" ht="75" customHeight="1">
      <c r="A2153" s="137" t="s">
        <v>5580</v>
      </c>
      <c r="B2153" s="138" t="s">
        <v>5581</v>
      </c>
      <c r="C2153" s="137" t="s">
        <v>5582</v>
      </c>
      <c r="F2153" s="138" t="s">
        <v>10157</v>
      </c>
      <c r="G2153" s="215" t="s">
        <v>10158</v>
      </c>
      <c r="H2153" s="138" t="s">
        <v>5583</v>
      </c>
      <c r="I2153" s="223" t="s">
        <v>7</v>
      </c>
      <c r="J2153" s="225" t="s">
        <v>917</v>
      </c>
      <c r="M2153" s="137"/>
    </row>
    <row r="2154" spans="1:13" ht="75" customHeight="1">
      <c r="A2154" s="137" t="s">
        <v>5584</v>
      </c>
      <c r="B2154" s="138" t="s">
        <v>5585</v>
      </c>
      <c r="C2154" s="137" t="s">
        <v>5586</v>
      </c>
      <c r="F2154" s="138" t="s">
        <v>10159</v>
      </c>
      <c r="G2154" s="215" t="s">
        <v>10160</v>
      </c>
      <c r="H2154" s="138" t="s">
        <v>5587</v>
      </c>
      <c r="I2154" s="223" t="s">
        <v>7</v>
      </c>
      <c r="J2154" s="230" t="s">
        <v>234</v>
      </c>
      <c r="M2154" s="137"/>
    </row>
    <row r="2155" spans="1:13" ht="75" customHeight="1">
      <c r="A2155" s="137" t="s">
        <v>5588</v>
      </c>
      <c r="B2155" s="138" t="s">
        <v>5589</v>
      </c>
      <c r="C2155" s="137" t="s">
        <v>5590</v>
      </c>
      <c r="F2155" s="138" t="s">
        <v>10161</v>
      </c>
      <c r="G2155" s="215" t="s">
        <v>10162</v>
      </c>
      <c r="H2155" s="138" t="s">
        <v>10163</v>
      </c>
      <c r="I2155" s="223" t="s">
        <v>7</v>
      </c>
      <c r="J2155" s="225" t="s">
        <v>917</v>
      </c>
      <c r="M2155" s="137"/>
    </row>
    <row r="2156" spans="1:13" ht="75" customHeight="1">
      <c r="A2156" s="137" t="s">
        <v>5591</v>
      </c>
      <c r="B2156" s="138" t="s">
        <v>5592</v>
      </c>
      <c r="C2156" s="137" t="s">
        <v>5593</v>
      </c>
      <c r="F2156" s="138" t="s">
        <v>10164</v>
      </c>
      <c r="G2156" s="215" t="s">
        <v>10165</v>
      </c>
      <c r="H2156" s="138" t="s">
        <v>5594</v>
      </c>
      <c r="I2156" s="223" t="s">
        <v>7</v>
      </c>
      <c r="J2156" s="225" t="s">
        <v>917</v>
      </c>
      <c r="M2156" s="137"/>
    </row>
    <row r="2157" spans="1:13" ht="75" customHeight="1">
      <c r="A2157" s="137" t="s">
        <v>5595</v>
      </c>
      <c r="B2157" s="138" t="s">
        <v>5596</v>
      </c>
      <c r="C2157" s="137" t="s">
        <v>5597</v>
      </c>
      <c r="F2157" s="138" t="s">
        <v>10166</v>
      </c>
      <c r="G2157" s="215" t="s">
        <v>10167</v>
      </c>
      <c r="H2157" s="137" t="s">
        <v>5598</v>
      </c>
      <c r="I2157" s="223" t="s">
        <v>7</v>
      </c>
      <c r="J2157" s="225" t="s">
        <v>917</v>
      </c>
      <c r="M2157" s="137"/>
    </row>
    <row r="2158" spans="1:13" ht="75" customHeight="1">
      <c r="A2158" s="143" t="s">
        <v>5599</v>
      </c>
      <c r="B2158" s="163" t="s">
        <v>5600</v>
      </c>
      <c r="C2158" s="137" t="s">
        <v>5601</v>
      </c>
      <c r="D2158" s="163"/>
      <c r="E2158" s="163"/>
      <c r="F2158" s="163" t="s">
        <v>10168</v>
      </c>
      <c r="G2158" s="215" t="s">
        <v>10169</v>
      </c>
      <c r="H2158" s="138" t="s">
        <v>5602</v>
      </c>
      <c r="I2158" s="223" t="s">
        <v>7</v>
      </c>
      <c r="J2158" s="225" t="s">
        <v>917</v>
      </c>
      <c r="M2158" s="137"/>
    </row>
    <row r="2159" spans="1:13" ht="75" customHeight="1">
      <c r="A2159" s="137" t="s">
        <v>5603</v>
      </c>
      <c r="B2159" s="138" t="s">
        <v>5604</v>
      </c>
      <c r="C2159" s="137" t="s">
        <v>5605</v>
      </c>
      <c r="F2159" s="138" t="s">
        <v>10170</v>
      </c>
      <c r="G2159" s="215" t="s">
        <v>10171</v>
      </c>
      <c r="H2159" s="138" t="s">
        <v>5606</v>
      </c>
      <c r="I2159" s="223" t="s">
        <v>7</v>
      </c>
      <c r="J2159" s="230" t="s">
        <v>234</v>
      </c>
      <c r="M2159" s="137"/>
    </row>
    <row r="2160" spans="1:13" ht="75" customHeight="1">
      <c r="A2160" s="137" t="s">
        <v>5607</v>
      </c>
      <c r="B2160" s="138" t="s">
        <v>5608</v>
      </c>
      <c r="C2160" s="137" t="s">
        <v>5609</v>
      </c>
      <c r="F2160" s="137" t="s">
        <v>10172</v>
      </c>
      <c r="G2160" s="215" t="s">
        <v>10173</v>
      </c>
      <c r="H2160" s="138" t="s">
        <v>10174</v>
      </c>
      <c r="I2160" s="223" t="s">
        <v>7</v>
      </c>
      <c r="J2160" s="230" t="s">
        <v>234</v>
      </c>
      <c r="M2160" s="137"/>
    </row>
    <row r="2161" spans="1:19" ht="75" customHeight="1">
      <c r="A2161" s="137" t="s">
        <v>5610</v>
      </c>
      <c r="B2161" s="138" t="s">
        <v>5611</v>
      </c>
      <c r="C2161" s="137" t="s">
        <v>5612</v>
      </c>
      <c r="F2161" s="137" t="s">
        <v>10175</v>
      </c>
      <c r="G2161" s="215" t="s">
        <v>10176</v>
      </c>
      <c r="H2161" s="138" t="s">
        <v>5613</v>
      </c>
      <c r="I2161" s="223" t="s">
        <v>7</v>
      </c>
      <c r="J2161" s="230" t="s">
        <v>31</v>
      </c>
      <c r="K2161" s="137" t="s">
        <v>32</v>
      </c>
      <c r="M2161" s="141" t="s">
        <v>7583</v>
      </c>
    </row>
    <row r="2162" spans="1:19" ht="75" customHeight="1">
      <c r="A2162" s="137" t="s">
        <v>5614</v>
      </c>
      <c r="B2162" s="138" t="s">
        <v>5615</v>
      </c>
      <c r="C2162" s="137" t="s">
        <v>5616</v>
      </c>
      <c r="F2162" s="138" t="s">
        <v>10177</v>
      </c>
      <c r="G2162" s="215" t="s">
        <v>10178</v>
      </c>
      <c r="H2162" s="138" t="s">
        <v>10179</v>
      </c>
      <c r="I2162" s="223" t="s">
        <v>7</v>
      </c>
      <c r="J2162" s="230" t="s">
        <v>234</v>
      </c>
      <c r="M2162" s="137"/>
    </row>
    <row r="2163" spans="1:19" ht="75" customHeight="1">
      <c r="A2163" s="137" t="s">
        <v>5617</v>
      </c>
      <c r="B2163" s="138" t="s">
        <v>5618</v>
      </c>
      <c r="C2163" s="137" t="s">
        <v>5619</v>
      </c>
      <c r="F2163" s="138" t="s">
        <v>10180</v>
      </c>
      <c r="G2163" s="215" t="s">
        <v>10181</v>
      </c>
      <c r="H2163" s="137" t="s">
        <v>5620</v>
      </c>
      <c r="I2163" s="223" t="s">
        <v>7</v>
      </c>
      <c r="J2163" s="230" t="s">
        <v>234</v>
      </c>
      <c r="M2163" s="137"/>
    </row>
    <row r="2164" spans="1:19" ht="75" customHeight="1">
      <c r="A2164" s="137" t="s">
        <v>5621</v>
      </c>
      <c r="B2164" s="138" t="s">
        <v>5622</v>
      </c>
      <c r="C2164" s="137" t="s">
        <v>5623</v>
      </c>
      <c r="F2164" s="137" t="s">
        <v>10182</v>
      </c>
      <c r="G2164" s="215" t="s">
        <v>10183</v>
      </c>
      <c r="H2164" s="137" t="s">
        <v>5624</v>
      </c>
      <c r="I2164" s="223" t="s">
        <v>7</v>
      </c>
      <c r="J2164" s="225" t="s">
        <v>917</v>
      </c>
      <c r="M2164" s="137"/>
    </row>
    <row r="2165" spans="1:19" ht="75" customHeight="1">
      <c r="A2165" s="137" t="s">
        <v>5625</v>
      </c>
      <c r="B2165" s="138" t="s">
        <v>5626</v>
      </c>
      <c r="C2165" s="137" t="s">
        <v>5627</v>
      </c>
      <c r="F2165" s="137" t="s">
        <v>10184</v>
      </c>
      <c r="G2165" s="215" t="s">
        <v>10185</v>
      </c>
      <c r="H2165" s="137" t="s">
        <v>5628</v>
      </c>
      <c r="I2165" s="223" t="s">
        <v>7</v>
      </c>
      <c r="J2165" s="230" t="s">
        <v>234</v>
      </c>
      <c r="M2165" s="137"/>
    </row>
    <row r="2166" spans="1:19" ht="75" customHeight="1">
      <c r="A2166" s="137" t="s">
        <v>5629</v>
      </c>
      <c r="B2166" s="163" t="s">
        <v>5630</v>
      </c>
      <c r="C2166" s="137" t="s">
        <v>5631</v>
      </c>
      <c r="F2166" s="137" t="s">
        <v>5632</v>
      </c>
      <c r="G2166" s="215" t="s">
        <v>10186</v>
      </c>
      <c r="H2166" s="138" t="s">
        <v>5633</v>
      </c>
      <c r="I2166" s="223" t="s">
        <v>7</v>
      </c>
      <c r="J2166" s="230" t="s">
        <v>234</v>
      </c>
      <c r="M2166" s="137"/>
    </row>
    <row r="2167" spans="1:19" ht="75" customHeight="1">
      <c r="A2167" s="137" t="s">
        <v>5634</v>
      </c>
      <c r="B2167" s="138" t="s">
        <v>5635</v>
      </c>
      <c r="C2167" s="137" t="s">
        <v>5636</v>
      </c>
      <c r="F2167" s="137" t="s">
        <v>10187</v>
      </c>
      <c r="G2167" s="215" t="s">
        <v>10188</v>
      </c>
      <c r="H2167" s="138" t="s">
        <v>5637</v>
      </c>
      <c r="I2167" s="223" t="s">
        <v>7</v>
      </c>
      <c r="J2167" s="225" t="s">
        <v>917</v>
      </c>
      <c r="M2167" s="137"/>
    </row>
    <row r="2168" spans="1:19" ht="75" customHeight="1">
      <c r="A2168" s="137" t="s">
        <v>5638</v>
      </c>
      <c r="B2168" s="138" t="s">
        <v>5639</v>
      </c>
      <c r="C2168" s="137" t="s">
        <v>5640</v>
      </c>
      <c r="F2168" s="138" t="s">
        <v>10189</v>
      </c>
      <c r="G2168" s="215" t="s">
        <v>10190</v>
      </c>
      <c r="H2168" s="138" t="s">
        <v>5641</v>
      </c>
      <c r="I2168" s="223" t="s">
        <v>7</v>
      </c>
      <c r="J2168" s="225" t="s">
        <v>917</v>
      </c>
      <c r="M2168" s="137"/>
    </row>
    <row r="2169" spans="1:19" ht="75" customHeight="1">
      <c r="A2169" s="137" t="s">
        <v>5642</v>
      </c>
      <c r="B2169" s="138" t="s">
        <v>5643</v>
      </c>
      <c r="C2169" s="137" t="s">
        <v>5644</v>
      </c>
      <c r="F2169" s="138" t="s">
        <v>10191</v>
      </c>
      <c r="G2169" s="215" t="s">
        <v>10192</v>
      </c>
      <c r="H2169" s="138" t="s">
        <v>10193</v>
      </c>
      <c r="I2169" s="223" t="s">
        <v>7</v>
      </c>
      <c r="J2169" s="230" t="s">
        <v>234</v>
      </c>
      <c r="M2169" s="137"/>
    </row>
    <row r="2170" spans="1:19" ht="75" customHeight="1">
      <c r="A2170" s="137" t="s">
        <v>5645</v>
      </c>
      <c r="B2170" s="138" t="s">
        <v>5646</v>
      </c>
      <c r="C2170" s="137" t="s">
        <v>5647</v>
      </c>
      <c r="F2170" s="138" t="s">
        <v>10194</v>
      </c>
      <c r="G2170" s="215" t="s">
        <v>10195</v>
      </c>
      <c r="H2170" s="138" t="s">
        <v>5648</v>
      </c>
      <c r="I2170" s="223" t="s">
        <v>7</v>
      </c>
      <c r="J2170" s="225" t="s">
        <v>917</v>
      </c>
      <c r="M2170" s="137"/>
    </row>
    <row r="2171" spans="1:19" ht="75" customHeight="1">
      <c r="A2171" s="137" t="s">
        <v>5649</v>
      </c>
      <c r="B2171" s="138" t="s">
        <v>5650</v>
      </c>
      <c r="C2171" s="137" t="s">
        <v>5651</v>
      </c>
      <c r="F2171" s="138" t="s">
        <v>5652</v>
      </c>
      <c r="G2171" s="215" t="s">
        <v>10196</v>
      </c>
      <c r="H2171" s="137" t="s">
        <v>10197</v>
      </c>
      <c r="I2171" s="223" t="s">
        <v>7</v>
      </c>
      <c r="J2171" s="230" t="s">
        <v>234</v>
      </c>
      <c r="M2171" s="137"/>
    </row>
    <row r="2172" spans="1:19" ht="75" customHeight="1">
      <c r="A2172" s="137" t="s">
        <v>5653</v>
      </c>
      <c r="B2172" s="138" t="s">
        <v>5654</v>
      </c>
      <c r="C2172" s="137" t="s">
        <v>5655</v>
      </c>
      <c r="F2172" s="138" t="s">
        <v>5656</v>
      </c>
      <c r="G2172" s="215" t="s">
        <v>10198</v>
      </c>
      <c r="H2172" s="138" t="s">
        <v>10199</v>
      </c>
      <c r="I2172" s="223" t="s">
        <v>7</v>
      </c>
      <c r="J2172" s="230" t="s">
        <v>234</v>
      </c>
      <c r="M2172" s="137"/>
    </row>
    <row r="2173" spans="1:19" ht="75" customHeight="1">
      <c r="A2173" s="137" t="s">
        <v>5657</v>
      </c>
      <c r="B2173" s="138" t="s">
        <v>5658</v>
      </c>
      <c r="C2173" s="137" t="s">
        <v>5659</v>
      </c>
      <c r="F2173" s="138" t="s">
        <v>5660</v>
      </c>
      <c r="G2173" s="215" t="s">
        <v>10200</v>
      </c>
      <c r="H2173" s="138" t="s">
        <v>10201</v>
      </c>
      <c r="I2173" s="223" t="s">
        <v>7</v>
      </c>
      <c r="J2173" s="225" t="s">
        <v>917</v>
      </c>
      <c r="M2173" s="137"/>
    </row>
    <row r="2174" spans="1:19" ht="75" customHeight="1">
      <c r="A2174" s="137" t="s">
        <v>5661</v>
      </c>
      <c r="B2174" s="138" t="s">
        <v>10202</v>
      </c>
      <c r="C2174" s="137" t="s">
        <v>5662</v>
      </c>
      <c r="F2174" s="138" t="s">
        <v>10203</v>
      </c>
      <c r="G2174" s="215" t="s">
        <v>10204</v>
      </c>
      <c r="H2174" s="138" t="s">
        <v>5663</v>
      </c>
      <c r="I2174" s="223" t="s">
        <v>7</v>
      </c>
      <c r="J2174" s="225" t="s">
        <v>917</v>
      </c>
      <c r="M2174" s="137"/>
    </row>
    <row r="2175" spans="1:19" ht="75" customHeight="1">
      <c r="A2175" s="143" t="s">
        <v>5664</v>
      </c>
      <c r="B2175" s="163" t="s">
        <v>5665</v>
      </c>
      <c r="C2175" s="137" t="s">
        <v>5666</v>
      </c>
      <c r="D2175" s="163"/>
      <c r="E2175" s="163"/>
      <c r="F2175" s="163" t="s">
        <v>10205</v>
      </c>
      <c r="G2175" s="163" t="s">
        <v>10206</v>
      </c>
      <c r="H2175" s="163" t="s">
        <v>10207</v>
      </c>
      <c r="I2175" s="223" t="s">
        <v>7</v>
      </c>
      <c r="J2175" s="225" t="s">
        <v>234</v>
      </c>
      <c r="K2175" s="143"/>
      <c r="L2175" s="143"/>
      <c r="M2175" s="143"/>
      <c r="N2175" s="143"/>
      <c r="O2175" s="143"/>
      <c r="P2175" s="143"/>
      <c r="Q2175" s="143"/>
      <c r="R2175" s="143"/>
      <c r="S2175" s="143"/>
    </row>
    <row r="2176" spans="1:19" ht="75" customHeight="1">
      <c r="A2176" s="143" t="s">
        <v>5667</v>
      </c>
      <c r="B2176" s="163" t="s">
        <v>5668</v>
      </c>
      <c r="C2176" s="137" t="s">
        <v>5669</v>
      </c>
      <c r="D2176" s="163"/>
      <c r="E2176" s="163"/>
      <c r="F2176" s="163" t="s">
        <v>10208</v>
      </c>
      <c r="G2176" s="163" t="s">
        <v>10209</v>
      </c>
      <c r="H2176" s="163" t="s">
        <v>5670</v>
      </c>
      <c r="I2176" s="223" t="s">
        <v>7</v>
      </c>
      <c r="J2176" s="225" t="s">
        <v>234</v>
      </c>
      <c r="K2176" s="143"/>
      <c r="L2176" s="143"/>
      <c r="M2176" s="143"/>
      <c r="N2176" s="143"/>
      <c r="O2176" s="143"/>
      <c r="P2176" s="143"/>
      <c r="Q2176" s="143"/>
      <c r="R2176" s="143"/>
      <c r="S2176" s="143"/>
    </row>
    <row r="2177" spans="1:19" ht="75" customHeight="1">
      <c r="A2177" s="143" t="s">
        <v>5671</v>
      </c>
      <c r="B2177" s="163" t="s">
        <v>5672</v>
      </c>
      <c r="C2177" s="137" t="s">
        <v>5673</v>
      </c>
      <c r="D2177" s="163"/>
      <c r="E2177" s="163"/>
      <c r="F2177" s="163" t="s">
        <v>10210</v>
      </c>
      <c r="G2177" s="163" t="s">
        <v>10211</v>
      </c>
      <c r="H2177" s="163" t="s">
        <v>10212</v>
      </c>
      <c r="I2177" s="223" t="s">
        <v>7</v>
      </c>
      <c r="J2177" s="225" t="s">
        <v>917</v>
      </c>
      <c r="K2177" s="143"/>
      <c r="L2177" s="143"/>
      <c r="M2177" s="143"/>
      <c r="N2177" s="143"/>
      <c r="O2177" s="143"/>
      <c r="P2177" s="143"/>
      <c r="Q2177" s="143"/>
      <c r="R2177" s="143"/>
      <c r="S2177" s="143"/>
    </row>
    <row r="2178" spans="1:19" ht="75" customHeight="1">
      <c r="A2178" s="143" t="s">
        <v>5674</v>
      </c>
      <c r="B2178" s="163" t="s">
        <v>5675</v>
      </c>
      <c r="C2178" s="137" t="s">
        <v>5676</v>
      </c>
      <c r="D2178" s="143"/>
      <c r="E2178" s="143"/>
      <c r="F2178" s="163" t="s">
        <v>5677</v>
      </c>
      <c r="G2178" s="163" t="s">
        <v>10213</v>
      </c>
      <c r="H2178" s="163" t="s">
        <v>10214</v>
      </c>
      <c r="I2178" s="223" t="s">
        <v>7</v>
      </c>
      <c r="J2178" s="225" t="s">
        <v>917</v>
      </c>
      <c r="K2178" s="143"/>
      <c r="L2178" s="143"/>
      <c r="M2178" s="143"/>
      <c r="N2178" s="143"/>
      <c r="O2178" s="143"/>
      <c r="P2178" s="143"/>
      <c r="Q2178" s="143"/>
      <c r="R2178" s="143"/>
      <c r="S2178" s="143"/>
    </row>
    <row r="2179" spans="1:19" ht="75" customHeight="1">
      <c r="A2179" s="143" t="s">
        <v>5678</v>
      </c>
      <c r="B2179" s="163" t="s">
        <v>5679</v>
      </c>
      <c r="C2179" s="137" t="s">
        <v>5680</v>
      </c>
      <c r="D2179" s="143"/>
      <c r="E2179" s="143"/>
      <c r="F2179" s="163" t="s">
        <v>5681</v>
      </c>
      <c r="G2179" s="163" t="s">
        <v>10215</v>
      </c>
      <c r="H2179" s="163" t="s">
        <v>5682</v>
      </c>
      <c r="I2179" s="223" t="s">
        <v>7</v>
      </c>
      <c r="J2179" s="225" t="s">
        <v>234</v>
      </c>
      <c r="K2179" s="143"/>
      <c r="L2179" s="143"/>
      <c r="M2179" s="143"/>
      <c r="N2179" s="143"/>
      <c r="O2179" s="143"/>
      <c r="P2179" s="143"/>
      <c r="Q2179" s="143"/>
      <c r="R2179" s="143"/>
      <c r="S2179" s="143"/>
    </row>
    <row r="2180" spans="1:19" ht="75" customHeight="1">
      <c r="A2180" s="143" t="s">
        <v>5683</v>
      </c>
      <c r="B2180" s="163" t="s">
        <v>10216</v>
      </c>
      <c r="C2180" s="137" t="s">
        <v>5684</v>
      </c>
      <c r="D2180" s="143"/>
      <c r="E2180" s="143"/>
      <c r="F2180" s="163" t="s">
        <v>10217</v>
      </c>
      <c r="G2180" s="163" t="s">
        <v>10218</v>
      </c>
      <c r="H2180" s="163" t="s">
        <v>10219</v>
      </c>
      <c r="I2180" s="223" t="s">
        <v>7</v>
      </c>
      <c r="J2180" s="225" t="s">
        <v>234</v>
      </c>
      <c r="K2180" s="143"/>
      <c r="L2180" s="143"/>
      <c r="M2180" s="143"/>
      <c r="N2180" s="143"/>
      <c r="O2180" s="143"/>
      <c r="P2180" s="143"/>
      <c r="Q2180" s="143"/>
      <c r="R2180" s="143"/>
      <c r="S2180" s="143"/>
    </row>
    <row r="2181" spans="1:19" ht="75" customHeight="1">
      <c r="A2181" s="143" t="s">
        <v>5685</v>
      </c>
      <c r="B2181" s="163" t="s">
        <v>5686</v>
      </c>
      <c r="C2181" s="137" t="s">
        <v>5687</v>
      </c>
      <c r="D2181" s="143"/>
      <c r="E2181" s="143"/>
      <c r="F2181" s="163" t="s">
        <v>5688</v>
      </c>
      <c r="G2181" s="163" t="s">
        <v>10220</v>
      </c>
      <c r="H2181" s="163" t="s">
        <v>5689</v>
      </c>
      <c r="I2181" s="223" t="s">
        <v>7</v>
      </c>
      <c r="J2181" s="225" t="s">
        <v>234</v>
      </c>
      <c r="K2181" s="143"/>
      <c r="L2181" s="143"/>
      <c r="M2181" s="143"/>
      <c r="N2181" s="143"/>
      <c r="O2181" s="143"/>
      <c r="P2181" s="143"/>
      <c r="Q2181" s="143"/>
      <c r="R2181" s="143"/>
      <c r="S2181" s="143"/>
    </row>
    <row r="2182" spans="1:19" ht="75" customHeight="1">
      <c r="A2182" s="143" t="s">
        <v>5690</v>
      </c>
      <c r="B2182" s="163" t="s">
        <v>5691</v>
      </c>
      <c r="C2182" s="137" t="s">
        <v>5692</v>
      </c>
      <c r="D2182" s="143"/>
      <c r="E2182" s="143"/>
      <c r="F2182" s="163" t="s">
        <v>5693</v>
      </c>
      <c r="G2182" s="163" t="s">
        <v>10221</v>
      </c>
      <c r="H2182" s="163" t="s">
        <v>10222</v>
      </c>
      <c r="I2182" s="223" t="s">
        <v>7</v>
      </c>
      <c r="J2182" s="225" t="s">
        <v>234</v>
      </c>
      <c r="K2182" s="143"/>
      <c r="L2182" s="143"/>
      <c r="M2182" s="143"/>
      <c r="N2182" s="143"/>
      <c r="O2182" s="143"/>
      <c r="P2182" s="143"/>
      <c r="Q2182" s="143"/>
      <c r="R2182" s="143"/>
      <c r="S2182" s="143"/>
    </row>
    <row r="2183" spans="1:19" ht="75" customHeight="1">
      <c r="A2183" s="143" t="s">
        <v>5694</v>
      </c>
      <c r="B2183" s="163" t="s">
        <v>5695</v>
      </c>
      <c r="C2183" s="137" t="s">
        <v>5696</v>
      </c>
      <c r="D2183" s="143"/>
      <c r="E2183" s="143"/>
      <c r="F2183" s="163" t="s">
        <v>10223</v>
      </c>
      <c r="G2183" s="163" t="s">
        <v>10224</v>
      </c>
      <c r="H2183" s="163" t="s">
        <v>5697</v>
      </c>
      <c r="I2183" s="223" t="s">
        <v>7</v>
      </c>
      <c r="J2183" s="225" t="s">
        <v>234</v>
      </c>
      <c r="K2183" s="143"/>
      <c r="L2183" s="143"/>
      <c r="M2183" s="143"/>
      <c r="N2183" s="143"/>
      <c r="O2183" s="143"/>
      <c r="P2183" s="143"/>
      <c r="Q2183" s="143"/>
      <c r="R2183" s="143"/>
      <c r="S2183" s="143"/>
    </row>
    <row r="2184" spans="1:19" ht="75" customHeight="1">
      <c r="A2184" s="143" t="s">
        <v>5698</v>
      </c>
      <c r="B2184" s="163" t="s">
        <v>5699</v>
      </c>
      <c r="C2184" s="137" t="s">
        <v>5700</v>
      </c>
      <c r="D2184" s="143"/>
      <c r="E2184" s="143"/>
      <c r="F2184" s="163" t="s">
        <v>5701</v>
      </c>
      <c r="G2184" s="163" t="s">
        <v>10225</v>
      </c>
      <c r="H2184" s="163" t="s">
        <v>10226</v>
      </c>
      <c r="I2184" s="223" t="s">
        <v>7</v>
      </c>
      <c r="J2184" s="225" t="s">
        <v>234</v>
      </c>
      <c r="K2184" s="143"/>
      <c r="L2184" s="143"/>
      <c r="M2184" s="143"/>
      <c r="N2184" s="143"/>
      <c r="O2184" s="143"/>
      <c r="P2184" s="143"/>
      <c r="Q2184" s="143"/>
      <c r="R2184" s="143"/>
      <c r="S2184" s="143"/>
    </row>
    <row r="2185" spans="1:19" ht="75" customHeight="1">
      <c r="A2185" s="143" t="s">
        <v>5702</v>
      </c>
      <c r="B2185" s="163" t="s">
        <v>5703</v>
      </c>
      <c r="C2185" s="137" t="s">
        <v>5704</v>
      </c>
      <c r="D2185" s="143"/>
      <c r="E2185" s="143"/>
      <c r="F2185" s="163" t="s">
        <v>5705</v>
      </c>
      <c r="G2185" s="163" t="s">
        <v>10227</v>
      </c>
      <c r="H2185" s="163" t="s">
        <v>5706</v>
      </c>
      <c r="I2185" s="223" t="s">
        <v>7</v>
      </c>
      <c r="J2185" s="225" t="s">
        <v>234</v>
      </c>
      <c r="K2185" s="143"/>
      <c r="L2185" s="143"/>
      <c r="M2185" s="143"/>
      <c r="N2185" s="143"/>
      <c r="O2185" s="143"/>
      <c r="P2185" s="143"/>
      <c r="Q2185" s="143"/>
      <c r="R2185" s="143"/>
      <c r="S2185" s="143"/>
    </row>
    <row r="2186" spans="1:19" ht="75" customHeight="1">
      <c r="A2186" s="143" t="s">
        <v>5707</v>
      </c>
      <c r="B2186" s="163" t="s">
        <v>5708</v>
      </c>
      <c r="C2186" s="137" t="s">
        <v>5709</v>
      </c>
      <c r="D2186" s="143"/>
      <c r="E2186" s="143"/>
      <c r="F2186" s="163" t="s">
        <v>5710</v>
      </c>
      <c r="G2186" s="163" t="s">
        <v>10228</v>
      </c>
      <c r="H2186" s="163" t="s">
        <v>5711</v>
      </c>
      <c r="I2186" s="223" t="s">
        <v>7</v>
      </c>
      <c r="J2186" s="225" t="s">
        <v>234</v>
      </c>
      <c r="K2186" s="143"/>
      <c r="L2186" s="143"/>
      <c r="M2186" s="143"/>
      <c r="N2186" s="143"/>
      <c r="O2186" s="143"/>
      <c r="P2186" s="143"/>
      <c r="Q2186" s="143"/>
      <c r="R2186" s="143"/>
      <c r="S2186" s="143"/>
    </row>
    <row r="2187" spans="1:19" ht="75" customHeight="1">
      <c r="A2187" s="143" t="s">
        <v>5712</v>
      </c>
      <c r="B2187" s="163" t="s">
        <v>5713</v>
      </c>
      <c r="C2187" s="137" t="s">
        <v>5714</v>
      </c>
      <c r="D2187" s="143"/>
      <c r="E2187" s="143"/>
      <c r="F2187" s="163" t="s">
        <v>10229</v>
      </c>
      <c r="G2187" s="163" t="s">
        <v>10230</v>
      </c>
      <c r="H2187" s="163" t="s">
        <v>5715</v>
      </c>
      <c r="I2187" s="223" t="s">
        <v>7</v>
      </c>
      <c r="J2187" s="225" t="s">
        <v>917</v>
      </c>
      <c r="K2187" s="143"/>
      <c r="L2187" s="143"/>
      <c r="M2187" s="143"/>
      <c r="N2187" s="143"/>
      <c r="O2187" s="143"/>
      <c r="P2187" s="143"/>
      <c r="Q2187" s="143"/>
      <c r="R2187" s="143"/>
      <c r="S2187" s="143"/>
    </row>
    <row r="2188" spans="1:19" ht="75" customHeight="1">
      <c r="A2188" s="143" t="s">
        <v>5716</v>
      </c>
      <c r="B2188" s="163" t="s">
        <v>5717</v>
      </c>
      <c r="C2188" s="137" t="s">
        <v>5718</v>
      </c>
      <c r="D2188" s="143"/>
      <c r="E2188" s="143"/>
      <c r="F2188" s="163" t="s">
        <v>5719</v>
      </c>
      <c r="G2188" s="163" t="s">
        <v>10231</v>
      </c>
      <c r="H2188" s="163" t="s">
        <v>10232</v>
      </c>
      <c r="I2188" s="223" t="s">
        <v>7</v>
      </c>
      <c r="J2188" s="225" t="s">
        <v>234</v>
      </c>
      <c r="K2188" s="143"/>
      <c r="L2188" s="143"/>
      <c r="M2188" s="143"/>
      <c r="N2188" s="143"/>
      <c r="O2188" s="143"/>
      <c r="P2188" s="143"/>
      <c r="Q2188" s="143"/>
      <c r="R2188" s="143"/>
      <c r="S2188" s="143"/>
    </row>
    <row r="2189" spans="1:19" ht="75" customHeight="1">
      <c r="A2189" s="143" t="s">
        <v>5720</v>
      </c>
      <c r="B2189" s="163" t="s">
        <v>5721</v>
      </c>
      <c r="C2189" s="137" t="s">
        <v>5722</v>
      </c>
      <c r="D2189" s="143"/>
      <c r="E2189" s="143"/>
      <c r="F2189" s="163" t="s">
        <v>5723</v>
      </c>
      <c r="G2189" s="163" t="s">
        <v>10233</v>
      </c>
      <c r="H2189" s="163" t="s">
        <v>10234</v>
      </c>
      <c r="I2189" s="223" t="s">
        <v>7</v>
      </c>
      <c r="J2189" s="225" t="s">
        <v>234</v>
      </c>
      <c r="K2189" s="143"/>
      <c r="L2189" s="143"/>
      <c r="M2189" s="143"/>
      <c r="N2189" s="143"/>
      <c r="O2189" s="143"/>
      <c r="P2189" s="143"/>
      <c r="Q2189" s="143"/>
      <c r="R2189" s="143"/>
      <c r="S2189" s="143"/>
    </row>
    <row r="2190" spans="1:19" ht="75" customHeight="1">
      <c r="A2190" s="143" t="s">
        <v>5724</v>
      </c>
      <c r="B2190" s="163" t="s">
        <v>5725</v>
      </c>
      <c r="C2190" s="137" t="s">
        <v>5726</v>
      </c>
      <c r="D2190" s="143"/>
      <c r="E2190" s="143"/>
      <c r="F2190" s="163" t="s">
        <v>10235</v>
      </c>
      <c r="G2190" s="163" t="s">
        <v>10236</v>
      </c>
      <c r="H2190" s="163" t="s">
        <v>10237</v>
      </c>
      <c r="I2190" s="223" t="s">
        <v>7</v>
      </c>
      <c r="J2190" s="225" t="s">
        <v>917</v>
      </c>
      <c r="K2190" s="143"/>
      <c r="L2190" s="143"/>
      <c r="M2190" s="143"/>
      <c r="N2190" s="143"/>
      <c r="O2190" s="143"/>
      <c r="P2190" s="143"/>
      <c r="Q2190" s="143"/>
      <c r="R2190" s="143"/>
      <c r="S2190" s="143"/>
    </row>
    <row r="2191" spans="1:19" ht="75" customHeight="1">
      <c r="A2191" s="143" t="s">
        <v>5727</v>
      </c>
      <c r="B2191" s="306" t="s">
        <v>5728</v>
      </c>
      <c r="C2191" s="137" t="s">
        <v>5729</v>
      </c>
      <c r="D2191" s="143"/>
      <c r="E2191" s="143"/>
      <c r="F2191" s="163" t="s">
        <v>10238</v>
      </c>
      <c r="G2191" s="163" t="s">
        <v>10239</v>
      </c>
      <c r="H2191" s="163" t="s">
        <v>10240</v>
      </c>
      <c r="I2191" s="223" t="s">
        <v>7</v>
      </c>
      <c r="J2191" s="225" t="s">
        <v>917</v>
      </c>
      <c r="K2191" s="143"/>
      <c r="L2191" s="143"/>
      <c r="M2191" s="143"/>
      <c r="N2191" s="143"/>
      <c r="O2191" s="143"/>
      <c r="P2191" s="143"/>
      <c r="Q2191" s="143"/>
      <c r="R2191" s="143"/>
      <c r="S2191" s="143"/>
    </row>
    <row r="2192" spans="1:19" ht="75" customHeight="1">
      <c r="A2192" s="143" t="s">
        <v>5727</v>
      </c>
      <c r="B2192" s="306"/>
      <c r="C2192" s="137" t="s">
        <v>5730</v>
      </c>
      <c r="D2192" s="143"/>
      <c r="E2192" s="143"/>
      <c r="F2192" s="163" t="s">
        <v>5731</v>
      </c>
      <c r="G2192" s="163" t="s">
        <v>10241</v>
      </c>
      <c r="H2192" s="163" t="s">
        <v>10242</v>
      </c>
      <c r="I2192" s="223" t="s">
        <v>7</v>
      </c>
      <c r="J2192" s="225" t="s">
        <v>5900</v>
      </c>
      <c r="K2192" s="143" t="s">
        <v>2101</v>
      </c>
      <c r="L2192" s="143"/>
      <c r="M2192" s="163"/>
      <c r="N2192" s="143"/>
      <c r="O2192" s="143"/>
      <c r="P2192" s="143"/>
      <c r="Q2192" s="143"/>
      <c r="R2192" s="143"/>
      <c r="S2192" s="143"/>
    </row>
    <row r="2193" spans="1:19" ht="75" customHeight="1">
      <c r="A2193" s="143" t="s">
        <v>5732</v>
      </c>
      <c r="B2193" s="163" t="s">
        <v>5733</v>
      </c>
      <c r="C2193" s="137" t="s">
        <v>5734</v>
      </c>
      <c r="D2193" s="143"/>
      <c r="E2193" s="143"/>
      <c r="F2193" s="163" t="s">
        <v>5735</v>
      </c>
      <c r="G2193" s="163" t="s">
        <v>10243</v>
      </c>
      <c r="H2193" s="163" t="s">
        <v>5736</v>
      </c>
      <c r="I2193" s="223" t="s">
        <v>7</v>
      </c>
      <c r="J2193" s="225" t="s">
        <v>917</v>
      </c>
      <c r="K2193" s="143"/>
      <c r="L2193" s="143"/>
      <c r="M2193" s="143"/>
      <c r="N2193" s="143"/>
      <c r="O2193" s="143"/>
      <c r="P2193" s="143"/>
      <c r="Q2193" s="143"/>
      <c r="R2193" s="143"/>
      <c r="S2193" s="143"/>
    </row>
    <row r="2194" spans="1:19" ht="75" customHeight="1">
      <c r="A2194" s="137" t="s">
        <v>5737</v>
      </c>
      <c r="B2194" s="293" t="s">
        <v>5738</v>
      </c>
      <c r="C2194" s="137" t="s">
        <v>5739</v>
      </c>
      <c r="F2194" s="138" t="s">
        <v>5740</v>
      </c>
      <c r="G2194" s="215" t="s">
        <v>10244</v>
      </c>
      <c r="H2194" s="138" t="s">
        <v>5741</v>
      </c>
      <c r="I2194" s="223" t="s">
        <v>7</v>
      </c>
      <c r="J2194" s="225" t="s">
        <v>917</v>
      </c>
      <c r="M2194" s="137"/>
    </row>
    <row r="2195" spans="1:19" ht="75" customHeight="1">
      <c r="A2195" s="137" t="s">
        <v>5737</v>
      </c>
      <c r="B2195" s="293"/>
      <c r="C2195" s="137" t="s">
        <v>5742</v>
      </c>
      <c r="F2195" s="138" t="s">
        <v>10245</v>
      </c>
      <c r="G2195" s="215" t="s">
        <v>10244</v>
      </c>
      <c r="H2195" s="138" t="s">
        <v>5741</v>
      </c>
      <c r="I2195" s="223" t="s">
        <v>7</v>
      </c>
      <c r="J2195" s="225" t="s">
        <v>917</v>
      </c>
      <c r="M2195" s="137"/>
    </row>
    <row r="2196" spans="1:19" ht="75" customHeight="1">
      <c r="A2196" s="137" t="s">
        <v>5737</v>
      </c>
      <c r="B2196" s="293"/>
      <c r="C2196" s="137" t="s">
        <v>5743</v>
      </c>
      <c r="F2196" s="138" t="s">
        <v>10246</v>
      </c>
      <c r="G2196" s="215" t="s">
        <v>10247</v>
      </c>
      <c r="H2196" s="138" t="s">
        <v>5744</v>
      </c>
      <c r="I2196" s="223" t="s">
        <v>7</v>
      </c>
      <c r="J2196" s="225" t="s">
        <v>917</v>
      </c>
      <c r="M2196" s="137"/>
    </row>
    <row r="2197" spans="1:19" ht="75" customHeight="1">
      <c r="A2197" s="137" t="s">
        <v>5737</v>
      </c>
      <c r="B2197" s="293"/>
      <c r="C2197" s="137" t="s">
        <v>5745</v>
      </c>
      <c r="F2197" s="138" t="s">
        <v>10248</v>
      </c>
      <c r="G2197" s="215" t="s">
        <v>10249</v>
      </c>
      <c r="H2197" s="138" t="s">
        <v>5744</v>
      </c>
      <c r="I2197" s="223" t="s">
        <v>7</v>
      </c>
      <c r="J2197" s="225" t="s">
        <v>917</v>
      </c>
      <c r="M2197" s="137"/>
    </row>
    <row r="2198" spans="1:19" ht="75" customHeight="1">
      <c r="A2198" s="137" t="s">
        <v>5737</v>
      </c>
      <c r="B2198" s="293"/>
      <c r="C2198" s="137" t="s">
        <v>5746</v>
      </c>
      <c r="F2198" s="138" t="s">
        <v>10250</v>
      </c>
      <c r="G2198" s="215" t="s">
        <v>10251</v>
      </c>
      <c r="H2198" s="138" t="s">
        <v>5744</v>
      </c>
      <c r="I2198" s="223" t="s">
        <v>7</v>
      </c>
      <c r="J2198" s="225" t="s">
        <v>917</v>
      </c>
      <c r="M2198" s="137"/>
    </row>
    <row r="2199" spans="1:19" ht="75" customHeight="1">
      <c r="A2199" s="184" t="s">
        <v>5747</v>
      </c>
      <c r="B2199" s="156" t="s">
        <v>5748</v>
      </c>
      <c r="C2199" s="137" t="s">
        <v>5749</v>
      </c>
      <c r="D2199" s="204"/>
      <c r="E2199" s="204"/>
      <c r="F2199" s="156" t="s">
        <v>5750</v>
      </c>
      <c r="G2199" s="217" t="s">
        <v>10252</v>
      </c>
      <c r="H2199" s="156" t="s">
        <v>5751</v>
      </c>
      <c r="I2199" s="223" t="s">
        <v>7</v>
      </c>
      <c r="J2199" s="225" t="s">
        <v>917</v>
      </c>
      <c r="M2199" s="137"/>
    </row>
    <row r="2200" spans="1:19" ht="75" customHeight="1">
      <c r="A2200" s="183" t="s">
        <v>5752</v>
      </c>
      <c r="B2200" s="156" t="s">
        <v>5753</v>
      </c>
      <c r="C2200" s="137" t="s">
        <v>5754</v>
      </c>
      <c r="D2200" s="204"/>
      <c r="E2200" s="204"/>
      <c r="F2200" s="156" t="s">
        <v>5755</v>
      </c>
      <c r="G2200" s="217" t="s">
        <v>10253</v>
      </c>
      <c r="H2200" s="156" t="s">
        <v>5756</v>
      </c>
      <c r="I2200" s="223" t="s">
        <v>7</v>
      </c>
      <c r="J2200" s="230" t="s">
        <v>234</v>
      </c>
      <c r="M2200" s="137"/>
    </row>
    <row r="2201" spans="1:19" ht="75" customHeight="1">
      <c r="A2201" s="183" t="s">
        <v>5757</v>
      </c>
      <c r="B2201" s="156" t="s">
        <v>5758</v>
      </c>
      <c r="C2201" s="137" t="s">
        <v>5759</v>
      </c>
      <c r="D2201" s="204"/>
      <c r="E2201" s="204"/>
      <c r="F2201" s="156" t="s">
        <v>5760</v>
      </c>
      <c r="G2201" s="217" t="s">
        <v>10254</v>
      </c>
      <c r="H2201" s="156" t="s">
        <v>5761</v>
      </c>
      <c r="I2201" s="223" t="s">
        <v>7</v>
      </c>
      <c r="J2201" s="230" t="s">
        <v>234</v>
      </c>
      <c r="M2201" s="137"/>
    </row>
    <row r="2202" spans="1:19" ht="75" customHeight="1">
      <c r="A2202" s="183" t="s">
        <v>5762</v>
      </c>
      <c r="B2202" s="156" t="s">
        <v>5763</v>
      </c>
      <c r="C2202" s="137" t="s">
        <v>5764</v>
      </c>
      <c r="D2202" s="204"/>
      <c r="E2202" s="204"/>
      <c r="F2202" s="156" t="s">
        <v>5765</v>
      </c>
      <c r="G2202" s="217" t="s">
        <v>10255</v>
      </c>
      <c r="H2202" s="156" t="s">
        <v>5766</v>
      </c>
      <c r="I2202" s="223" t="s">
        <v>7</v>
      </c>
      <c r="J2202" s="230" t="s">
        <v>234</v>
      </c>
      <c r="M2202" s="137"/>
    </row>
    <row r="2203" spans="1:19" ht="75" customHeight="1">
      <c r="A2203" s="183" t="s">
        <v>5767</v>
      </c>
      <c r="B2203" s="156" t="s">
        <v>5768</v>
      </c>
      <c r="C2203" s="137" t="s">
        <v>5769</v>
      </c>
      <c r="D2203" s="204"/>
      <c r="E2203" s="204"/>
      <c r="F2203" s="156" t="s">
        <v>5770</v>
      </c>
      <c r="G2203" s="217" t="s">
        <v>10256</v>
      </c>
      <c r="H2203" s="156" t="s">
        <v>5771</v>
      </c>
      <c r="I2203" s="223" t="s">
        <v>7</v>
      </c>
      <c r="J2203" s="230" t="s">
        <v>234</v>
      </c>
      <c r="M2203" s="137"/>
    </row>
    <row r="2204" spans="1:19" ht="75" customHeight="1">
      <c r="A2204" s="183" t="s">
        <v>5772</v>
      </c>
      <c r="B2204" s="205" t="s">
        <v>5773</v>
      </c>
      <c r="C2204" s="137" t="s">
        <v>5774</v>
      </c>
      <c r="D2204" s="204"/>
      <c r="E2204" s="204"/>
      <c r="F2204" s="205" t="s">
        <v>5775</v>
      </c>
      <c r="G2204" s="217" t="s">
        <v>10257</v>
      </c>
      <c r="H2204" s="156" t="s">
        <v>5776</v>
      </c>
      <c r="I2204" s="223" t="s">
        <v>7</v>
      </c>
      <c r="J2204" s="230" t="s">
        <v>234</v>
      </c>
      <c r="M2204" s="137"/>
    </row>
    <row r="2205" spans="1:19" ht="75" customHeight="1">
      <c r="A2205" s="183" t="s">
        <v>5777</v>
      </c>
      <c r="B2205" s="205" t="s">
        <v>5778</v>
      </c>
      <c r="C2205" s="137" t="s">
        <v>5779</v>
      </c>
      <c r="D2205" s="204"/>
      <c r="E2205" s="204"/>
      <c r="F2205" s="205" t="s">
        <v>10258</v>
      </c>
      <c r="G2205" s="217" t="s">
        <v>10259</v>
      </c>
      <c r="H2205" s="205" t="s">
        <v>5780</v>
      </c>
      <c r="I2205" s="223" t="s">
        <v>7</v>
      </c>
      <c r="J2205" s="225" t="s">
        <v>917</v>
      </c>
      <c r="M2205" s="137"/>
    </row>
    <row r="2206" spans="1:19" ht="75" customHeight="1">
      <c r="A2206" s="183" t="s">
        <v>5781</v>
      </c>
      <c r="B2206" s="205" t="s">
        <v>5782</v>
      </c>
      <c r="C2206" s="137" t="s">
        <v>5783</v>
      </c>
      <c r="D2206" s="204"/>
      <c r="E2206" s="204"/>
      <c r="F2206" s="205" t="s">
        <v>5784</v>
      </c>
      <c r="G2206" s="217" t="s">
        <v>10260</v>
      </c>
      <c r="H2206" s="205" t="s">
        <v>5785</v>
      </c>
      <c r="I2206" s="223" t="s">
        <v>7</v>
      </c>
      <c r="J2206" s="230" t="s">
        <v>234</v>
      </c>
      <c r="M2206" s="137"/>
    </row>
    <row r="2207" spans="1:19" ht="75" customHeight="1">
      <c r="A2207" s="183" t="s">
        <v>5591</v>
      </c>
      <c r="B2207" s="205" t="s">
        <v>5786</v>
      </c>
      <c r="C2207" s="137" t="s">
        <v>5787</v>
      </c>
      <c r="D2207" s="204"/>
      <c r="E2207" s="204"/>
      <c r="F2207" s="156" t="s">
        <v>5788</v>
      </c>
      <c r="G2207" s="217" t="s">
        <v>10261</v>
      </c>
      <c r="H2207" s="156" t="s">
        <v>5789</v>
      </c>
      <c r="I2207" s="223" t="s">
        <v>7</v>
      </c>
      <c r="J2207" s="225" t="s">
        <v>917</v>
      </c>
      <c r="M2207" s="137"/>
    </row>
    <row r="2208" spans="1:19" ht="75" customHeight="1">
      <c r="A2208" s="183" t="s">
        <v>5790</v>
      </c>
      <c r="B2208" s="205" t="s">
        <v>5791</v>
      </c>
      <c r="C2208" s="137" t="s">
        <v>5792</v>
      </c>
      <c r="D2208" s="204"/>
      <c r="E2208" s="204"/>
      <c r="F2208" s="156" t="s">
        <v>5793</v>
      </c>
      <c r="G2208" s="217" t="s">
        <v>10262</v>
      </c>
      <c r="H2208" s="156" t="s">
        <v>5794</v>
      </c>
      <c r="I2208" s="223" t="s">
        <v>7</v>
      </c>
      <c r="J2208" s="225" t="s">
        <v>917</v>
      </c>
      <c r="M2208" s="137"/>
    </row>
    <row r="2209" spans="1:13" ht="75" customHeight="1">
      <c r="A2209" s="183" t="s">
        <v>5795</v>
      </c>
      <c r="B2209" s="205" t="s">
        <v>5796</v>
      </c>
      <c r="C2209" s="137" t="s">
        <v>5797</v>
      </c>
      <c r="D2209" s="204"/>
      <c r="E2209" s="204"/>
      <c r="F2209" s="205" t="s">
        <v>5798</v>
      </c>
      <c r="G2209" s="217" t="s">
        <v>10263</v>
      </c>
      <c r="H2209" s="156" t="s">
        <v>5799</v>
      </c>
      <c r="I2209" s="223" t="s">
        <v>7</v>
      </c>
      <c r="J2209" s="225" t="s">
        <v>917</v>
      </c>
      <c r="M2209" s="137"/>
    </row>
    <row r="2210" spans="1:13" ht="75" customHeight="1">
      <c r="A2210" s="183" t="s">
        <v>5800</v>
      </c>
      <c r="B2210" s="205" t="s">
        <v>5801</v>
      </c>
      <c r="C2210" s="137" t="s">
        <v>5802</v>
      </c>
      <c r="D2210" s="204"/>
      <c r="E2210" s="204"/>
      <c r="F2210" s="205" t="s">
        <v>5803</v>
      </c>
      <c r="G2210" s="217" t="s">
        <v>10264</v>
      </c>
      <c r="H2210" s="156" t="s">
        <v>5804</v>
      </c>
      <c r="I2210" s="223" t="s">
        <v>7</v>
      </c>
      <c r="J2210" s="230" t="s">
        <v>234</v>
      </c>
      <c r="M2210" s="137"/>
    </row>
    <row r="2211" spans="1:13" ht="75" customHeight="1">
      <c r="A2211" s="204" t="s">
        <v>5805</v>
      </c>
      <c r="B2211" s="205" t="s">
        <v>5806</v>
      </c>
      <c r="C2211" s="137" t="s">
        <v>5807</v>
      </c>
      <c r="D2211" s="204"/>
      <c r="E2211" s="204"/>
      <c r="F2211" s="205" t="s">
        <v>5808</v>
      </c>
      <c r="G2211" s="217" t="s">
        <v>10265</v>
      </c>
      <c r="H2211" s="156" t="s">
        <v>10266</v>
      </c>
      <c r="I2211" s="223" t="s">
        <v>7</v>
      </c>
      <c r="J2211" s="225" t="s">
        <v>917</v>
      </c>
      <c r="M2211" s="137"/>
    </row>
    <row r="2212" spans="1:13" ht="75" customHeight="1">
      <c r="A2212" s="204" t="s">
        <v>5809</v>
      </c>
      <c r="B2212" s="205" t="s">
        <v>5810</v>
      </c>
      <c r="C2212" s="137" t="s">
        <v>5811</v>
      </c>
      <c r="D2212" s="204"/>
      <c r="E2212" s="204"/>
      <c r="F2212" s="205" t="s">
        <v>5812</v>
      </c>
      <c r="G2212" s="217" t="s">
        <v>10267</v>
      </c>
      <c r="H2212" s="156" t="s">
        <v>5813</v>
      </c>
      <c r="I2212" s="223" t="s">
        <v>7</v>
      </c>
      <c r="J2212" s="225" t="s">
        <v>917</v>
      </c>
      <c r="M2212" s="137"/>
    </row>
    <row r="2213" spans="1:13" ht="75" customHeight="1">
      <c r="A2213" s="204" t="s">
        <v>5814</v>
      </c>
      <c r="B2213" s="205" t="s">
        <v>5815</v>
      </c>
      <c r="C2213" s="137" t="s">
        <v>5816</v>
      </c>
      <c r="D2213" s="204"/>
      <c r="E2213" s="204"/>
      <c r="F2213" s="205" t="s">
        <v>5817</v>
      </c>
      <c r="G2213" s="217" t="s">
        <v>10268</v>
      </c>
      <c r="H2213" s="156" t="s">
        <v>5818</v>
      </c>
      <c r="I2213" s="223" t="s">
        <v>7</v>
      </c>
      <c r="J2213" s="230" t="s">
        <v>234</v>
      </c>
      <c r="M2213" s="137"/>
    </row>
    <row r="2214" spans="1:13" ht="75" customHeight="1">
      <c r="A2214" s="204" t="s">
        <v>5819</v>
      </c>
      <c r="B2214" s="205" t="s">
        <v>5820</v>
      </c>
      <c r="C2214" s="137" t="s">
        <v>5821</v>
      </c>
      <c r="D2214" s="204"/>
      <c r="E2214" s="204"/>
      <c r="F2214" s="205" t="s">
        <v>5822</v>
      </c>
      <c r="G2214" s="217" t="s">
        <v>10269</v>
      </c>
      <c r="H2214" s="156" t="s">
        <v>5823</v>
      </c>
      <c r="I2214" s="223" t="s">
        <v>7</v>
      </c>
      <c r="J2214" s="230" t="s">
        <v>234</v>
      </c>
      <c r="M2214" s="137"/>
    </row>
    <row r="2215" spans="1:13" ht="75" customHeight="1">
      <c r="A2215" s="204" t="s">
        <v>5824</v>
      </c>
      <c r="B2215" s="205" t="s">
        <v>5825</v>
      </c>
      <c r="C2215" s="137" t="s">
        <v>5826</v>
      </c>
      <c r="D2215" s="204"/>
      <c r="E2215" s="204"/>
      <c r="F2215" s="205" t="s">
        <v>5827</v>
      </c>
      <c r="G2215" s="217" t="s">
        <v>10270</v>
      </c>
      <c r="H2215" s="156" t="s">
        <v>5823</v>
      </c>
      <c r="I2215" s="223" t="s">
        <v>7</v>
      </c>
      <c r="J2215" s="230" t="s">
        <v>234</v>
      </c>
      <c r="M2215" s="137"/>
    </row>
    <row r="2216" spans="1:13" ht="75" customHeight="1">
      <c r="A2216" s="204" t="s">
        <v>5828</v>
      </c>
      <c r="B2216" s="205" t="s">
        <v>5829</v>
      </c>
      <c r="C2216" s="137" t="s">
        <v>5830</v>
      </c>
      <c r="D2216" s="204"/>
      <c r="E2216" s="204"/>
      <c r="F2216" s="205" t="s">
        <v>5831</v>
      </c>
      <c r="G2216" s="217" t="s">
        <v>10271</v>
      </c>
      <c r="H2216" s="156" t="s">
        <v>5832</v>
      </c>
      <c r="I2216" s="223" t="s">
        <v>7</v>
      </c>
      <c r="J2216" s="225" t="s">
        <v>917</v>
      </c>
      <c r="M2216" s="137"/>
    </row>
    <row r="2217" spans="1:13" ht="75" customHeight="1">
      <c r="A2217" s="204" t="s">
        <v>5833</v>
      </c>
      <c r="B2217" s="205" t="s">
        <v>5834</v>
      </c>
      <c r="C2217" s="137" t="s">
        <v>5835</v>
      </c>
      <c r="D2217" s="204"/>
      <c r="E2217" s="204"/>
      <c r="F2217" s="205" t="s">
        <v>5836</v>
      </c>
      <c r="G2217" s="217" t="s">
        <v>10265</v>
      </c>
      <c r="H2217" s="156" t="s">
        <v>5823</v>
      </c>
      <c r="I2217" s="223" t="s">
        <v>7</v>
      </c>
      <c r="J2217" s="230" t="s">
        <v>234</v>
      </c>
      <c r="M2217" s="137"/>
    </row>
    <row r="2218" spans="1:13" ht="75" customHeight="1">
      <c r="A2218" s="204" t="s">
        <v>5837</v>
      </c>
      <c r="B2218" s="205" t="s">
        <v>5838</v>
      </c>
      <c r="C2218" s="137" t="s">
        <v>5839</v>
      </c>
      <c r="D2218" s="204"/>
      <c r="E2218" s="204"/>
      <c r="F2218" s="205" t="s">
        <v>5840</v>
      </c>
      <c r="G2218" s="217" t="s">
        <v>10272</v>
      </c>
      <c r="H2218" s="156" t="s">
        <v>5823</v>
      </c>
      <c r="I2218" s="223" t="s">
        <v>7</v>
      </c>
      <c r="J2218" s="230" t="s">
        <v>234</v>
      </c>
      <c r="M2218" s="137"/>
    </row>
    <row r="2219" spans="1:13" ht="75" customHeight="1">
      <c r="A2219" s="204" t="s">
        <v>5841</v>
      </c>
      <c r="B2219" s="205" t="s">
        <v>5842</v>
      </c>
      <c r="C2219" s="137" t="s">
        <v>5843</v>
      </c>
      <c r="D2219" s="204"/>
      <c r="E2219" s="204"/>
      <c r="F2219" s="205" t="s">
        <v>5844</v>
      </c>
      <c r="G2219" s="217" t="s">
        <v>10273</v>
      </c>
      <c r="H2219" s="156" t="s">
        <v>5845</v>
      </c>
      <c r="I2219" s="223" t="s">
        <v>7</v>
      </c>
      <c r="J2219" s="225" t="s">
        <v>917</v>
      </c>
      <c r="M2219" s="137"/>
    </row>
    <row r="2220" spans="1:13" ht="75" customHeight="1">
      <c r="A2220" s="204" t="s">
        <v>5846</v>
      </c>
      <c r="B2220" s="205" t="s">
        <v>5847</v>
      </c>
      <c r="C2220" s="137" t="s">
        <v>5848</v>
      </c>
      <c r="D2220" s="204"/>
      <c r="E2220" s="204"/>
      <c r="F2220" s="205" t="s">
        <v>5849</v>
      </c>
      <c r="G2220" s="217" t="s">
        <v>10274</v>
      </c>
      <c r="H2220" s="156" t="s">
        <v>5850</v>
      </c>
      <c r="I2220" s="223" t="s">
        <v>7</v>
      </c>
      <c r="J2220" s="225" t="s">
        <v>917</v>
      </c>
      <c r="M2220" s="137"/>
    </row>
    <row r="2221" spans="1:13" ht="75" customHeight="1">
      <c r="A2221" s="204" t="s">
        <v>5851</v>
      </c>
      <c r="B2221" s="205" t="s">
        <v>5852</v>
      </c>
      <c r="C2221" s="137" t="s">
        <v>5853</v>
      </c>
      <c r="D2221" s="204"/>
      <c r="E2221" s="204"/>
      <c r="F2221" s="205" t="s">
        <v>5854</v>
      </c>
      <c r="G2221" s="205" t="s">
        <v>10275</v>
      </c>
      <c r="H2221" s="156" t="s">
        <v>5855</v>
      </c>
      <c r="I2221" s="223" t="s">
        <v>7</v>
      </c>
      <c r="J2221" s="230" t="s">
        <v>234</v>
      </c>
      <c r="M2221" s="137"/>
    </row>
    <row r="2222" spans="1:13" ht="75" customHeight="1">
      <c r="A2222" s="204" t="s">
        <v>5856</v>
      </c>
      <c r="B2222" s="205" t="s">
        <v>5857</v>
      </c>
      <c r="C2222" s="137" t="s">
        <v>5858</v>
      </c>
      <c r="D2222" s="204"/>
      <c r="E2222" s="204"/>
      <c r="F2222" s="205" t="s">
        <v>5859</v>
      </c>
      <c r="G2222" s="205" t="s">
        <v>10276</v>
      </c>
      <c r="H2222" s="156" t="s">
        <v>5860</v>
      </c>
      <c r="I2222" s="223" t="s">
        <v>7</v>
      </c>
      <c r="J2222" s="225" t="s">
        <v>917</v>
      </c>
      <c r="M2222" s="137"/>
    </row>
    <row r="2223" spans="1:13" ht="75" customHeight="1">
      <c r="A2223" s="204" t="s">
        <v>5861</v>
      </c>
      <c r="B2223" s="205" t="s">
        <v>5862</v>
      </c>
      <c r="C2223" s="137" t="s">
        <v>5863</v>
      </c>
      <c r="D2223" s="204"/>
      <c r="E2223" s="204"/>
      <c r="F2223" s="205" t="s">
        <v>5864</v>
      </c>
      <c r="G2223" s="205" t="s">
        <v>10277</v>
      </c>
      <c r="H2223" s="156" t="s">
        <v>5865</v>
      </c>
      <c r="I2223" s="223" t="s">
        <v>7</v>
      </c>
      <c r="J2223" s="230" t="s">
        <v>31</v>
      </c>
      <c r="K2223" s="137" t="s">
        <v>32</v>
      </c>
    </row>
    <row r="2224" spans="1:13" ht="75" customHeight="1">
      <c r="A2224" s="204" t="s">
        <v>5866</v>
      </c>
      <c r="B2224" s="205" t="s">
        <v>5867</v>
      </c>
      <c r="C2224" s="137" t="s">
        <v>5868</v>
      </c>
      <c r="D2224" s="204"/>
      <c r="E2224" s="204"/>
      <c r="F2224" s="205" t="s">
        <v>5869</v>
      </c>
      <c r="G2224" s="205" t="s">
        <v>10278</v>
      </c>
      <c r="H2224" s="156" t="s">
        <v>5870</v>
      </c>
      <c r="I2224" s="223" t="s">
        <v>7</v>
      </c>
      <c r="J2224" s="230" t="s">
        <v>234</v>
      </c>
      <c r="M2224" s="137"/>
    </row>
    <row r="2225" spans="1:13" ht="75" customHeight="1">
      <c r="A2225" s="143" t="s">
        <v>5871</v>
      </c>
      <c r="B2225" s="308" t="s">
        <v>10279</v>
      </c>
      <c r="C2225" s="137" t="s">
        <v>5872</v>
      </c>
      <c r="E2225" s="163" t="s">
        <v>5873</v>
      </c>
      <c r="F2225" s="163" t="s">
        <v>5874</v>
      </c>
      <c r="G2225" s="163" t="s">
        <v>10280</v>
      </c>
      <c r="H2225" s="163" t="s">
        <v>5875</v>
      </c>
      <c r="I2225" s="223" t="s">
        <v>7</v>
      </c>
      <c r="J2225" s="230" t="s">
        <v>234</v>
      </c>
      <c r="M2225" s="137"/>
    </row>
    <row r="2226" spans="1:13" ht="75" customHeight="1">
      <c r="A2226" s="143" t="s">
        <v>5871</v>
      </c>
      <c r="B2226" s="308"/>
      <c r="C2226" s="137" t="s">
        <v>5876</v>
      </c>
      <c r="E2226" s="143"/>
      <c r="F2226" s="163" t="s">
        <v>5877</v>
      </c>
      <c r="G2226" s="163" t="s">
        <v>10281</v>
      </c>
      <c r="H2226" s="163" t="s">
        <v>5878</v>
      </c>
      <c r="I2226" s="223" t="s">
        <v>7</v>
      </c>
      <c r="J2226" s="230" t="s">
        <v>234</v>
      </c>
      <c r="M2226" s="137"/>
    </row>
    <row r="2227" spans="1:13" ht="75" customHeight="1">
      <c r="A2227" s="143" t="s">
        <v>5871</v>
      </c>
      <c r="B2227" s="308"/>
      <c r="C2227" s="137" t="s">
        <v>5879</v>
      </c>
      <c r="E2227" s="143"/>
      <c r="F2227" s="163" t="s">
        <v>10282</v>
      </c>
      <c r="G2227" s="163" t="s">
        <v>10283</v>
      </c>
      <c r="H2227" s="163" t="s">
        <v>5880</v>
      </c>
      <c r="I2227" s="223" t="s">
        <v>7</v>
      </c>
      <c r="J2227" s="230" t="s">
        <v>234</v>
      </c>
      <c r="M2227" s="137"/>
    </row>
    <row r="2228" spans="1:13" ht="75" customHeight="1">
      <c r="A2228" s="143" t="s">
        <v>5871</v>
      </c>
      <c r="B2228" s="308"/>
      <c r="C2228" s="137" t="s">
        <v>5881</v>
      </c>
      <c r="E2228" s="143"/>
      <c r="F2228" s="163" t="s">
        <v>10284</v>
      </c>
      <c r="G2228" s="163" t="s">
        <v>10285</v>
      </c>
      <c r="H2228" s="163" t="s">
        <v>5882</v>
      </c>
      <c r="I2228" s="223" t="s">
        <v>7</v>
      </c>
      <c r="J2228" s="230" t="s">
        <v>234</v>
      </c>
      <c r="M2228" s="137"/>
    </row>
    <row r="2229" spans="1:13" ht="75" customHeight="1">
      <c r="A2229" s="143" t="s">
        <v>5871</v>
      </c>
      <c r="B2229" s="308"/>
      <c r="C2229" s="137" t="s">
        <v>5883</v>
      </c>
      <c r="E2229" s="143"/>
      <c r="F2229" s="163" t="s">
        <v>5884</v>
      </c>
      <c r="G2229" s="163" t="s">
        <v>10286</v>
      </c>
      <c r="H2229" s="163" t="s">
        <v>10287</v>
      </c>
      <c r="I2229" s="223" t="s">
        <v>7</v>
      </c>
      <c r="J2229" s="230" t="s">
        <v>234</v>
      </c>
      <c r="M2229" s="137"/>
    </row>
    <row r="2230" spans="1:13" ht="75" customHeight="1">
      <c r="A2230" s="143" t="s">
        <v>5871</v>
      </c>
      <c r="B2230" s="308"/>
      <c r="C2230" s="137" t="s">
        <v>5885</v>
      </c>
      <c r="E2230" s="143"/>
      <c r="F2230" s="163" t="s">
        <v>10288</v>
      </c>
      <c r="G2230" s="163" t="s">
        <v>10286</v>
      </c>
      <c r="H2230" s="163" t="s">
        <v>10289</v>
      </c>
      <c r="I2230" s="223" t="s">
        <v>7</v>
      </c>
      <c r="J2230" s="230" t="s">
        <v>234</v>
      </c>
      <c r="M2230" s="137"/>
    </row>
    <row r="2231" spans="1:13" ht="75" customHeight="1">
      <c r="A2231" s="143" t="s">
        <v>5871</v>
      </c>
      <c r="B2231" s="308"/>
      <c r="C2231" s="137" t="s">
        <v>5886</v>
      </c>
      <c r="E2231" s="143"/>
      <c r="F2231" s="163" t="s">
        <v>5887</v>
      </c>
      <c r="G2231" s="163" t="s">
        <v>10290</v>
      </c>
      <c r="H2231" s="163" t="s">
        <v>5888</v>
      </c>
      <c r="I2231" s="223" t="s">
        <v>7</v>
      </c>
      <c r="J2231" s="230" t="s">
        <v>234</v>
      </c>
      <c r="M2231" s="137"/>
    </row>
    <row r="2232" spans="1:13" ht="75" customHeight="1">
      <c r="A2232" s="143" t="s">
        <v>5871</v>
      </c>
      <c r="B2232" s="308"/>
      <c r="C2232" s="137" t="s">
        <v>5889</v>
      </c>
      <c r="E2232" s="143"/>
      <c r="F2232" s="163" t="s">
        <v>5890</v>
      </c>
      <c r="G2232" s="163" t="s">
        <v>10291</v>
      </c>
      <c r="H2232" s="163" t="s">
        <v>10292</v>
      </c>
      <c r="I2232" s="223" t="s">
        <v>7</v>
      </c>
      <c r="J2232" s="230" t="s">
        <v>234</v>
      </c>
      <c r="M2232" s="137"/>
    </row>
    <row r="2233" spans="1:13" ht="75" customHeight="1">
      <c r="A2233" s="143" t="s">
        <v>5891</v>
      </c>
      <c r="B2233" s="163" t="s">
        <v>5892</v>
      </c>
      <c r="C2233" s="137" t="s">
        <v>5893</v>
      </c>
      <c r="D2233" s="143"/>
      <c r="E2233" s="143"/>
      <c r="F2233" s="163" t="s">
        <v>10293</v>
      </c>
      <c r="G2233" s="163" t="s">
        <v>10294</v>
      </c>
      <c r="H2233" s="163" t="s">
        <v>5894</v>
      </c>
      <c r="I2233" s="223" t="s">
        <v>7</v>
      </c>
      <c r="J2233" s="230" t="s">
        <v>234</v>
      </c>
      <c r="M2233" s="137"/>
    </row>
    <row r="2234" spans="1:13" ht="75" customHeight="1">
      <c r="A2234" s="143" t="s">
        <v>5895</v>
      </c>
      <c r="B2234" s="163" t="s">
        <v>5896</v>
      </c>
      <c r="C2234" s="137" t="s">
        <v>5897</v>
      </c>
      <c r="D2234" s="143"/>
      <c r="E2234" s="143"/>
      <c r="F2234" s="163" t="s">
        <v>5898</v>
      </c>
      <c r="G2234" s="163" t="s">
        <v>10295</v>
      </c>
      <c r="H2234" s="163" t="s">
        <v>5899</v>
      </c>
      <c r="I2234" s="223" t="s">
        <v>7</v>
      </c>
      <c r="J2234" s="230" t="s">
        <v>31</v>
      </c>
      <c r="K2234" s="137" t="s">
        <v>2101</v>
      </c>
    </row>
    <row r="2235" spans="1:13" ht="75" customHeight="1">
      <c r="A2235" s="143" t="s">
        <v>5901</v>
      </c>
      <c r="B2235" s="163" t="s">
        <v>10296</v>
      </c>
      <c r="C2235" s="137" t="s">
        <v>5902</v>
      </c>
      <c r="D2235" s="143"/>
      <c r="E2235" s="143"/>
      <c r="F2235" s="163" t="s">
        <v>10297</v>
      </c>
      <c r="G2235" s="163" t="s">
        <v>10298</v>
      </c>
      <c r="H2235" s="163" t="s">
        <v>10299</v>
      </c>
      <c r="I2235" s="223" t="s">
        <v>7</v>
      </c>
      <c r="J2235" s="225" t="s">
        <v>917</v>
      </c>
      <c r="M2235" s="137"/>
    </row>
    <row r="2236" spans="1:13" ht="75" customHeight="1">
      <c r="A2236" s="143" t="s">
        <v>5903</v>
      </c>
      <c r="B2236" s="163" t="s">
        <v>5904</v>
      </c>
      <c r="C2236" s="137" t="s">
        <v>5905</v>
      </c>
      <c r="D2236" s="143"/>
      <c r="E2236" s="143"/>
      <c r="F2236" s="163" t="s">
        <v>10300</v>
      </c>
      <c r="G2236" s="163" t="s">
        <v>10301</v>
      </c>
      <c r="H2236" s="163" t="s">
        <v>10302</v>
      </c>
      <c r="I2236" s="223" t="s">
        <v>7</v>
      </c>
      <c r="J2236" s="225" t="s">
        <v>917</v>
      </c>
      <c r="M2236" s="137"/>
    </row>
    <row r="2237" spans="1:13" ht="75" customHeight="1">
      <c r="A2237" s="143" t="s">
        <v>5906</v>
      </c>
      <c r="B2237" s="163" t="s">
        <v>10303</v>
      </c>
      <c r="C2237" s="137" t="s">
        <v>5907</v>
      </c>
      <c r="D2237" s="143"/>
      <c r="E2237" s="143"/>
      <c r="F2237" s="163" t="s">
        <v>10304</v>
      </c>
      <c r="G2237" s="163" t="s">
        <v>10305</v>
      </c>
      <c r="H2237" s="163" t="s">
        <v>5908</v>
      </c>
      <c r="I2237" s="223" t="s">
        <v>7</v>
      </c>
      <c r="J2237" s="225" t="s">
        <v>917</v>
      </c>
      <c r="M2237" s="137"/>
    </row>
    <row r="2238" spans="1:13" ht="75" customHeight="1">
      <c r="A2238" s="143" t="s">
        <v>5909</v>
      </c>
      <c r="B2238" s="163" t="s">
        <v>5910</v>
      </c>
      <c r="C2238" s="137" t="s">
        <v>5911</v>
      </c>
      <c r="D2238" s="143"/>
      <c r="E2238" s="143"/>
      <c r="F2238" s="163" t="s">
        <v>5912</v>
      </c>
      <c r="G2238" s="163" t="s">
        <v>10306</v>
      </c>
      <c r="H2238" s="163" t="s">
        <v>5913</v>
      </c>
      <c r="I2238" s="223" t="s">
        <v>7</v>
      </c>
      <c r="J2238" s="225" t="s">
        <v>917</v>
      </c>
      <c r="M2238" s="137"/>
    </row>
    <row r="2239" spans="1:13" ht="75" customHeight="1">
      <c r="A2239" s="143" t="s">
        <v>5914</v>
      </c>
      <c r="B2239" s="163" t="s">
        <v>5915</v>
      </c>
      <c r="C2239" s="137" t="s">
        <v>5916</v>
      </c>
      <c r="D2239" s="143"/>
      <c r="E2239" s="143"/>
      <c r="F2239" s="163" t="s">
        <v>5917</v>
      </c>
      <c r="G2239" s="163" t="s">
        <v>10307</v>
      </c>
      <c r="H2239" s="163" t="s">
        <v>5918</v>
      </c>
      <c r="I2239" s="223" t="s">
        <v>7</v>
      </c>
      <c r="J2239" s="225" t="s">
        <v>917</v>
      </c>
      <c r="M2239" s="137"/>
    </row>
    <row r="2240" spans="1:13" ht="75" customHeight="1">
      <c r="A2240" s="143" t="s">
        <v>5919</v>
      </c>
      <c r="B2240" s="163" t="s">
        <v>5920</v>
      </c>
      <c r="C2240" s="137" t="s">
        <v>5921</v>
      </c>
      <c r="D2240" s="143"/>
      <c r="E2240" s="143"/>
      <c r="F2240" s="163" t="s">
        <v>5922</v>
      </c>
      <c r="G2240" s="163" t="s">
        <v>10308</v>
      </c>
      <c r="H2240" s="163" t="s">
        <v>5923</v>
      </c>
      <c r="I2240" s="223" t="s">
        <v>7</v>
      </c>
      <c r="J2240" s="230" t="s">
        <v>234</v>
      </c>
      <c r="M2240" s="137"/>
    </row>
    <row r="2241" spans="1:13" ht="75" customHeight="1">
      <c r="A2241" s="143" t="s">
        <v>5924</v>
      </c>
      <c r="B2241" s="163" t="s">
        <v>5925</v>
      </c>
      <c r="C2241" s="137" t="s">
        <v>5926</v>
      </c>
      <c r="D2241" s="143"/>
      <c r="E2241" s="143"/>
      <c r="F2241" s="163" t="s">
        <v>5927</v>
      </c>
      <c r="G2241" s="163" t="s">
        <v>10309</v>
      </c>
      <c r="H2241" s="163" t="s">
        <v>10310</v>
      </c>
      <c r="I2241" s="223" t="s">
        <v>7</v>
      </c>
      <c r="J2241" s="225" t="s">
        <v>917</v>
      </c>
      <c r="M2241" s="137"/>
    </row>
    <row r="2242" spans="1:13" ht="75" customHeight="1">
      <c r="A2242" s="143" t="s">
        <v>5928</v>
      </c>
      <c r="B2242" s="163" t="s">
        <v>5929</v>
      </c>
      <c r="C2242" s="137" t="s">
        <v>5930</v>
      </c>
      <c r="D2242" s="143"/>
      <c r="E2242" s="143"/>
      <c r="F2242" s="163" t="s">
        <v>5931</v>
      </c>
      <c r="G2242" s="163" t="s">
        <v>10311</v>
      </c>
      <c r="H2242" s="163" t="s">
        <v>10312</v>
      </c>
      <c r="I2242" s="223" t="s">
        <v>7</v>
      </c>
      <c r="J2242" s="225" t="s">
        <v>917</v>
      </c>
      <c r="M2242" s="137"/>
    </row>
    <row r="2243" spans="1:13" ht="75" customHeight="1">
      <c r="A2243" s="143" t="s">
        <v>5932</v>
      </c>
      <c r="B2243" s="163" t="s">
        <v>5933</v>
      </c>
      <c r="C2243" s="137" t="s">
        <v>5934</v>
      </c>
      <c r="D2243" s="143"/>
      <c r="E2243" s="143"/>
      <c r="F2243" s="163" t="s">
        <v>5935</v>
      </c>
      <c r="G2243" s="163" t="s">
        <v>10313</v>
      </c>
      <c r="H2243" s="163" t="s">
        <v>5936</v>
      </c>
      <c r="I2243" s="223" t="s">
        <v>7</v>
      </c>
      <c r="J2243" s="225" t="s">
        <v>917</v>
      </c>
      <c r="M2243" s="137"/>
    </row>
    <row r="2244" spans="1:13" ht="75" customHeight="1">
      <c r="A2244" s="143" t="s">
        <v>5937</v>
      </c>
      <c r="B2244" s="163" t="s">
        <v>5938</v>
      </c>
      <c r="C2244" s="137" t="s">
        <v>5939</v>
      </c>
      <c r="D2244" s="143"/>
      <c r="E2244" s="143"/>
      <c r="F2244" s="163" t="s">
        <v>5940</v>
      </c>
      <c r="G2244" s="163" t="s">
        <v>10314</v>
      </c>
      <c r="H2244" s="163" t="s">
        <v>5941</v>
      </c>
      <c r="I2244" s="223" t="s">
        <v>7</v>
      </c>
      <c r="J2244" s="225" t="s">
        <v>917</v>
      </c>
      <c r="M2244" s="137"/>
    </row>
    <row r="2245" spans="1:13" ht="75" customHeight="1">
      <c r="A2245" s="143" t="s">
        <v>5942</v>
      </c>
      <c r="B2245" s="163" t="s">
        <v>5943</v>
      </c>
      <c r="C2245" s="137" t="s">
        <v>5944</v>
      </c>
      <c r="D2245" s="143"/>
      <c r="E2245" s="143"/>
      <c r="F2245" s="163" t="s">
        <v>5945</v>
      </c>
      <c r="G2245" s="163" t="s">
        <v>10315</v>
      </c>
      <c r="H2245" s="163" t="s">
        <v>10316</v>
      </c>
      <c r="I2245" s="223" t="s">
        <v>7</v>
      </c>
      <c r="J2245" s="225" t="s">
        <v>917</v>
      </c>
      <c r="M2245" s="137"/>
    </row>
    <row r="2246" spans="1:13" ht="75" customHeight="1">
      <c r="A2246" s="143" t="s">
        <v>5946</v>
      </c>
      <c r="B2246" s="163" t="s">
        <v>5947</v>
      </c>
      <c r="C2246" s="137" t="s">
        <v>5948</v>
      </c>
      <c r="D2246" s="143"/>
      <c r="E2246" s="143"/>
      <c r="F2246" s="163" t="s">
        <v>5949</v>
      </c>
      <c r="G2246" s="163" t="s">
        <v>10317</v>
      </c>
      <c r="H2246" s="163" t="s">
        <v>5950</v>
      </c>
      <c r="I2246" s="223" t="s">
        <v>7</v>
      </c>
      <c r="J2246" s="225" t="s">
        <v>917</v>
      </c>
      <c r="M2246" s="137"/>
    </row>
    <row r="2247" spans="1:13" ht="75" customHeight="1">
      <c r="A2247" s="143" t="s">
        <v>5951</v>
      </c>
      <c r="B2247" s="163" t="s">
        <v>10318</v>
      </c>
      <c r="C2247" s="137" t="s">
        <v>5952</v>
      </c>
      <c r="D2247" s="143"/>
      <c r="E2247" s="143"/>
      <c r="F2247" s="163" t="s">
        <v>5953</v>
      </c>
      <c r="G2247" s="163" t="s">
        <v>10319</v>
      </c>
      <c r="H2247" s="163" t="s">
        <v>10320</v>
      </c>
      <c r="I2247" s="223" t="s">
        <v>7</v>
      </c>
      <c r="J2247" s="230" t="s">
        <v>234</v>
      </c>
      <c r="M2247" s="137"/>
    </row>
    <row r="2248" spans="1:13" ht="75" customHeight="1">
      <c r="A2248" s="143" t="s">
        <v>5954</v>
      </c>
      <c r="B2248" s="163" t="s">
        <v>5955</v>
      </c>
      <c r="C2248" s="137" t="s">
        <v>5956</v>
      </c>
      <c r="D2248" s="143"/>
      <c r="E2248" s="143"/>
      <c r="F2248" s="163" t="s">
        <v>10321</v>
      </c>
      <c r="G2248" s="163" t="s">
        <v>10322</v>
      </c>
      <c r="H2248" s="163" t="s">
        <v>10323</v>
      </c>
      <c r="I2248" s="223" t="s">
        <v>7</v>
      </c>
      <c r="J2248" s="225" t="s">
        <v>917</v>
      </c>
      <c r="M2248" s="137"/>
    </row>
    <row r="2249" spans="1:13" ht="75" customHeight="1">
      <c r="A2249" s="143" t="s">
        <v>5957</v>
      </c>
      <c r="B2249" s="163" t="s">
        <v>5958</v>
      </c>
      <c r="C2249" s="137" t="s">
        <v>5959</v>
      </c>
      <c r="D2249" s="143"/>
      <c r="E2249" s="143"/>
      <c r="F2249" s="163" t="s">
        <v>5960</v>
      </c>
      <c r="G2249" s="163" t="s">
        <v>10324</v>
      </c>
      <c r="H2249" s="163" t="s">
        <v>5961</v>
      </c>
      <c r="I2249" s="223" t="s">
        <v>7</v>
      </c>
      <c r="J2249" s="230" t="s">
        <v>31</v>
      </c>
      <c r="K2249" s="137" t="s">
        <v>32</v>
      </c>
    </row>
    <row r="2250" spans="1:13" ht="75" customHeight="1">
      <c r="A2250" s="138" t="s">
        <v>10325</v>
      </c>
      <c r="B2250" s="293" t="s">
        <v>10326</v>
      </c>
      <c r="C2250" s="137" t="s">
        <v>5962</v>
      </c>
      <c r="E2250" s="206" t="s">
        <v>10327</v>
      </c>
      <c r="F2250" s="206" t="s">
        <v>10328</v>
      </c>
      <c r="G2250" s="207" t="s">
        <v>11093</v>
      </c>
      <c r="H2250" s="207" t="s">
        <v>10329</v>
      </c>
      <c r="I2250" s="223" t="s">
        <v>7</v>
      </c>
      <c r="J2250" s="230" t="s">
        <v>234</v>
      </c>
      <c r="M2250" s="137"/>
    </row>
    <row r="2251" spans="1:13" ht="75" customHeight="1">
      <c r="A2251" s="138" t="s">
        <v>10325</v>
      </c>
      <c r="B2251" s="293"/>
      <c r="C2251" s="137" t="s">
        <v>5963</v>
      </c>
      <c r="E2251" s="206" t="s">
        <v>10330</v>
      </c>
      <c r="F2251" s="206" t="s">
        <v>10328</v>
      </c>
      <c r="G2251" s="207" t="s">
        <v>11094</v>
      </c>
      <c r="H2251" s="206" t="s">
        <v>5964</v>
      </c>
      <c r="I2251" s="223" t="s">
        <v>7</v>
      </c>
      <c r="J2251" s="230" t="s">
        <v>234</v>
      </c>
      <c r="M2251" s="137"/>
    </row>
    <row r="2252" spans="1:13" ht="75" customHeight="1">
      <c r="A2252" s="138" t="s">
        <v>10325</v>
      </c>
      <c r="B2252" s="293"/>
      <c r="C2252" s="137" t="s">
        <v>5965</v>
      </c>
      <c r="E2252" s="206" t="s">
        <v>10331</v>
      </c>
      <c r="F2252" s="206" t="s">
        <v>10328</v>
      </c>
      <c r="G2252" s="207" t="s">
        <v>11095</v>
      </c>
      <c r="H2252" s="206" t="s">
        <v>5964</v>
      </c>
      <c r="I2252" s="223" t="s">
        <v>7</v>
      </c>
      <c r="J2252" s="230" t="s">
        <v>234</v>
      </c>
      <c r="M2252" s="137"/>
    </row>
    <row r="2253" spans="1:13" ht="75" customHeight="1">
      <c r="A2253" s="138" t="s">
        <v>10325</v>
      </c>
      <c r="B2253" s="293"/>
      <c r="C2253" s="137" t="s">
        <v>5966</v>
      </c>
      <c r="E2253" s="206" t="s">
        <v>10332</v>
      </c>
      <c r="F2253" s="206" t="s">
        <v>10328</v>
      </c>
      <c r="G2253" s="207" t="s">
        <v>11096</v>
      </c>
      <c r="H2253" s="206" t="s">
        <v>5967</v>
      </c>
      <c r="I2253" s="223" t="s">
        <v>7</v>
      </c>
      <c r="J2253" s="230" t="s">
        <v>234</v>
      </c>
      <c r="M2253" s="137"/>
    </row>
    <row r="2254" spans="1:13" ht="75" customHeight="1">
      <c r="A2254" s="138" t="s">
        <v>10325</v>
      </c>
      <c r="B2254" s="293"/>
      <c r="C2254" s="137" t="s">
        <v>5968</v>
      </c>
      <c r="E2254" s="206" t="s">
        <v>10333</v>
      </c>
      <c r="F2254" s="206" t="s">
        <v>10328</v>
      </c>
      <c r="G2254" s="206" t="s">
        <v>10334</v>
      </c>
      <c r="H2254" s="206" t="s">
        <v>5969</v>
      </c>
      <c r="I2254" s="223" t="s">
        <v>7</v>
      </c>
      <c r="J2254" s="230" t="s">
        <v>234</v>
      </c>
      <c r="M2254" s="137"/>
    </row>
    <row r="2255" spans="1:13" ht="75" customHeight="1">
      <c r="A2255" s="138" t="s">
        <v>10325</v>
      </c>
      <c r="B2255" s="293"/>
      <c r="C2255" s="137" t="s">
        <v>5970</v>
      </c>
      <c r="E2255" s="206" t="s">
        <v>10335</v>
      </c>
      <c r="F2255" s="206" t="s">
        <v>10328</v>
      </c>
      <c r="G2255" s="206" t="s">
        <v>10336</v>
      </c>
      <c r="H2255" s="206" t="s">
        <v>5969</v>
      </c>
      <c r="I2255" s="223" t="s">
        <v>7</v>
      </c>
      <c r="J2255" s="230" t="s">
        <v>234</v>
      </c>
      <c r="M2255" s="137"/>
    </row>
    <row r="2256" spans="1:13" ht="75" customHeight="1">
      <c r="A2256" s="138" t="s">
        <v>10325</v>
      </c>
      <c r="B2256" s="293"/>
      <c r="C2256" s="137" t="s">
        <v>5971</v>
      </c>
      <c r="E2256" s="206" t="s">
        <v>10337</v>
      </c>
      <c r="F2256" s="206" t="s">
        <v>10328</v>
      </c>
      <c r="G2256" s="206" t="s">
        <v>10338</v>
      </c>
      <c r="H2256" s="206" t="s">
        <v>5969</v>
      </c>
      <c r="I2256" s="223" t="s">
        <v>7</v>
      </c>
      <c r="J2256" s="230" t="s">
        <v>234</v>
      </c>
      <c r="M2256" s="137"/>
    </row>
    <row r="2257" spans="1:13" ht="75" customHeight="1">
      <c r="A2257" s="138" t="s">
        <v>10325</v>
      </c>
      <c r="B2257" s="293"/>
      <c r="C2257" s="137" t="s">
        <v>5972</v>
      </c>
      <c r="E2257" s="206" t="s">
        <v>10339</v>
      </c>
      <c r="F2257" s="206" t="s">
        <v>10328</v>
      </c>
      <c r="G2257" s="206" t="s">
        <v>10340</v>
      </c>
      <c r="H2257" s="206" t="s">
        <v>5973</v>
      </c>
      <c r="I2257" s="223" t="s">
        <v>7</v>
      </c>
      <c r="J2257" s="230" t="s">
        <v>234</v>
      </c>
      <c r="M2257" s="137"/>
    </row>
    <row r="2258" spans="1:13" ht="75" customHeight="1">
      <c r="A2258" s="138" t="s">
        <v>10325</v>
      </c>
      <c r="B2258" s="293"/>
      <c r="C2258" s="137" t="s">
        <v>5974</v>
      </c>
      <c r="E2258" s="206" t="s">
        <v>10341</v>
      </c>
      <c r="F2258" s="206" t="s">
        <v>10328</v>
      </c>
      <c r="G2258" s="206" t="s">
        <v>10342</v>
      </c>
      <c r="H2258" s="206" t="s">
        <v>5975</v>
      </c>
      <c r="I2258" s="223" t="s">
        <v>7</v>
      </c>
      <c r="J2258" s="230" t="s">
        <v>234</v>
      </c>
      <c r="M2258" s="137"/>
    </row>
    <row r="2259" spans="1:13" ht="75" customHeight="1">
      <c r="A2259" s="138" t="s">
        <v>10325</v>
      </c>
      <c r="B2259" s="293"/>
      <c r="C2259" s="137" t="s">
        <v>5976</v>
      </c>
      <c r="E2259" s="206" t="s">
        <v>10343</v>
      </c>
      <c r="F2259" s="206" t="s">
        <v>10328</v>
      </c>
      <c r="G2259" s="206" t="s">
        <v>10344</v>
      </c>
      <c r="H2259" s="206" t="s">
        <v>5975</v>
      </c>
      <c r="I2259" s="223" t="s">
        <v>7</v>
      </c>
      <c r="J2259" s="230" t="s">
        <v>234</v>
      </c>
      <c r="M2259" s="137"/>
    </row>
    <row r="2260" spans="1:13" ht="75" customHeight="1">
      <c r="A2260" s="138" t="s">
        <v>10325</v>
      </c>
      <c r="B2260" s="293"/>
      <c r="C2260" s="137" t="s">
        <v>5977</v>
      </c>
      <c r="E2260" s="206" t="s">
        <v>10345</v>
      </c>
      <c r="F2260" s="206" t="s">
        <v>10328</v>
      </c>
      <c r="G2260" s="206" t="s">
        <v>10346</v>
      </c>
      <c r="H2260" s="206" t="s">
        <v>5978</v>
      </c>
      <c r="I2260" s="223" t="s">
        <v>7</v>
      </c>
      <c r="J2260" s="230" t="s">
        <v>234</v>
      </c>
      <c r="M2260" s="137"/>
    </row>
    <row r="2261" spans="1:13" ht="75" customHeight="1">
      <c r="A2261" s="138" t="s">
        <v>10325</v>
      </c>
      <c r="B2261" s="293"/>
      <c r="C2261" s="137" t="s">
        <v>5979</v>
      </c>
      <c r="E2261" s="206" t="s">
        <v>10347</v>
      </c>
      <c r="F2261" s="206" t="s">
        <v>10328</v>
      </c>
      <c r="G2261" s="206" t="s">
        <v>10348</v>
      </c>
      <c r="H2261" s="206" t="s">
        <v>5978</v>
      </c>
      <c r="I2261" s="223" t="s">
        <v>7</v>
      </c>
      <c r="J2261" s="230" t="s">
        <v>234</v>
      </c>
      <c r="M2261" s="137"/>
    </row>
    <row r="2262" spans="1:13" ht="75" customHeight="1">
      <c r="A2262" s="138" t="s">
        <v>10325</v>
      </c>
      <c r="B2262" s="293"/>
      <c r="C2262" s="137" t="s">
        <v>5980</v>
      </c>
      <c r="E2262" s="206" t="s">
        <v>10349</v>
      </c>
      <c r="F2262" s="206" t="s">
        <v>10328</v>
      </c>
      <c r="G2262" s="206" t="s">
        <v>10350</v>
      </c>
      <c r="H2262" s="206" t="s">
        <v>5978</v>
      </c>
      <c r="I2262" s="223" t="s">
        <v>7</v>
      </c>
      <c r="J2262" s="230" t="s">
        <v>234</v>
      </c>
      <c r="M2262" s="137"/>
    </row>
    <row r="2263" spans="1:13" ht="75" customHeight="1">
      <c r="A2263" s="138" t="s">
        <v>10325</v>
      </c>
      <c r="B2263" s="293"/>
      <c r="C2263" s="137" t="s">
        <v>5981</v>
      </c>
      <c r="E2263" s="206" t="s">
        <v>10351</v>
      </c>
      <c r="F2263" s="206" t="s">
        <v>10328</v>
      </c>
      <c r="G2263" s="206" t="s">
        <v>10352</v>
      </c>
      <c r="H2263" s="206" t="s">
        <v>5982</v>
      </c>
      <c r="I2263" s="223" t="s">
        <v>7</v>
      </c>
      <c r="J2263" s="230" t="s">
        <v>234</v>
      </c>
      <c r="M2263" s="137"/>
    </row>
    <row r="2264" spans="1:13" ht="75" customHeight="1">
      <c r="A2264" s="138" t="s">
        <v>10325</v>
      </c>
      <c r="B2264" s="293"/>
      <c r="C2264" s="137" t="s">
        <v>5983</v>
      </c>
      <c r="E2264" s="206" t="s">
        <v>10353</v>
      </c>
      <c r="F2264" s="206" t="s">
        <v>10328</v>
      </c>
      <c r="G2264" s="206" t="s">
        <v>10354</v>
      </c>
      <c r="H2264" s="206" t="s">
        <v>5982</v>
      </c>
      <c r="I2264" s="223" t="s">
        <v>7</v>
      </c>
      <c r="J2264" s="230" t="s">
        <v>234</v>
      </c>
      <c r="M2264" s="137"/>
    </row>
    <row r="2265" spans="1:13" ht="75" customHeight="1">
      <c r="A2265" s="138" t="s">
        <v>10325</v>
      </c>
      <c r="B2265" s="293"/>
      <c r="C2265" s="137" t="s">
        <v>5984</v>
      </c>
      <c r="E2265" s="206" t="s">
        <v>10355</v>
      </c>
      <c r="F2265" s="206" t="s">
        <v>10328</v>
      </c>
      <c r="G2265" s="206" t="s">
        <v>10356</v>
      </c>
      <c r="H2265" s="206" t="s">
        <v>5982</v>
      </c>
      <c r="I2265" s="223" t="s">
        <v>7</v>
      </c>
      <c r="J2265" s="230" t="s">
        <v>234</v>
      </c>
      <c r="M2265" s="137"/>
    </row>
    <row r="2266" spans="1:13" ht="75" customHeight="1">
      <c r="A2266" s="138" t="s">
        <v>10325</v>
      </c>
      <c r="B2266" s="293"/>
      <c r="C2266" s="137" t="s">
        <v>5985</v>
      </c>
      <c r="E2266" s="206" t="s">
        <v>10357</v>
      </c>
      <c r="F2266" s="206" t="s">
        <v>10328</v>
      </c>
      <c r="G2266" s="206" t="s">
        <v>10358</v>
      </c>
      <c r="H2266" s="206" t="s">
        <v>5986</v>
      </c>
      <c r="I2266" s="223" t="s">
        <v>7</v>
      </c>
      <c r="J2266" s="230" t="s">
        <v>234</v>
      </c>
      <c r="M2266" s="137"/>
    </row>
    <row r="2267" spans="1:13" ht="75" customHeight="1">
      <c r="A2267" s="138" t="s">
        <v>10325</v>
      </c>
      <c r="B2267" s="293"/>
      <c r="C2267" s="137" t="s">
        <v>5987</v>
      </c>
      <c r="E2267" s="206" t="s">
        <v>10359</v>
      </c>
      <c r="F2267" s="206" t="s">
        <v>10328</v>
      </c>
      <c r="G2267" s="206" t="s">
        <v>10360</v>
      </c>
      <c r="H2267" s="206" t="s">
        <v>5986</v>
      </c>
      <c r="I2267" s="223" t="s">
        <v>7</v>
      </c>
      <c r="J2267" s="230" t="s">
        <v>234</v>
      </c>
      <c r="M2267" s="137"/>
    </row>
    <row r="2268" spans="1:13" ht="75" customHeight="1">
      <c r="A2268" s="138" t="s">
        <v>10325</v>
      </c>
      <c r="B2268" s="293"/>
      <c r="C2268" s="137" t="s">
        <v>5988</v>
      </c>
      <c r="E2268" s="206" t="s">
        <v>10361</v>
      </c>
      <c r="F2268" s="206" t="s">
        <v>10328</v>
      </c>
      <c r="G2268" s="206" t="s">
        <v>10362</v>
      </c>
      <c r="H2268" s="206" t="s">
        <v>5986</v>
      </c>
      <c r="I2268" s="223" t="s">
        <v>7</v>
      </c>
      <c r="J2268" s="230" t="s">
        <v>234</v>
      </c>
      <c r="M2268" s="137"/>
    </row>
    <row r="2269" spans="1:13" ht="75" customHeight="1">
      <c r="A2269" s="138" t="s">
        <v>10325</v>
      </c>
      <c r="B2269" s="293"/>
      <c r="C2269" s="137" t="s">
        <v>5989</v>
      </c>
      <c r="E2269" s="206" t="s">
        <v>10327</v>
      </c>
      <c r="F2269" s="206" t="s">
        <v>10363</v>
      </c>
      <c r="G2269" s="207" t="s">
        <v>11093</v>
      </c>
      <c r="H2269" s="207" t="s">
        <v>10329</v>
      </c>
      <c r="I2269" s="223" t="s">
        <v>7</v>
      </c>
      <c r="J2269" s="230" t="s">
        <v>31</v>
      </c>
      <c r="K2269" s="137" t="s">
        <v>32</v>
      </c>
    </row>
    <row r="2270" spans="1:13" ht="75" customHeight="1">
      <c r="A2270" s="138" t="s">
        <v>10325</v>
      </c>
      <c r="B2270" s="293"/>
      <c r="C2270" s="137" t="s">
        <v>5990</v>
      </c>
      <c r="E2270" s="206" t="s">
        <v>10330</v>
      </c>
      <c r="F2270" s="206" t="s">
        <v>10363</v>
      </c>
      <c r="G2270" s="207" t="s">
        <v>11094</v>
      </c>
      <c r="H2270" s="206" t="s">
        <v>5964</v>
      </c>
      <c r="I2270" s="223" t="s">
        <v>7</v>
      </c>
      <c r="J2270" s="230" t="s">
        <v>31</v>
      </c>
      <c r="K2270" s="137" t="s">
        <v>32</v>
      </c>
    </row>
    <row r="2271" spans="1:13" ht="75" customHeight="1">
      <c r="A2271" s="138" t="s">
        <v>10325</v>
      </c>
      <c r="B2271" s="293"/>
      <c r="C2271" s="137" t="s">
        <v>5991</v>
      </c>
      <c r="E2271" s="206" t="s">
        <v>10331</v>
      </c>
      <c r="F2271" s="206" t="s">
        <v>10363</v>
      </c>
      <c r="G2271" s="207" t="s">
        <v>11095</v>
      </c>
      <c r="H2271" s="206" t="s">
        <v>5964</v>
      </c>
      <c r="I2271" s="223" t="s">
        <v>7</v>
      </c>
      <c r="J2271" s="225" t="s">
        <v>917</v>
      </c>
      <c r="M2271" s="137"/>
    </row>
    <row r="2272" spans="1:13" ht="75" customHeight="1">
      <c r="A2272" s="138" t="s">
        <v>10325</v>
      </c>
      <c r="B2272" s="293"/>
      <c r="C2272" s="137" t="s">
        <v>5992</v>
      </c>
      <c r="E2272" s="206" t="s">
        <v>10332</v>
      </c>
      <c r="F2272" s="206" t="s">
        <v>10363</v>
      </c>
      <c r="G2272" s="207" t="s">
        <v>11096</v>
      </c>
      <c r="H2272" s="206" t="s">
        <v>5967</v>
      </c>
      <c r="I2272" s="223" t="s">
        <v>7</v>
      </c>
      <c r="J2272" s="230" t="s">
        <v>31</v>
      </c>
      <c r="K2272" s="137" t="s">
        <v>32</v>
      </c>
    </row>
    <row r="2273" spans="1:13" ht="75" customHeight="1">
      <c r="A2273" s="138" t="s">
        <v>10325</v>
      </c>
      <c r="B2273" s="293"/>
      <c r="C2273" s="137" t="s">
        <v>5993</v>
      </c>
      <c r="E2273" s="206" t="s">
        <v>10333</v>
      </c>
      <c r="F2273" s="206" t="s">
        <v>10363</v>
      </c>
      <c r="G2273" s="206" t="s">
        <v>10334</v>
      </c>
      <c r="H2273" s="206" t="s">
        <v>5969</v>
      </c>
      <c r="I2273" s="223" t="s">
        <v>7</v>
      </c>
      <c r="J2273" s="230" t="s">
        <v>31</v>
      </c>
      <c r="K2273" s="137" t="s">
        <v>32</v>
      </c>
    </row>
    <row r="2274" spans="1:13" ht="75" customHeight="1">
      <c r="A2274" s="138" t="s">
        <v>10325</v>
      </c>
      <c r="B2274" s="293"/>
      <c r="C2274" s="137" t="s">
        <v>5994</v>
      </c>
      <c r="E2274" s="206" t="s">
        <v>10335</v>
      </c>
      <c r="F2274" s="206" t="s">
        <v>10363</v>
      </c>
      <c r="G2274" s="206" t="s">
        <v>10336</v>
      </c>
      <c r="H2274" s="206" t="s">
        <v>5969</v>
      </c>
      <c r="I2274" s="223" t="s">
        <v>7</v>
      </c>
      <c r="J2274" s="225" t="s">
        <v>917</v>
      </c>
      <c r="M2274" s="137"/>
    </row>
    <row r="2275" spans="1:13" ht="75" customHeight="1">
      <c r="A2275" s="138" t="s">
        <v>10325</v>
      </c>
      <c r="B2275" s="293"/>
      <c r="C2275" s="137" t="s">
        <v>5995</v>
      </c>
      <c r="E2275" s="206" t="s">
        <v>10337</v>
      </c>
      <c r="F2275" s="206" t="s">
        <v>10363</v>
      </c>
      <c r="G2275" s="206" t="s">
        <v>10364</v>
      </c>
      <c r="H2275" s="206" t="s">
        <v>5969</v>
      </c>
      <c r="I2275" s="223" t="s">
        <v>7</v>
      </c>
      <c r="J2275" s="225" t="s">
        <v>917</v>
      </c>
      <c r="M2275" s="137"/>
    </row>
    <row r="2276" spans="1:13" ht="75" customHeight="1">
      <c r="A2276" s="138" t="s">
        <v>10325</v>
      </c>
      <c r="B2276" s="293"/>
      <c r="C2276" s="137" t="s">
        <v>5996</v>
      </c>
      <c r="E2276" s="206" t="s">
        <v>10339</v>
      </c>
      <c r="F2276" s="206" t="s">
        <v>10363</v>
      </c>
      <c r="G2276" s="206" t="s">
        <v>10340</v>
      </c>
      <c r="H2276" s="206" t="s">
        <v>5973</v>
      </c>
      <c r="I2276" s="223" t="s">
        <v>7</v>
      </c>
      <c r="J2276" s="225" t="s">
        <v>917</v>
      </c>
      <c r="M2276" s="137"/>
    </row>
    <row r="2277" spans="1:13" ht="75" customHeight="1">
      <c r="A2277" s="138" t="s">
        <v>10325</v>
      </c>
      <c r="B2277" s="293"/>
      <c r="C2277" s="137" t="s">
        <v>5997</v>
      </c>
      <c r="E2277" s="206" t="s">
        <v>10341</v>
      </c>
      <c r="F2277" s="206" t="s">
        <v>10363</v>
      </c>
      <c r="G2277" s="206" t="s">
        <v>10342</v>
      </c>
      <c r="H2277" s="206" t="s">
        <v>5975</v>
      </c>
      <c r="I2277" s="223" t="s">
        <v>7</v>
      </c>
      <c r="J2277" s="225" t="s">
        <v>917</v>
      </c>
      <c r="M2277" s="137"/>
    </row>
    <row r="2278" spans="1:13" ht="75" customHeight="1">
      <c r="A2278" s="138" t="s">
        <v>10325</v>
      </c>
      <c r="B2278" s="293"/>
      <c r="C2278" s="137" t="s">
        <v>5998</v>
      </c>
      <c r="E2278" s="206" t="s">
        <v>10343</v>
      </c>
      <c r="F2278" s="206" t="s">
        <v>10363</v>
      </c>
      <c r="G2278" s="206" t="s">
        <v>10344</v>
      </c>
      <c r="H2278" s="206" t="s">
        <v>5975</v>
      </c>
      <c r="I2278" s="223" t="s">
        <v>7</v>
      </c>
      <c r="J2278" s="225" t="s">
        <v>917</v>
      </c>
      <c r="M2278" s="137"/>
    </row>
    <row r="2279" spans="1:13" ht="75" customHeight="1">
      <c r="A2279" s="138" t="s">
        <v>10325</v>
      </c>
      <c r="B2279" s="293"/>
      <c r="C2279" s="137" t="s">
        <v>5999</v>
      </c>
      <c r="E2279" s="206" t="s">
        <v>10345</v>
      </c>
      <c r="F2279" s="206" t="s">
        <v>10363</v>
      </c>
      <c r="G2279" s="206" t="s">
        <v>10346</v>
      </c>
      <c r="H2279" s="206" t="s">
        <v>5978</v>
      </c>
      <c r="I2279" s="223" t="s">
        <v>7</v>
      </c>
      <c r="J2279" s="225" t="s">
        <v>917</v>
      </c>
      <c r="M2279" s="137"/>
    </row>
    <row r="2280" spans="1:13" ht="75" customHeight="1">
      <c r="A2280" s="138" t="s">
        <v>10325</v>
      </c>
      <c r="B2280" s="293"/>
      <c r="C2280" s="137" t="s">
        <v>6000</v>
      </c>
      <c r="E2280" s="206" t="s">
        <v>10347</v>
      </c>
      <c r="F2280" s="206" t="s">
        <v>10363</v>
      </c>
      <c r="G2280" s="206" t="s">
        <v>10348</v>
      </c>
      <c r="H2280" s="206" t="s">
        <v>5978</v>
      </c>
      <c r="I2280" s="223" t="s">
        <v>7</v>
      </c>
      <c r="J2280" s="225" t="s">
        <v>917</v>
      </c>
      <c r="M2280" s="137"/>
    </row>
    <row r="2281" spans="1:13" ht="75" customHeight="1">
      <c r="A2281" s="138" t="s">
        <v>10325</v>
      </c>
      <c r="B2281" s="293"/>
      <c r="C2281" s="137" t="s">
        <v>6001</v>
      </c>
      <c r="E2281" s="206" t="s">
        <v>10349</v>
      </c>
      <c r="F2281" s="206" t="s">
        <v>10363</v>
      </c>
      <c r="G2281" s="206" t="s">
        <v>10365</v>
      </c>
      <c r="H2281" s="206" t="s">
        <v>5978</v>
      </c>
      <c r="I2281" s="223" t="s">
        <v>7</v>
      </c>
      <c r="J2281" s="225" t="s">
        <v>917</v>
      </c>
      <c r="M2281" s="137"/>
    </row>
    <row r="2282" spans="1:13" ht="75" customHeight="1">
      <c r="A2282" s="138" t="s">
        <v>10325</v>
      </c>
      <c r="B2282" s="293"/>
      <c r="C2282" s="137" t="s">
        <v>6002</v>
      </c>
      <c r="E2282" s="206" t="s">
        <v>10351</v>
      </c>
      <c r="F2282" s="206" t="s">
        <v>10363</v>
      </c>
      <c r="G2282" s="206" t="s">
        <v>10352</v>
      </c>
      <c r="H2282" s="206" t="s">
        <v>5982</v>
      </c>
      <c r="I2282" s="223" t="s">
        <v>7</v>
      </c>
      <c r="J2282" s="225" t="s">
        <v>917</v>
      </c>
      <c r="M2282" s="137"/>
    </row>
    <row r="2283" spans="1:13" ht="75" customHeight="1">
      <c r="A2283" s="138" t="s">
        <v>10325</v>
      </c>
      <c r="B2283" s="293"/>
      <c r="C2283" s="137" t="s">
        <v>6003</v>
      </c>
      <c r="E2283" s="206" t="s">
        <v>10353</v>
      </c>
      <c r="F2283" s="206" t="s">
        <v>10363</v>
      </c>
      <c r="G2283" s="206" t="s">
        <v>10354</v>
      </c>
      <c r="H2283" s="206" t="s">
        <v>5982</v>
      </c>
      <c r="I2283" s="223" t="s">
        <v>7</v>
      </c>
      <c r="J2283" s="225" t="s">
        <v>917</v>
      </c>
      <c r="M2283" s="137"/>
    </row>
    <row r="2284" spans="1:13" ht="75" customHeight="1">
      <c r="A2284" s="138" t="s">
        <v>10325</v>
      </c>
      <c r="B2284" s="293"/>
      <c r="C2284" s="137" t="s">
        <v>6004</v>
      </c>
      <c r="E2284" s="206" t="s">
        <v>10355</v>
      </c>
      <c r="F2284" s="206" t="s">
        <v>10363</v>
      </c>
      <c r="G2284" s="206" t="s">
        <v>10356</v>
      </c>
      <c r="H2284" s="206" t="s">
        <v>5982</v>
      </c>
      <c r="I2284" s="223" t="s">
        <v>7</v>
      </c>
      <c r="J2284" s="225" t="s">
        <v>917</v>
      </c>
      <c r="M2284" s="137"/>
    </row>
    <row r="2285" spans="1:13" ht="75" customHeight="1">
      <c r="A2285" s="138" t="s">
        <v>10325</v>
      </c>
      <c r="B2285" s="293"/>
      <c r="C2285" s="137" t="s">
        <v>6005</v>
      </c>
      <c r="E2285" s="206" t="s">
        <v>10357</v>
      </c>
      <c r="F2285" s="206" t="s">
        <v>10363</v>
      </c>
      <c r="G2285" s="206" t="s">
        <v>10358</v>
      </c>
      <c r="H2285" s="206" t="s">
        <v>5986</v>
      </c>
      <c r="I2285" s="223" t="s">
        <v>7</v>
      </c>
      <c r="J2285" s="225" t="s">
        <v>917</v>
      </c>
      <c r="M2285" s="137"/>
    </row>
    <row r="2286" spans="1:13" ht="75" customHeight="1">
      <c r="A2286" s="138" t="s">
        <v>10325</v>
      </c>
      <c r="B2286" s="293"/>
      <c r="C2286" s="137" t="s">
        <v>6006</v>
      </c>
      <c r="E2286" s="206" t="s">
        <v>10359</v>
      </c>
      <c r="F2286" s="206" t="s">
        <v>10363</v>
      </c>
      <c r="G2286" s="206" t="s">
        <v>10360</v>
      </c>
      <c r="H2286" s="206" t="s">
        <v>5986</v>
      </c>
      <c r="I2286" s="223" t="s">
        <v>7</v>
      </c>
      <c r="J2286" s="225" t="s">
        <v>917</v>
      </c>
      <c r="M2286" s="137"/>
    </row>
    <row r="2287" spans="1:13" ht="75" customHeight="1">
      <c r="A2287" s="138" t="s">
        <v>10325</v>
      </c>
      <c r="B2287" s="293"/>
      <c r="C2287" s="137" t="s">
        <v>6007</v>
      </c>
      <c r="E2287" s="206" t="s">
        <v>10361</v>
      </c>
      <c r="F2287" s="206" t="s">
        <v>10363</v>
      </c>
      <c r="G2287" s="206" t="s">
        <v>10362</v>
      </c>
      <c r="H2287" s="206" t="s">
        <v>5986</v>
      </c>
      <c r="I2287" s="223" t="s">
        <v>7</v>
      </c>
      <c r="J2287" s="225" t="s">
        <v>917</v>
      </c>
      <c r="M2287" s="137"/>
    </row>
    <row r="2288" spans="1:13" ht="75" customHeight="1">
      <c r="A2288" s="138" t="s">
        <v>10325</v>
      </c>
      <c r="B2288" s="293"/>
      <c r="C2288" s="137" t="s">
        <v>6008</v>
      </c>
      <c r="E2288" s="206" t="s">
        <v>10327</v>
      </c>
      <c r="F2288" s="206" t="s">
        <v>10366</v>
      </c>
      <c r="G2288" s="207" t="s">
        <v>11093</v>
      </c>
      <c r="H2288" s="207" t="s">
        <v>10367</v>
      </c>
      <c r="I2288" s="223" t="s">
        <v>7</v>
      </c>
      <c r="J2288" s="225" t="s">
        <v>917</v>
      </c>
      <c r="M2288" s="137"/>
    </row>
    <row r="2289" spans="1:13" ht="75" customHeight="1">
      <c r="A2289" s="138" t="s">
        <v>10325</v>
      </c>
      <c r="B2289" s="293"/>
      <c r="C2289" s="137" t="s">
        <v>6009</v>
      </c>
      <c r="E2289" s="206" t="s">
        <v>10330</v>
      </c>
      <c r="F2289" s="206" t="s">
        <v>10366</v>
      </c>
      <c r="G2289" s="207" t="s">
        <v>11094</v>
      </c>
      <c r="H2289" s="206" t="s">
        <v>5964</v>
      </c>
      <c r="I2289" s="223" t="s">
        <v>7</v>
      </c>
      <c r="J2289" s="225" t="s">
        <v>917</v>
      </c>
      <c r="M2289" s="137"/>
    </row>
    <row r="2290" spans="1:13" ht="75" customHeight="1">
      <c r="A2290" s="138" t="s">
        <v>10325</v>
      </c>
      <c r="B2290" s="293"/>
      <c r="C2290" s="137" t="s">
        <v>6010</v>
      </c>
      <c r="E2290" s="206" t="s">
        <v>10331</v>
      </c>
      <c r="F2290" s="206" t="s">
        <v>10366</v>
      </c>
      <c r="G2290" s="207" t="s">
        <v>11095</v>
      </c>
      <c r="H2290" s="206" t="s">
        <v>5964</v>
      </c>
      <c r="I2290" s="223" t="s">
        <v>7</v>
      </c>
      <c r="J2290" s="225" t="s">
        <v>917</v>
      </c>
      <c r="M2290" s="137"/>
    </row>
    <row r="2291" spans="1:13" ht="75" customHeight="1">
      <c r="A2291" s="138" t="s">
        <v>10325</v>
      </c>
      <c r="B2291" s="293"/>
      <c r="C2291" s="137" t="s">
        <v>6011</v>
      </c>
      <c r="E2291" s="206" t="s">
        <v>10332</v>
      </c>
      <c r="F2291" s="206" t="s">
        <v>10366</v>
      </c>
      <c r="G2291" s="207" t="s">
        <v>11096</v>
      </c>
      <c r="H2291" s="206" t="s">
        <v>5967</v>
      </c>
      <c r="I2291" s="223" t="s">
        <v>7</v>
      </c>
      <c r="J2291" s="225" t="s">
        <v>917</v>
      </c>
      <c r="M2291" s="137"/>
    </row>
    <row r="2292" spans="1:13" ht="75" customHeight="1">
      <c r="A2292" s="138" t="s">
        <v>10325</v>
      </c>
      <c r="B2292" s="293"/>
      <c r="C2292" s="137" t="s">
        <v>6012</v>
      </c>
      <c r="E2292" s="206" t="s">
        <v>10333</v>
      </c>
      <c r="F2292" s="206" t="s">
        <v>10366</v>
      </c>
      <c r="G2292" s="206" t="s">
        <v>10334</v>
      </c>
      <c r="H2292" s="206" t="s">
        <v>5969</v>
      </c>
      <c r="I2292" s="223" t="s">
        <v>7</v>
      </c>
      <c r="J2292" s="225" t="s">
        <v>917</v>
      </c>
      <c r="M2292" s="137"/>
    </row>
    <row r="2293" spans="1:13" ht="75" customHeight="1">
      <c r="A2293" s="138" t="s">
        <v>10325</v>
      </c>
      <c r="B2293" s="293"/>
      <c r="C2293" s="137" t="s">
        <v>6013</v>
      </c>
      <c r="E2293" s="206" t="s">
        <v>10335</v>
      </c>
      <c r="F2293" s="206" t="s">
        <v>10366</v>
      </c>
      <c r="G2293" s="206" t="s">
        <v>10336</v>
      </c>
      <c r="H2293" s="206" t="s">
        <v>5969</v>
      </c>
      <c r="I2293" s="223" t="s">
        <v>7</v>
      </c>
      <c r="J2293" s="225" t="s">
        <v>917</v>
      </c>
      <c r="M2293" s="137"/>
    </row>
    <row r="2294" spans="1:13" ht="75" customHeight="1">
      <c r="A2294" s="138" t="s">
        <v>10325</v>
      </c>
      <c r="B2294" s="293"/>
      <c r="C2294" s="137" t="s">
        <v>6014</v>
      </c>
      <c r="E2294" s="206" t="s">
        <v>10337</v>
      </c>
      <c r="F2294" s="206" t="s">
        <v>10366</v>
      </c>
      <c r="G2294" s="206" t="s">
        <v>10338</v>
      </c>
      <c r="H2294" s="206" t="s">
        <v>5969</v>
      </c>
      <c r="I2294" s="223" t="s">
        <v>7</v>
      </c>
      <c r="J2294" s="225" t="s">
        <v>917</v>
      </c>
      <c r="M2294" s="137"/>
    </row>
    <row r="2295" spans="1:13" ht="75" customHeight="1">
      <c r="A2295" s="138" t="s">
        <v>10325</v>
      </c>
      <c r="B2295" s="293"/>
      <c r="C2295" s="137" t="s">
        <v>6015</v>
      </c>
      <c r="E2295" s="206" t="s">
        <v>10339</v>
      </c>
      <c r="F2295" s="206" t="s">
        <v>10366</v>
      </c>
      <c r="G2295" s="206" t="s">
        <v>10340</v>
      </c>
      <c r="H2295" s="206" t="s">
        <v>5973</v>
      </c>
      <c r="I2295" s="223" t="s">
        <v>7</v>
      </c>
      <c r="J2295" s="225" t="s">
        <v>917</v>
      </c>
      <c r="M2295" s="137"/>
    </row>
    <row r="2296" spans="1:13" ht="75" customHeight="1">
      <c r="A2296" s="138" t="s">
        <v>10325</v>
      </c>
      <c r="B2296" s="293"/>
      <c r="C2296" s="137" t="s">
        <v>6016</v>
      </c>
      <c r="E2296" s="206" t="s">
        <v>10341</v>
      </c>
      <c r="F2296" s="206" t="s">
        <v>10366</v>
      </c>
      <c r="G2296" s="206" t="s">
        <v>10342</v>
      </c>
      <c r="H2296" s="206" t="s">
        <v>5975</v>
      </c>
      <c r="I2296" s="223" t="s">
        <v>7</v>
      </c>
      <c r="J2296" s="225" t="s">
        <v>917</v>
      </c>
      <c r="M2296" s="137"/>
    </row>
    <row r="2297" spans="1:13" ht="75" customHeight="1">
      <c r="A2297" s="138" t="s">
        <v>10325</v>
      </c>
      <c r="B2297" s="293"/>
      <c r="C2297" s="137" t="s">
        <v>6017</v>
      </c>
      <c r="E2297" s="206" t="s">
        <v>10343</v>
      </c>
      <c r="F2297" s="206" t="s">
        <v>10366</v>
      </c>
      <c r="G2297" s="206" t="s">
        <v>10344</v>
      </c>
      <c r="H2297" s="206" t="s">
        <v>5975</v>
      </c>
      <c r="I2297" s="223" t="s">
        <v>7</v>
      </c>
      <c r="J2297" s="225" t="s">
        <v>917</v>
      </c>
      <c r="M2297" s="137"/>
    </row>
    <row r="2298" spans="1:13" ht="75" customHeight="1">
      <c r="A2298" s="138" t="s">
        <v>10325</v>
      </c>
      <c r="B2298" s="293"/>
      <c r="C2298" s="137" t="s">
        <v>6018</v>
      </c>
      <c r="E2298" s="206" t="s">
        <v>10345</v>
      </c>
      <c r="F2298" s="206" t="s">
        <v>10366</v>
      </c>
      <c r="G2298" s="206" t="s">
        <v>10346</v>
      </c>
      <c r="H2298" s="206" t="s">
        <v>5978</v>
      </c>
      <c r="I2298" s="223" t="s">
        <v>7</v>
      </c>
      <c r="J2298" s="225" t="s">
        <v>917</v>
      </c>
      <c r="M2298" s="137"/>
    </row>
    <row r="2299" spans="1:13" ht="75" customHeight="1">
      <c r="A2299" s="138" t="s">
        <v>10325</v>
      </c>
      <c r="B2299" s="293"/>
      <c r="C2299" s="137" t="s">
        <v>6019</v>
      </c>
      <c r="E2299" s="206" t="s">
        <v>10347</v>
      </c>
      <c r="F2299" s="206" t="s">
        <v>10366</v>
      </c>
      <c r="G2299" s="206" t="s">
        <v>10348</v>
      </c>
      <c r="H2299" s="206" t="s">
        <v>5978</v>
      </c>
      <c r="I2299" s="223" t="s">
        <v>7</v>
      </c>
      <c r="J2299" s="225" t="s">
        <v>917</v>
      </c>
      <c r="M2299" s="137"/>
    </row>
    <row r="2300" spans="1:13" ht="75" customHeight="1">
      <c r="A2300" s="138" t="s">
        <v>10325</v>
      </c>
      <c r="B2300" s="293"/>
      <c r="C2300" s="137" t="s">
        <v>6020</v>
      </c>
      <c r="E2300" s="206" t="s">
        <v>10349</v>
      </c>
      <c r="F2300" s="206" t="s">
        <v>10366</v>
      </c>
      <c r="G2300" s="206" t="s">
        <v>10350</v>
      </c>
      <c r="H2300" s="206" t="s">
        <v>5978</v>
      </c>
      <c r="I2300" s="223" t="s">
        <v>7</v>
      </c>
      <c r="J2300" s="225" t="s">
        <v>917</v>
      </c>
      <c r="M2300" s="137"/>
    </row>
    <row r="2301" spans="1:13" ht="75" customHeight="1">
      <c r="A2301" s="138" t="s">
        <v>10325</v>
      </c>
      <c r="B2301" s="293"/>
      <c r="C2301" s="137" t="s">
        <v>6021</v>
      </c>
      <c r="E2301" s="206" t="s">
        <v>10351</v>
      </c>
      <c r="F2301" s="206" t="s">
        <v>10366</v>
      </c>
      <c r="G2301" s="206" t="s">
        <v>10368</v>
      </c>
      <c r="H2301" s="206" t="s">
        <v>5982</v>
      </c>
      <c r="I2301" s="223" t="s">
        <v>7</v>
      </c>
      <c r="J2301" s="225" t="s">
        <v>917</v>
      </c>
      <c r="M2301" s="137"/>
    </row>
    <row r="2302" spans="1:13" ht="75" customHeight="1">
      <c r="A2302" s="138" t="s">
        <v>10325</v>
      </c>
      <c r="B2302" s="293"/>
      <c r="C2302" s="137" t="s">
        <v>6022</v>
      </c>
      <c r="E2302" s="206" t="s">
        <v>10353</v>
      </c>
      <c r="F2302" s="206" t="s">
        <v>10366</v>
      </c>
      <c r="G2302" s="206" t="s">
        <v>10354</v>
      </c>
      <c r="H2302" s="206" t="s">
        <v>5982</v>
      </c>
      <c r="I2302" s="223" t="s">
        <v>7</v>
      </c>
      <c r="J2302" s="225" t="s">
        <v>917</v>
      </c>
      <c r="M2302" s="137"/>
    </row>
    <row r="2303" spans="1:13" ht="75" customHeight="1">
      <c r="A2303" s="138" t="s">
        <v>10325</v>
      </c>
      <c r="B2303" s="293"/>
      <c r="C2303" s="137" t="s">
        <v>6023</v>
      </c>
      <c r="E2303" s="206" t="s">
        <v>10355</v>
      </c>
      <c r="F2303" s="206" t="s">
        <v>10366</v>
      </c>
      <c r="G2303" s="206" t="s">
        <v>10356</v>
      </c>
      <c r="H2303" s="206" t="s">
        <v>5982</v>
      </c>
      <c r="I2303" s="223" t="s">
        <v>7</v>
      </c>
      <c r="J2303" s="225" t="s">
        <v>917</v>
      </c>
      <c r="M2303" s="137"/>
    </row>
    <row r="2304" spans="1:13" ht="75" customHeight="1">
      <c r="A2304" s="138" t="s">
        <v>10325</v>
      </c>
      <c r="B2304" s="293"/>
      <c r="C2304" s="137" t="s">
        <v>6024</v>
      </c>
      <c r="E2304" s="206" t="s">
        <v>10357</v>
      </c>
      <c r="F2304" s="206" t="s">
        <v>10366</v>
      </c>
      <c r="G2304" s="206" t="s">
        <v>10358</v>
      </c>
      <c r="H2304" s="206" t="s">
        <v>5986</v>
      </c>
      <c r="I2304" s="223" t="s">
        <v>7</v>
      </c>
      <c r="J2304" s="225" t="s">
        <v>917</v>
      </c>
      <c r="M2304" s="137"/>
    </row>
    <row r="2305" spans="1:13" ht="75" customHeight="1">
      <c r="A2305" s="138" t="s">
        <v>10325</v>
      </c>
      <c r="B2305" s="293"/>
      <c r="C2305" s="137" t="s">
        <v>6025</v>
      </c>
      <c r="E2305" s="206" t="s">
        <v>10359</v>
      </c>
      <c r="F2305" s="206" t="s">
        <v>10366</v>
      </c>
      <c r="G2305" s="206" t="s">
        <v>10360</v>
      </c>
      <c r="H2305" s="206" t="s">
        <v>5986</v>
      </c>
      <c r="I2305" s="223" t="s">
        <v>7</v>
      </c>
      <c r="J2305" s="225" t="s">
        <v>917</v>
      </c>
      <c r="M2305" s="137"/>
    </row>
    <row r="2306" spans="1:13" ht="75" customHeight="1">
      <c r="A2306" s="138" t="s">
        <v>10325</v>
      </c>
      <c r="B2306" s="293"/>
      <c r="C2306" s="137" t="s">
        <v>6026</v>
      </c>
      <c r="E2306" s="206" t="s">
        <v>10361</v>
      </c>
      <c r="F2306" s="206" t="s">
        <v>10366</v>
      </c>
      <c r="G2306" s="206" t="s">
        <v>10362</v>
      </c>
      <c r="H2306" s="206" t="s">
        <v>5986</v>
      </c>
      <c r="I2306" s="223" t="s">
        <v>7</v>
      </c>
      <c r="J2306" s="225" t="s">
        <v>917</v>
      </c>
      <c r="M2306" s="137"/>
    </row>
    <row r="2307" spans="1:13" ht="75" customHeight="1">
      <c r="A2307" s="138" t="s">
        <v>6027</v>
      </c>
      <c r="B2307" s="306" t="s">
        <v>6028</v>
      </c>
      <c r="C2307" s="137" t="s">
        <v>6029</v>
      </c>
      <c r="E2307" s="163" t="s">
        <v>6030</v>
      </c>
      <c r="F2307" s="163" t="s">
        <v>10369</v>
      </c>
      <c r="G2307" s="163" t="s">
        <v>10370</v>
      </c>
      <c r="H2307" s="163" t="s">
        <v>10371</v>
      </c>
      <c r="I2307" s="223" t="s">
        <v>7</v>
      </c>
      <c r="J2307" s="225" t="s">
        <v>917</v>
      </c>
      <c r="M2307" s="137"/>
    </row>
    <row r="2308" spans="1:13" ht="75" customHeight="1">
      <c r="A2308" s="138" t="s">
        <v>6027</v>
      </c>
      <c r="B2308" s="306"/>
      <c r="C2308" s="137" t="s">
        <v>6031</v>
      </c>
      <c r="E2308" s="143"/>
      <c r="F2308" s="163" t="s">
        <v>10372</v>
      </c>
      <c r="G2308" s="163" t="s">
        <v>10373</v>
      </c>
      <c r="H2308" s="163" t="s">
        <v>6032</v>
      </c>
      <c r="I2308" s="223" t="s">
        <v>7</v>
      </c>
      <c r="J2308" s="225" t="s">
        <v>917</v>
      </c>
      <c r="M2308" s="137"/>
    </row>
    <row r="2309" spans="1:13" ht="75" customHeight="1">
      <c r="A2309" s="138" t="s">
        <v>6027</v>
      </c>
      <c r="B2309" s="306"/>
      <c r="C2309" s="137" t="s">
        <v>6033</v>
      </c>
      <c r="E2309" s="143"/>
      <c r="F2309" s="163" t="s">
        <v>10374</v>
      </c>
      <c r="G2309" s="163" t="s">
        <v>10375</v>
      </c>
      <c r="H2309" s="163" t="s">
        <v>6032</v>
      </c>
      <c r="I2309" s="223" t="s">
        <v>7</v>
      </c>
      <c r="J2309" s="225" t="s">
        <v>917</v>
      </c>
      <c r="M2309" s="137"/>
    </row>
    <row r="2310" spans="1:13" ht="75" customHeight="1">
      <c r="A2310" s="138" t="s">
        <v>6027</v>
      </c>
      <c r="B2310" s="306"/>
      <c r="C2310" s="137" t="s">
        <v>6034</v>
      </c>
      <c r="E2310" s="163" t="s">
        <v>10376</v>
      </c>
      <c r="F2310" s="163" t="s">
        <v>10377</v>
      </c>
      <c r="G2310" s="163" t="s">
        <v>10378</v>
      </c>
      <c r="H2310" s="163" t="s">
        <v>10371</v>
      </c>
      <c r="I2310" s="223" t="s">
        <v>7</v>
      </c>
      <c r="J2310" s="225" t="s">
        <v>917</v>
      </c>
      <c r="M2310" s="137"/>
    </row>
    <row r="2311" spans="1:13" ht="75" customHeight="1">
      <c r="A2311" s="138" t="s">
        <v>6027</v>
      </c>
      <c r="B2311" s="306"/>
      <c r="C2311" s="137" t="s">
        <v>6035</v>
      </c>
      <c r="E2311" s="143"/>
      <c r="F2311" s="163" t="s">
        <v>10379</v>
      </c>
      <c r="G2311" s="163" t="s">
        <v>10380</v>
      </c>
      <c r="H2311" s="163" t="s">
        <v>6032</v>
      </c>
      <c r="I2311" s="223" t="s">
        <v>7</v>
      </c>
      <c r="J2311" s="225" t="s">
        <v>917</v>
      </c>
      <c r="M2311" s="137"/>
    </row>
    <row r="2312" spans="1:13" ht="75" customHeight="1">
      <c r="A2312" s="138" t="s">
        <v>6027</v>
      </c>
      <c r="B2312" s="306"/>
      <c r="C2312" s="137" t="s">
        <v>6036</v>
      </c>
      <c r="E2312" s="143"/>
      <c r="F2312" s="163" t="s">
        <v>10381</v>
      </c>
      <c r="G2312" s="163" t="s">
        <v>10382</v>
      </c>
      <c r="H2312" s="163" t="s">
        <v>6032</v>
      </c>
      <c r="I2312" s="223" t="s">
        <v>7</v>
      </c>
      <c r="J2312" s="225" t="s">
        <v>917</v>
      </c>
      <c r="M2312" s="137"/>
    </row>
    <row r="2313" spans="1:13" ht="179.4">
      <c r="A2313" s="138" t="s">
        <v>6027</v>
      </c>
      <c r="B2313" s="306"/>
      <c r="C2313" s="137" t="s">
        <v>6037</v>
      </c>
      <c r="E2313" s="163"/>
      <c r="F2313" s="163" t="s">
        <v>10383</v>
      </c>
      <c r="G2313" s="163" t="s">
        <v>10384</v>
      </c>
      <c r="H2313" s="163" t="s">
        <v>6032</v>
      </c>
      <c r="I2313" s="223" t="s">
        <v>7</v>
      </c>
      <c r="J2313" s="225" t="s">
        <v>917</v>
      </c>
      <c r="M2313" s="137"/>
    </row>
    <row r="2314" spans="1:13" ht="75" customHeight="1">
      <c r="A2314" s="138" t="s">
        <v>6038</v>
      </c>
      <c r="B2314" s="293" t="s">
        <v>6039</v>
      </c>
      <c r="C2314" s="137" t="s">
        <v>6040</v>
      </c>
      <c r="F2314" s="163" t="s">
        <v>10385</v>
      </c>
      <c r="G2314" s="163" t="s">
        <v>10386</v>
      </c>
      <c r="H2314" s="163" t="s">
        <v>10387</v>
      </c>
      <c r="I2314" s="223" t="s">
        <v>7</v>
      </c>
      <c r="J2314" s="225" t="s">
        <v>917</v>
      </c>
      <c r="M2314" s="137"/>
    </row>
    <row r="2315" spans="1:13" ht="75" customHeight="1">
      <c r="A2315" s="138" t="s">
        <v>6038</v>
      </c>
      <c r="B2315" s="293"/>
      <c r="C2315" s="137" t="s">
        <v>6041</v>
      </c>
      <c r="F2315" s="163" t="s">
        <v>880</v>
      </c>
      <c r="G2315" s="163" t="s">
        <v>10388</v>
      </c>
      <c r="H2315" s="163" t="s">
        <v>10389</v>
      </c>
      <c r="I2315" s="223" t="s">
        <v>7</v>
      </c>
      <c r="J2315" s="225" t="s">
        <v>917</v>
      </c>
      <c r="M2315" s="137"/>
    </row>
    <row r="2316" spans="1:13" ht="75" customHeight="1">
      <c r="A2316" s="138" t="s">
        <v>6038</v>
      </c>
      <c r="B2316" s="293"/>
      <c r="C2316" s="137" t="s">
        <v>6042</v>
      </c>
      <c r="F2316" s="163" t="s">
        <v>883</v>
      </c>
      <c r="G2316" s="163" t="s">
        <v>10390</v>
      </c>
      <c r="H2316" s="163" t="s">
        <v>10391</v>
      </c>
      <c r="I2316" s="223" t="s">
        <v>7</v>
      </c>
      <c r="J2316" s="225" t="s">
        <v>917</v>
      </c>
      <c r="M2316" s="137"/>
    </row>
    <row r="2317" spans="1:13" ht="75" customHeight="1">
      <c r="A2317" s="143" t="s">
        <v>6043</v>
      </c>
      <c r="B2317" s="306" t="s">
        <v>6044</v>
      </c>
      <c r="C2317" s="137" t="s">
        <v>6045</v>
      </c>
      <c r="D2317" s="143"/>
      <c r="E2317" s="163" t="s">
        <v>6046</v>
      </c>
      <c r="F2317" s="163" t="s">
        <v>10392</v>
      </c>
      <c r="G2317" s="163" t="s">
        <v>10393</v>
      </c>
      <c r="H2317" s="163" t="s">
        <v>10394</v>
      </c>
      <c r="I2317" s="223" t="s">
        <v>7</v>
      </c>
      <c r="J2317" s="230" t="s">
        <v>234</v>
      </c>
      <c r="M2317" s="137"/>
    </row>
    <row r="2318" spans="1:13" ht="75" customHeight="1">
      <c r="A2318" s="143" t="s">
        <v>6043</v>
      </c>
      <c r="B2318" s="306"/>
      <c r="C2318" s="137" t="s">
        <v>6047</v>
      </c>
      <c r="D2318" s="143"/>
      <c r="E2318" s="163" t="s">
        <v>6046</v>
      </c>
      <c r="F2318" s="163" t="s">
        <v>10395</v>
      </c>
      <c r="G2318" s="163" t="s">
        <v>10393</v>
      </c>
      <c r="H2318" s="163" t="s">
        <v>10396</v>
      </c>
      <c r="I2318" s="223" t="s">
        <v>7</v>
      </c>
      <c r="J2318" s="230" t="s">
        <v>234</v>
      </c>
      <c r="M2318" s="137"/>
    </row>
    <row r="2319" spans="1:13" ht="75" customHeight="1">
      <c r="A2319" s="143" t="s">
        <v>6043</v>
      </c>
      <c r="B2319" s="306"/>
      <c r="C2319" s="137" t="s">
        <v>6048</v>
      </c>
      <c r="D2319" s="143"/>
      <c r="E2319" s="163" t="s">
        <v>6046</v>
      </c>
      <c r="F2319" s="163" t="s">
        <v>6049</v>
      </c>
      <c r="G2319" s="163" t="s">
        <v>10397</v>
      </c>
      <c r="H2319" s="163" t="s">
        <v>10396</v>
      </c>
      <c r="I2319" s="223" t="s">
        <v>7</v>
      </c>
      <c r="J2319" s="230" t="s">
        <v>234</v>
      </c>
      <c r="M2319" s="137"/>
    </row>
    <row r="2320" spans="1:13" ht="75" customHeight="1">
      <c r="A2320" s="208" t="s">
        <v>6043</v>
      </c>
      <c r="B2320" s="306"/>
      <c r="C2320" s="137" t="s">
        <v>6050</v>
      </c>
      <c r="D2320" s="143"/>
      <c r="E2320" s="163" t="s">
        <v>6046</v>
      </c>
      <c r="F2320" s="163" t="s">
        <v>10398</v>
      </c>
      <c r="G2320" s="163" t="s">
        <v>10399</v>
      </c>
      <c r="H2320" s="163" t="s">
        <v>10396</v>
      </c>
      <c r="I2320" s="223" t="s">
        <v>7</v>
      </c>
      <c r="J2320" s="230" t="s">
        <v>234</v>
      </c>
      <c r="M2320" s="137"/>
    </row>
    <row r="2321" spans="1:20" ht="75" customHeight="1">
      <c r="A2321" s="143" t="s">
        <v>6043</v>
      </c>
      <c r="B2321" s="306"/>
      <c r="C2321" s="137" t="s">
        <v>6051</v>
      </c>
      <c r="D2321" s="143"/>
      <c r="E2321" s="163" t="s">
        <v>6046</v>
      </c>
      <c r="F2321" s="163" t="s">
        <v>10400</v>
      </c>
      <c r="G2321" s="163" t="s">
        <v>10401</v>
      </c>
      <c r="H2321" s="163" t="s">
        <v>10396</v>
      </c>
      <c r="I2321" s="223" t="s">
        <v>7</v>
      </c>
      <c r="J2321" s="230" t="s">
        <v>234</v>
      </c>
      <c r="M2321" s="137"/>
    </row>
    <row r="2322" spans="1:20" ht="75" customHeight="1">
      <c r="A2322" s="143" t="s">
        <v>6043</v>
      </c>
      <c r="B2322" s="306"/>
      <c r="C2322" s="137" t="s">
        <v>6052</v>
      </c>
      <c r="D2322" s="143"/>
      <c r="E2322" s="163" t="s">
        <v>6046</v>
      </c>
      <c r="F2322" s="163" t="s">
        <v>10402</v>
      </c>
      <c r="G2322" s="163" t="s">
        <v>10403</v>
      </c>
      <c r="H2322" s="163" t="s">
        <v>10396</v>
      </c>
      <c r="I2322" s="223" t="s">
        <v>7</v>
      </c>
      <c r="J2322" s="230" t="s">
        <v>234</v>
      </c>
      <c r="M2322" s="137"/>
    </row>
    <row r="2323" spans="1:20" ht="75" customHeight="1">
      <c r="A2323" s="143" t="s">
        <v>6043</v>
      </c>
      <c r="B2323" s="306"/>
      <c r="C2323" s="137" t="s">
        <v>6053</v>
      </c>
      <c r="D2323" s="143"/>
      <c r="E2323" s="163" t="s">
        <v>6046</v>
      </c>
      <c r="F2323" s="163" t="s">
        <v>10404</v>
      </c>
      <c r="G2323" s="163" t="s">
        <v>10405</v>
      </c>
      <c r="H2323" s="163" t="s">
        <v>10406</v>
      </c>
      <c r="I2323" s="223" t="s">
        <v>7</v>
      </c>
      <c r="J2323" s="230" t="s">
        <v>234</v>
      </c>
      <c r="M2323" s="137"/>
    </row>
    <row r="2324" spans="1:20" ht="75" customHeight="1">
      <c r="A2324" s="143" t="s">
        <v>6043</v>
      </c>
      <c r="B2324" s="306"/>
      <c r="C2324" s="137" t="s">
        <v>6054</v>
      </c>
      <c r="D2324" s="143"/>
      <c r="E2324" s="163" t="s">
        <v>6046</v>
      </c>
      <c r="F2324" s="163" t="s">
        <v>10407</v>
      </c>
      <c r="G2324" s="163" t="s">
        <v>10408</v>
      </c>
      <c r="H2324" s="163" t="s">
        <v>10406</v>
      </c>
      <c r="I2324" s="223" t="s">
        <v>7</v>
      </c>
      <c r="J2324" s="230" t="s">
        <v>234</v>
      </c>
      <c r="M2324" s="137"/>
    </row>
    <row r="2325" spans="1:20" ht="75" customHeight="1">
      <c r="A2325" s="143" t="s">
        <v>6043</v>
      </c>
      <c r="B2325" s="306"/>
      <c r="C2325" s="137" t="s">
        <v>6055</v>
      </c>
      <c r="D2325" s="143"/>
      <c r="E2325" s="163" t="s">
        <v>6046</v>
      </c>
      <c r="F2325" s="163" t="s">
        <v>10409</v>
      </c>
      <c r="G2325" s="163" t="s">
        <v>10410</v>
      </c>
      <c r="H2325" s="163" t="s">
        <v>10411</v>
      </c>
      <c r="I2325" s="223" t="s">
        <v>7</v>
      </c>
      <c r="J2325" s="230" t="s">
        <v>234</v>
      </c>
      <c r="M2325" s="137"/>
    </row>
    <row r="2326" spans="1:20" ht="75" customHeight="1">
      <c r="A2326" s="143" t="s">
        <v>6043</v>
      </c>
      <c r="B2326" s="306"/>
      <c r="C2326" s="137" t="s">
        <v>6056</v>
      </c>
      <c r="D2326" s="143"/>
      <c r="E2326" s="163" t="s">
        <v>6046</v>
      </c>
      <c r="F2326" s="163" t="s">
        <v>10412</v>
      </c>
      <c r="G2326" s="163" t="s">
        <v>10413</v>
      </c>
      <c r="H2326" s="163" t="s">
        <v>6057</v>
      </c>
      <c r="I2326" s="223" t="s">
        <v>7</v>
      </c>
      <c r="J2326" s="230" t="s">
        <v>234</v>
      </c>
      <c r="M2326" s="137"/>
    </row>
    <row r="2327" spans="1:20" ht="75" customHeight="1">
      <c r="A2327" s="143" t="s">
        <v>6043</v>
      </c>
      <c r="B2327" s="306"/>
      <c r="C2327" s="137" t="s">
        <v>6058</v>
      </c>
      <c r="D2327" s="143"/>
      <c r="E2327" s="163" t="s">
        <v>6046</v>
      </c>
      <c r="F2327" s="163" t="s">
        <v>10414</v>
      </c>
      <c r="G2327" s="163" t="s">
        <v>10415</v>
      </c>
      <c r="H2327" s="163" t="s">
        <v>6057</v>
      </c>
      <c r="I2327" s="223" t="s">
        <v>7</v>
      </c>
      <c r="J2327" s="230" t="s">
        <v>234</v>
      </c>
      <c r="M2327" s="137"/>
    </row>
    <row r="2328" spans="1:20" ht="75" customHeight="1">
      <c r="A2328" s="143" t="s">
        <v>6043</v>
      </c>
      <c r="B2328" s="306"/>
      <c r="C2328" s="137" t="s">
        <v>6059</v>
      </c>
      <c r="D2328" s="143"/>
      <c r="E2328" s="163" t="s">
        <v>6046</v>
      </c>
      <c r="F2328" s="163" t="s">
        <v>10416</v>
      </c>
      <c r="G2328" s="163" t="s">
        <v>10417</v>
      </c>
      <c r="H2328" s="163" t="s">
        <v>10418</v>
      </c>
      <c r="I2328" s="223" t="s">
        <v>7</v>
      </c>
      <c r="J2328" s="230" t="s">
        <v>234</v>
      </c>
      <c r="M2328" s="137"/>
    </row>
    <row r="2329" spans="1:20" ht="75" customHeight="1">
      <c r="A2329" s="143" t="s">
        <v>6043</v>
      </c>
      <c r="B2329" s="306"/>
      <c r="C2329" s="137" t="s">
        <v>6060</v>
      </c>
      <c r="D2329" s="143"/>
      <c r="E2329" s="163" t="s">
        <v>6046</v>
      </c>
      <c r="F2329" s="163" t="s">
        <v>10419</v>
      </c>
      <c r="G2329" s="163" t="s">
        <v>10420</v>
      </c>
      <c r="H2329" s="163" t="s">
        <v>6061</v>
      </c>
      <c r="I2329" s="223" t="s">
        <v>7</v>
      </c>
      <c r="J2329" s="230" t="s">
        <v>234</v>
      </c>
      <c r="M2329" s="137"/>
    </row>
    <row r="2330" spans="1:20" ht="75" customHeight="1">
      <c r="A2330" s="143" t="s">
        <v>6062</v>
      </c>
      <c r="B2330" s="163" t="s">
        <v>6063</v>
      </c>
      <c r="C2330" s="137" t="s">
        <v>6064</v>
      </c>
      <c r="D2330" s="143"/>
      <c r="E2330" s="143"/>
      <c r="F2330" s="163" t="s">
        <v>6065</v>
      </c>
      <c r="G2330" s="163" t="s">
        <v>10421</v>
      </c>
      <c r="H2330" s="163" t="s">
        <v>6066</v>
      </c>
      <c r="I2330" s="223" t="s">
        <v>7</v>
      </c>
      <c r="J2330" s="230" t="s">
        <v>234</v>
      </c>
      <c r="K2330" s="143"/>
      <c r="L2330" s="143"/>
      <c r="M2330" s="143"/>
      <c r="N2330" s="143"/>
      <c r="O2330" s="143"/>
      <c r="P2330" s="143"/>
      <c r="Q2330" s="143"/>
      <c r="R2330" s="143"/>
      <c r="S2330" s="143"/>
      <c r="T2330" s="143"/>
    </row>
    <row r="2331" spans="1:20" ht="75" customHeight="1">
      <c r="A2331" s="143" t="s">
        <v>6067</v>
      </c>
      <c r="B2331" s="163" t="s">
        <v>6068</v>
      </c>
      <c r="C2331" s="137" t="s">
        <v>6069</v>
      </c>
      <c r="D2331" s="143"/>
      <c r="E2331" s="143"/>
      <c r="F2331" s="163" t="s">
        <v>10422</v>
      </c>
      <c r="G2331" s="163" t="s">
        <v>10423</v>
      </c>
      <c r="H2331" s="163" t="s">
        <v>6070</v>
      </c>
      <c r="I2331" s="223" t="s">
        <v>7</v>
      </c>
      <c r="J2331" s="225" t="s">
        <v>234</v>
      </c>
      <c r="K2331" s="143"/>
      <c r="L2331" s="143"/>
      <c r="M2331" s="143"/>
      <c r="N2331" s="143"/>
      <c r="O2331" s="143"/>
      <c r="P2331" s="143"/>
      <c r="Q2331" s="143"/>
      <c r="R2331" s="143"/>
      <c r="S2331" s="143"/>
      <c r="T2331" s="143"/>
    </row>
    <row r="2332" spans="1:20" ht="75" customHeight="1">
      <c r="A2332" s="143" t="s">
        <v>6071</v>
      </c>
      <c r="B2332" s="163" t="s">
        <v>6072</v>
      </c>
      <c r="C2332" s="137" t="s">
        <v>6073</v>
      </c>
      <c r="D2332" s="143"/>
      <c r="E2332" s="143"/>
      <c r="F2332" s="163" t="s">
        <v>10424</v>
      </c>
      <c r="G2332" s="163" t="s">
        <v>10425</v>
      </c>
      <c r="H2332" s="163" t="s">
        <v>6070</v>
      </c>
      <c r="I2332" s="223" t="s">
        <v>7</v>
      </c>
      <c r="J2332" s="225" t="s">
        <v>234</v>
      </c>
      <c r="K2332" s="143"/>
      <c r="L2332" s="143"/>
      <c r="M2332" s="143"/>
      <c r="N2332" s="143"/>
      <c r="O2332" s="143"/>
      <c r="P2332" s="143"/>
      <c r="Q2332" s="143"/>
      <c r="R2332" s="143"/>
      <c r="S2332" s="143"/>
      <c r="T2332" s="143"/>
    </row>
    <row r="2333" spans="1:20" ht="75" customHeight="1">
      <c r="A2333" s="143" t="s">
        <v>6074</v>
      </c>
      <c r="B2333" s="163" t="s">
        <v>6075</v>
      </c>
      <c r="C2333" s="137" t="s">
        <v>6076</v>
      </c>
      <c r="D2333" s="143"/>
      <c r="E2333" s="143"/>
      <c r="F2333" s="163" t="s">
        <v>10426</v>
      </c>
      <c r="G2333" s="163" t="s">
        <v>10427</v>
      </c>
      <c r="H2333" s="163" t="s">
        <v>6070</v>
      </c>
      <c r="I2333" s="223" t="s">
        <v>7</v>
      </c>
      <c r="J2333" s="225" t="s">
        <v>234</v>
      </c>
      <c r="K2333" s="143"/>
      <c r="L2333" s="143"/>
      <c r="M2333" s="143"/>
      <c r="N2333" s="143"/>
      <c r="O2333" s="143"/>
      <c r="P2333" s="143"/>
      <c r="Q2333" s="143"/>
      <c r="R2333" s="143"/>
      <c r="S2333" s="143"/>
      <c r="T2333" s="143"/>
    </row>
    <row r="2334" spans="1:20" ht="75" customHeight="1">
      <c r="A2334" s="143" t="s">
        <v>6077</v>
      </c>
      <c r="B2334" s="163" t="s">
        <v>6078</v>
      </c>
      <c r="C2334" s="137" t="s">
        <v>6079</v>
      </c>
      <c r="D2334" s="143"/>
      <c r="E2334" s="143"/>
      <c r="F2334" s="163" t="s">
        <v>10428</v>
      </c>
      <c r="G2334" s="163" t="s">
        <v>10429</v>
      </c>
      <c r="H2334" s="163" t="s">
        <v>6070</v>
      </c>
      <c r="I2334" s="223" t="s">
        <v>7</v>
      </c>
      <c r="J2334" s="225" t="s">
        <v>234</v>
      </c>
      <c r="K2334" s="143"/>
      <c r="L2334" s="143"/>
      <c r="M2334" s="143"/>
      <c r="N2334" s="143"/>
      <c r="O2334" s="143"/>
      <c r="P2334" s="143"/>
      <c r="Q2334" s="143"/>
      <c r="R2334" s="143"/>
      <c r="S2334" s="143"/>
      <c r="T2334" s="143"/>
    </row>
    <row r="2335" spans="1:20" ht="75" customHeight="1">
      <c r="A2335" s="143" t="s">
        <v>6080</v>
      </c>
      <c r="B2335" s="163" t="s">
        <v>6081</v>
      </c>
      <c r="C2335" s="137" t="s">
        <v>6082</v>
      </c>
      <c r="D2335" s="143"/>
      <c r="E2335" s="143"/>
      <c r="F2335" s="163" t="s">
        <v>10430</v>
      </c>
      <c r="G2335" s="163" t="s">
        <v>10431</v>
      </c>
      <c r="H2335" s="163" t="s">
        <v>6070</v>
      </c>
      <c r="I2335" s="223" t="s">
        <v>7</v>
      </c>
      <c r="J2335" s="225" t="s">
        <v>234</v>
      </c>
      <c r="K2335" s="143"/>
      <c r="L2335" s="143"/>
      <c r="M2335" s="143"/>
      <c r="N2335" s="143"/>
      <c r="O2335" s="143"/>
      <c r="P2335" s="143"/>
      <c r="Q2335" s="143"/>
      <c r="R2335" s="143"/>
      <c r="S2335" s="143"/>
      <c r="T2335" s="143"/>
    </row>
    <row r="2336" spans="1:20" ht="75" customHeight="1">
      <c r="A2336" s="143" t="s">
        <v>6083</v>
      </c>
      <c r="B2336" s="163" t="s">
        <v>10432</v>
      </c>
      <c r="C2336" s="137" t="s">
        <v>6084</v>
      </c>
      <c r="D2336" s="143"/>
      <c r="E2336" s="143"/>
      <c r="F2336" s="163" t="s">
        <v>6085</v>
      </c>
      <c r="G2336" s="163" t="s">
        <v>10433</v>
      </c>
      <c r="H2336" s="163" t="s">
        <v>6086</v>
      </c>
      <c r="I2336" s="223" t="s">
        <v>7</v>
      </c>
      <c r="J2336" s="225" t="s">
        <v>234</v>
      </c>
      <c r="K2336" s="143"/>
      <c r="L2336" s="143"/>
      <c r="M2336" s="143"/>
      <c r="N2336" s="143"/>
      <c r="O2336" s="143"/>
      <c r="P2336" s="143"/>
      <c r="Q2336" s="143"/>
      <c r="R2336" s="143"/>
      <c r="S2336" s="143"/>
      <c r="T2336" s="143"/>
    </row>
    <row r="2337" spans="1:20" ht="75" customHeight="1">
      <c r="A2337" s="143" t="s">
        <v>6087</v>
      </c>
      <c r="B2337" s="163" t="s">
        <v>6088</v>
      </c>
      <c r="C2337" s="137" t="s">
        <v>6089</v>
      </c>
      <c r="D2337" s="143"/>
      <c r="E2337" s="143"/>
      <c r="F2337" s="163" t="s">
        <v>6090</v>
      </c>
      <c r="G2337" s="163" t="s">
        <v>10434</v>
      </c>
      <c r="H2337" s="163" t="s">
        <v>6091</v>
      </c>
      <c r="I2337" s="223" t="s">
        <v>7</v>
      </c>
      <c r="J2337" s="225" t="s">
        <v>234</v>
      </c>
      <c r="K2337" s="143"/>
      <c r="L2337" s="143"/>
      <c r="M2337" s="143"/>
      <c r="N2337" s="143"/>
      <c r="O2337" s="143"/>
      <c r="P2337" s="143"/>
      <c r="Q2337" s="143"/>
      <c r="R2337" s="143"/>
      <c r="S2337" s="143"/>
      <c r="T2337" s="143"/>
    </row>
    <row r="2338" spans="1:20" ht="75" customHeight="1">
      <c r="A2338" s="209" t="s">
        <v>6092</v>
      </c>
      <c r="B2338" s="307" t="s">
        <v>6093</v>
      </c>
      <c r="C2338" s="137" t="s">
        <v>6094</v>
      </c>
      <c r="E2338" s="210" t="s">
        <v>10435</v>
      </c>
      <c r="F2338" s="210" t="s">
        <v>6095</v>
      </c>
      <c r="G2338" s="210" t="s">
        <v>10436</v>
      </c>
      <c r="H2338" s="210" t="s">
        <v>6096</v>
      </c>
      <c r="I2338" s="223" t="s">
        <v>7</v>
      </c>
      <c r="J2338" s="225" t="s">
        <v>234</v>
      </c>
      <c r="M2338" s="137"/>
    </row>
    <row r="2339" spans="1:20" ht="75" customHeight="1">
      <c r="A2339" s="209" t="s">
        <v>6092</v>
      </c>
      <c r="B2339" s="307"/>
      <c r="C2339" s="137" t="s">
        <v>6097</v>
      </c>
      <c r="F2339" s="210" t="s">
        <v>6098</v>
      </c>
      <c r="G2339" s="210" t="s">
        <v>10437</v>
      </c>
      <c r="H2339" s="210" t="s">
        <v>10438</v>
      </c>
      <c r="I2339" s="223" t="s">
        <v>7</v>
      </c>
      <c r="J2339" s="230" t="s">
        <v>31</v>
      </c>
      <c r="K2339" s="137" t="s">
        <v>2101</v>
      </c>
    </row>
    <row r="2340" spans="1:20" ht="75" customHeight="1">
      <c r="A2340" s="209" t="s">
        <v>6092</v>
      </c>
      <c r="B2340" s="307"/>
      <c r="C2340" s="137" t="s">
        <v>6099</v>
      </c>
      <c r="F2340" s="210" t="s">
        <v>6100</v>
      </c>
      <c r="G2340" s="210" t="s">
        <v>10439</v>
      </c>
      <c r="H2340" s="210" t="s">
        <v>6101</v>
      </c>
      <c r="I2340" s="223" t="s">
        <v>7</v>
      </c>
      <c r="J2340" s="225" t="s">
        <v>917</v>
      </c>
      <c r="M2340" s="137"/>
    </row>
    <row r="2341" spans="1:20" ht="75" customHeight="1">
      <c r="A2341" s="209" t="s">
        <v>6092</v>
      </c>
      <c r="B2341" s="307"/>
      <c r="C2341" s="137" t="s">
        <v>6102</v>
      </c>
      <c r="F2341" s="210" t="s">
        <v>6103</v>
      </c>
      <c r="G2341" s="210" t="s">
        <v>10439</v>
      </c>
      <c r="H2341" s="210" t="s">
        <v>6101</v>
      </c>
      <c r="I2341" s="223" t="s">
        <v>7</v>
      </c>
      <c r="J2341" s="230" t="s">
        <v>234</v>
      </c>
      <c r="M2341" s="137"/>
    </row>
    <row r="2342" spans="1:20" ht="75" customHeight="1">
      <c r="A2342" s="209" t="s">
        <v>6092</v>
      </c>
      <c r="B2342" s="307"/>
      <c r="C2342" s="137" t="s">
        <v>6104</v>
      </c>
      <c r="F2342" s="210" t="s">
        <v>6105</v>
      </c>
      <c r="G2342" s="210" t="s">
        <v>10440</v>
      </c>
      <c r="H2342" s="210" t="s">
        <v>10441</v>
      </c>
      <c r="I2342" s="223" t="s">
        <v>7</v>
      </c>
      <c r="J2342" s="230" t="s">
        <v>31</v>
      </c>
      <c r="K2342" s="137" t="s">
        <v>2101</v>
      </c>
    </row>
    <row r="2343" spans="1:20" ht="75" customHeight="1">
      <c r="A2343" s="209" t="s">
        <v>6092</v>
      </c>
      <c r="B2343" s="307"/>
      <c r="C2343" s="137" t="s">
        <v>6106</v>
      </c>
      <c r="F2343" s="210" t="s">
        <v>6107</v>
      </c>
      <c r="G2343" s="210" t="s">
        <v>10442</v>
      </c>
      <c r="H2343" s="210" t="s">
        <v>10443</v>
      </c>
      <c r="I2343" s="223" t="s">
        <v>7</v>
      </c>
      <c r="J2343" s="225" t="s">
        <v>917</v>
      </c>
      <c r="K2343" s="137" t="s">
        <v>2101</v>
      </c>
      <c r="M2343" s="137"/>
    </row>
    <row r="2344" spans="1:20" ht="75" customHeight="1">
      <c r="A2344" s="209" t="s">
        <v>6092</v>
      </c>
      <c r="B2344" s="307"/>
      <c r="C2344" s="137" t="s">
        <v>6108</v>
      </c>
      <c r="F2344" s="210" t="s">
        <v>6109</v>
      </c>
      <c r="G2344" s="210" t="s">
        <v>10444</v>
      </c>
      <c r="H2344" s="210" t="s">
        <v>6110</v>
      </c>
      <c r="I2344" s="223" t="s">
        <v>7</v>
      </c>
      <c r="J2344" s="225" t="s">
        <v>917</v>
      </c>
      <c r="K2344" s="137" t="s">
        <v>2101</v>
      </c>
      <c r="M2344" s="137"/>
    </row>
    <row r="2345" spans="1:20" ht="75" customHeight="1">
      <c r="A2345" s="209" t="s">
        <v>6092</v>
      </c>
      <c r="B2345" s="307"/>
      <c r="C2345" s="137" t="s">
        <v>6111</v>
      </c>
      <c r="F2345" s="210" t="s">
        <v>6112</v>
      </c>
      <c r="G2345" s="210" t="s">
        <v>10445</v>
      </c>
      <c r="H2345" s="210" t="s">
        <v>6113</v>
      </c>
      <c r="I2345" s="223" t="s">
        <v>7</v>
      </c>
      <c r="J2345" s="225" t="s">
        <v>917</v>
      </c>
      <c r="M2345" s="137"/>
    </row>
    <row r="2346" spans="1:20" ht="75" customHeight="1">
      <c r="A2346" s="209" t="s">
        <v>6092</v>
      </c>
      <c r="B2346" s="307"/>
      <c r="C2346" s="137" t="s">
        <v>6114</v>
      </c>
      <c r="F2346" s="210" t="s">
        <v>10446</v>
      </c>
      <c r="G2346" s="210" t="s">
        <v>10447</v>
      </c>
      <c r="H2346" s="210" t="s">
        <v>6115</v>
      </c>
      <c r="I2346" s="223" t="s">
        <v>7</v>
      </c>
      <c r="J2346" s="225" t="s">
        <v>917</v>
      </c>
      <c r="M2346" s="137"/>
    </row>
    <row r="2347" spans="1:20" ht="75" customHeight="1">
      <c r="A2347" s="209" t="s">
        <v>6092</v>
      </c>
      <c r="B2347" s="307"/>
      <c r="C2347" s="137" t="s">
        <v>6116</v>
      </c>
      <c r="F2347" s="210" t="s">
        <v>10448</v>
      </c>
      <c r="G2347" s="210" t="s">
        <v>10449</v>
      </c>
      <c r="H2347" s="210" t="s">
        <v>6117</v>
      </c>
      <c r="I2347" s="223" t="s">
        <v>7</v>
      </c>
      <c r="J2347" s="225" t="s">
        <v>917</v>
      </c>
      <c r="M2347" s="137"/>
    </row>
    <row r="2348" spans="1:20" ht="75" customHeight="1">
      <c r="A2348" s="209" t="s">
        <v>6092</v>
      </c>
      <c r="B2348" s="307"/>
      <c r="C2348" s="137" t="s">
        <v>6118</v>
      </c>
      <c r="F2348" s="210" t="s">
        <v>6119</v>
      </c>
      <c r="G2348" s="210" t="s">
        <v>10450</v>
      </c>
      <c r="H2348" s="210" t="s">
        <v>6120</v>
      </c>
      <c r="I2348" s="223" t="s">
        <v>7</v>
      </c>
      <c r="J2348" s="225" t="s">
        <v>917</v>
      </c>
      <c r="M2348" s="137"/>
    </row>
    <row r="2349" spans="1:20" ht="75" customHeight="1">
      <c r="A2349" s="209" t="s">
        <v>6092</v>
      </c>
      <c r="B2349" s="307"/>
      <c r="C2349" s="137" t="s">
        <v>6121</v>
      </c>
      <c r="F2349" s="210" t="s">
        <v>6122</v>
      </c>
      <c r="G2349" s="210" t="s">
        <v>10451</v>
      </c>
      <c r="H2349" s="210" t="s">
        <v>6123</v>
      </c>
      <c r="I2349" s="223" t="s">
        <v>7</v>
      </c>
      <c r="J2349" s="225" t="s">
        <v>234</v>
      </c>
      <c r="M2349" s="137"/>
    </row>
    <row r="2350" spans="1:20" ht="75" customHeight="1">
      <c r="A2350" s="209" t="s">
        <v>6092</v>
      </c>
      <c r="B2350" s="307"/>
      <c r="C2350" s="137" t="s">
        <v>6124</v>
      </c>
      <c r="F2350" s="210" t="s">
        <v>6125</v>
      </c>
      <c r="G2350" s="210" t="s">
        <v>10452</v>
      </c>
      <c r="H2350" s="210" t="s">
        <v>6126</v>
      </c>
      <c r="I2350" s="223" t="s">
        <v>7</v>
      </c>
      <c r="J2350" s="225" t="s">
        <v>917</v>
      </c>
      <c r="M2350" s="137"/>
    </row>
    <row r="2351" spans="1:20" ht="75" customHeight="1">
      <c r="A2351" s="209" t="s">
        <v>6092</v>
      </c>
      <c r="B2351" s="307"/>
      <c r="C2351" s="137" t="s">
        <v>6127</v>
      </c>
      <c r="F2351" s="210" t="s">
        <v>6128</v>
      </c>
      <c r="G2351" s="210" t="s">
        <v>10453</v>
      </c>
      <c r="H2351" s="210" t="s">
        <v>6129</v>
      </c>
      <c r="I2351" s="223" t="s">
        <v>7</v>
      </c>
      <c r="J2351" s="225" t="s">
        <v>234</v>
      </c>
      <c r="M2351" s="137"/>
    </row>
    <row r="2352" spans="1:20" ht="75" customHeight="1">
      <c r="A2352" s="209" t="s">
        <v>6092</v>
      </c>
      <c r="B2352" s="307"/>
      <c r="C2352" s="137" t="s">
        <v>6130</v>
      </c>
      <c r="F2352" s="210" t="s">
        <v>10454</v>
      </c>
      <c r="G2352" s="210" t="s">
        <v>10455</v>
      </c>
      <c r="H2352" s="210" t="s">
        <v>6131</v>
      </c>
      <c r="I2352" s="223" t="s">
        <v>7</v>
      </c>
      <c r="J2352" s="225" t="s">
        <v>234</v>
      </c>
      <c r="M2352" s="137"/>
    </row>
    <row r="2353" spans="1:20" ht="75" customHeight="1">
      <c r="A2353" s="209" t="s">
        <v>6092</v>
      </c>
      <c r="B2353" s="307"/>
      <c r="C2353" s="137" t="s">
        <v>6132</v>
      </c>
      <c r="F2353" s="210" t="s">
        <v>6133</v>
      </c>
      <c r="G2353" s="210" t="s">
        <v>10456</v>
      </c>
      <c r="H2353" s="210" t="s">
        <v>6134</v>
      </c>
      <c r="I2353" s="223" t="s">
        <v>7</v>
      </c>
      <c r="J2353" s="230" t="s">
        <v>31</v>
      </c>
      <c r="K2353" s="137" t="s">
        <v>2101</v>
      </c>
    </row>
    <row r="2354" spans="1:20" ht="75" customHeight="1">
      <c r="A2354" s="209" t="s">
        <v>6092</v>
      </c>
      <c r="B2354" s="307"/>
      <c r="C2354" s="137" t="s">
        <v>6135</v>
      </c>
      <c r="F2354" s="210" t="s">
        <v>6136</v>
      </c>
      <c r="G2354" s="210" t="s">
        <v>10457</v>
      </c>
      <c r="H2354" s="210" t="s">
        <v>6137</v>
      </c>
      <c r="I2354" s="223" t="s">
        <v>7</v>
      </c>
      <c r="J2354" s="225" t="s">
        <v>917</v>
      </c>
      <c r="M2354" s="137"/>
    </row>
    <row r="2355" spans="1:20" ht="75" customHeight="1">
      <c r="A2355" s="209" t="s">
        <v>6092</v>
      </c>
      <c r="B2355" s="307"/>
      <c r="C2355" s="137" t="s">
        <v>6138</v>
      </c>
      <c r="F2355" s="210" t="s">
        <v>6139</v>
      </c>
      <c r="G2355" s="210" t="s">
        <v>10458</v>
      </c>
      <c r="H2355" s="210" t="s">
        <v>10459</v>
      </c>
      <c r="I2355" s="223" t="s">
        <v>7</v>
      </c>
      <c r="J2355" s="230" t="s">
        <v>31</v>
      </c>
      <c r="K2355" s="137" t="s">
        <v>2101</v>
      </c>
    </row>
    <row r="2356" spans="1:20" ht="75" customHeight="1">
      <c r="A2356" s="209" t="s">
        <v>6092</v>
      </c>
      <c r="B2356" s="307"/>
      <c r="C2356" s="137" t="s">
        <v>6140</v>
      </c>
      <c r="F2356" s="210" t="s">
        <v>6141</v>
      </c>
      <c r="G2356" s="210" t="s">
        <v>10460</v>
      </c>
      <c r="H2356" s="210" t="s">
        <v>10461</v>
      </c>
      <c r="I2356" s="223" t="s">
        <v>7</v>
      </c>
      <c r="J2356" s="225" t="s">
        <v>917</v>
      </c>
      <c r="K2356" s="137" t="s">
        <v>2101</v>
      </c>
      <c r="M2356" s="137"/>
    </row>
    <row r="2357" spans="1:20" ht="75" customHeight="1">
      <c r="A2357" s="209" t="s">
        <v>6092</v>
      </c>
      <c r="B2357" s="307"/>
      <c r="C2357" s="137" t="s">
        <v>6142</v>
      </c>
      <c r="F2357" s="210" t="s">
        <v>6133</v>
      </c>
      <c r="G2357" s="210" t="s">
        <v>10462</v>
      </c>
      <c r="H2357" s="210" t="s">
        <v>6143</v>
      </c>
      <c r="I2357" s="223" t="s">
        <v>7</v>
      </c>
      <c r="J2357" s="225" t="s">
        <v>234</v>
      </c>
      <c r="M2357" s="137"/>
    </row>
    <row r="2358" spans="1:20" ht="75" customHeight="1">
      <c r="A2358" s="209" t="s">
        <v>6092</v>
      </c>
      <c r="B2358" s="307"/>
      <c r="C2358" s="137" t="s">
        <v>6144</v>
      </c>
      <c r="F2358" s="210" t="s">
        <v>6145</v>
      </c>
      <c r="G2358" s="210" t="s">
        <v>10463</v>
      </c>
      <c r="H2358" s="210" t="s">
        <v>6146</v>
      </c>
      <c r="I2358" s="223" t="s">
        <v>7</v>
      </c>
      <c r="J2358" s="225" t="s">
        <v>917</v>
      </c>
      <c r="M2358" s="137"/>
    </row>
    <row r="2359" spans="1:20" ht="75" customHeight="1">
      <c r="A2359" s="143" t="s">
        <v>6062</v>
      </c>
      <c r="B2359" s="163" t="s">
        <v>6063</v>
      </c>
      <c r="C2359" s="143" t="s">
        <v>6064</v>
      </c>
      <c r="D2359" s="143"/>
      <c r="E2359" s="143"/>
      <c r="F2359" s="163" t="s">
        <v>6065</v>
      </c>
      <c r="G2359" s="163" t="s">
        <v>10421</v>
      </c>
      <c r="H2359" s="163" t="s">
        <v>6066</v>
      </c>
      <c r="I2359" s="223" t="s">
        <v>7</v>
      </c>
      <c r="J2359" s="225" t="s">
        <v>234</v>
      </c>
      <c r="K2359" s="143"/>
      <c r="L2359" s="143"/>
      <c r="M2359" s="143"/>
      <c r="N2359" s="143"/>
      <c r="O2359" s="143"/>
      <c r="P2359" s="143"/>
      <c r="Q2359" s="143"/>
      <c r="R2359" s="143"/>
      <c r="S2359" s="143"/>
      <c r="T2359" s="143"/>
    </row>
    <row r="2360" spans="1:20" ht="75" customHeight="1">
      <c r="A2360" s="143" t="s">
        <v>6067</v>
      </c>
      <c r="B2360" s="163" t="s">
        <v>6068</v>
      </c>
      <c r="C2360" s="143" t="s">
        <v>6069</v>
      </c>
      <c r="D2360" s="143"/>
      <c r="E2360" s="143"/>
      <c r="F2360" s="163" t="s">
        <v>10422</v>
      </c>
      <c r="G2360" s="163" t="s">
        <v>10423</v>
      </c>
      <c r="H2360" s="163" t="s">
        <v>6070</v>
      </c>
      <c r="I2360" s="223" t="s">
        <v>7</v>
      </c>
      <c r="J2360" s="225" t="s">
        <v>234</v>
      </c>
      <c r="K2360" s="143"/>
      <c r="L2360" s="143"/>
      <c r="M2360" s="143"/>
      <c r="N2360" s="143"/>
      <c r="O2360" s="143"/>
      <c r="P2360" s="143"/>
      <c r="Q2360" s="143"/>
      <c r="R2360" s="143"/>
      <c r="S2360" s="143"/>
      <c r="T2360" s="143"/>
    </row>
    <row r="2361" spans="1:20" ht="75" customHeight="1">
      <c r="A2361" s="143" t="s">
        <v>6071</v>
      </c>
      <c r="B2361" s="163" t="s">
        <v>6072</v>
      </c>
      <c r="C2361" s="143" t="s">
        <v>6073</v>
      </c>
      <c r="D2361" s="143"/>
      <c r="E2361" s="143"/>
      <c r="F2361" s="163" t="s">
        <v>10424</v>
      </c>
      <c r="G2361" s="163" t="s">
        <v>10425</v>
      </c>
      <c r="H2361" s="163" t="s">
        <v>6070</v>
      </c>
      <c r="I2361" s="223" t="s">
        <v>7</v>
      </c>
      <c r="J2361" s="225" t="s">
        <v>234</v>
      </c>
      <c r="K2361" s="143"/>
      <c r="L2361" s="143"/>
      <c r="M2361" s="143"/>
      <c r="N2361" s="143"/>
      <c r="O2361" s="143"/>
      <c r="P2361" s="143"/>
      <c r="Q2361" s="143"/>
      <c r="R2361" s="143"/>
      <c r="S2361" s="143"/>
      <c r="T2361" s="143"/>
    </row>
    <row r="2362" spans="1:20" ht="75" customHeight="1">
      <c r="A2362" s="143" t="s">
        <v>6074</v>
      </c>
      <c r="B2362" s="163" t="s">
        <v>6075</v>
      </c>
      <c r="C2362" s="143" t="s">
        <v>6076</v>
      </c>
      <c r="D2362" s="143"/>
      <c r="E2362" s="143"/>
      <c r="F2362" s="163" t="s">
        <v>10426</v>
      </c>
      <c r="G2362" s="163" t="s">
        <v>10464</v>
      </c>
      <c r="H2362" s="163" t="s">
        <v>6070</v>
      </c>
      <c r="I2362" s="223" t="s">
        <v>7</v>
      </c>
      <c r="J2362" s="225" t="s">
        <v>234</v>
      </c>
      <c r="K2362" s="143"/>
      <c r="L2362" s="143"/>
      <c r="M2362" s="143"/>
      <c r="N2362" s="143"/>
      <c r="O2362" s="143"/>
      <c r="P2362" s="143"/>
      <c r="Q2362" s="143"/>
      <c r="R2362" s="143"/>
      <c r="S2362" s="143"/>
      <c r="T2362" s="143"/>
    </row>
    <row r="2363" spans="1:20" ht="75" customHeight="1">
      <c r="A2363" s="143" t="s">
        <v>6077</v>
      </c>
      <c r="B2363" s="163" t="s">
        <v>6078</v>
      </c>
      <c r="C2363" s="143" t="s">
        <v>6079</v>
      </c>
      <c r="D2363" s="143"/>
      <c r="E2363" s="143"/>
      <c r="F2363" s="163" t="s">
        <v>10428</v>
      </c>
      <c r="G2363" s="163" t="s">
        <v>10465</v>
      </c>
      <c r="H2363" s="163" t="s">
        <v>6070</v>
      </c>
      <c r="I2363" s="223" t="s">
        <v>7</v>
      </c>
      <c r="J2363" s="225" t="s">
        <v>234</v>
      </c>
      <c r="K2363" s="143"/>
      <c r="L2363" s="143"/>
      <c r="M2363" s="143"/>
      <c r="N2363" s="143"/>
      <c r="O2363" s="143"/>
      <c r="P2363" s="143"/>
      <c r="Q2363" s="143"/>
      <c r="R2363" s="143"/>
      <c r="S2363" s="143"/>
      <c r="T2363" s="143"/>
    </row>
    <row r="2364" spans="1:20" ht="75" customHeight="1">
      <c r="A2364" s="143" t="s">
        <v>6080</v>
      </c>
      <c r="B2364" s="163" t="s">
        <v>6081</v>
      </c>
      <c r="C2364" s="143" t="s">
        <v>6082</v>
      </c>
      <c r="D2364" s="143"/>
      <c r="E2364" s="143"/>
      <c r="F2364" s="163" t="s">
        <v>10430</v>
      </c>
      <c r="G2364" s="163" t="s">
        <v>10466</v>
      </c>
      <c r="H2364" s="163" t="s">
        <v>6070</v>
      </c>
      <c r="I2364" s="223" t="s">
        <v>7</v>
      </c>
      <c r="J2364" s="225" t="s">
        <v>234</v>
      </c>
      <c r="K2364" s="143"/>
      <c r="L2364" s="143"/>
      <c r="M2364" s="143"/>
      <c r="N2364" s="143"/>
      <c r="O2364" s="143"/>
      <c r="P2364" s="143"/>
      <c r="Q2364" s="143"/>
      <c r="R2364" s="143"/>
      <c r="S2364" s="143"/>
      <c r="T2364" s="143"/>
    </row>
    <row r="2365" spans="1:20" ht="75" customHeight="1">
      <c r="A2365" s="143" t="s">
        <v>6083</v>
      </c>
      <c r="B2365" s="163" t="s">
        <v>10432</v>
      </c>
      <c r="C2365" s="143" t="s">
        <v>6084</v>
      </c>
      <c r="D2365" s="143"/>
      <c r="E2365" s="143"/>
      <c r="F2365" s="163" t="s">
        <v>6085</v>
      </c>
      <c r="G2365" s="163" t="s">
        <v>10467</v>
      </c>
      <c r="H2365" s="163" t="s">
        <v>6086</v>
      </c>
      <c r="I2365" s="223" t="s">
        <v>7</v>
      </c>
      <c r="J2365" s="225" t="s">
        <v>234</v>
      </c>
      <c r="K2365" s="143"/>
      <c r="L2365" s="143"/>
      <c r="M2365" s="143"/>
      <c r="N2365" s="143"/>
      <c r="O2365" s="143"/>
      <c r="P2365" s="143"/>
      <c r="Q2365" s="143"/>
      <c r="R2365" s="143"/>
      <c r="S2365" s="143"/>
      <c r="T2365" s="143"/>
    </row>
    <row r="2366" spans="1:20" ht="75" customHeight="1">
      <c r="A2366" s="143" t="s">
        <v>6087</v>
      </c>
      <c r="B2366" s="163" t="s">
        <v>6088</v>
      </c>
      <c r="C2366" s="143" t="s">
        <v>6089</v>
      </c>
      <c r="D2366" s="143"/>
      <c r="E2366" s="143"/>
      <c r="F2366" s="163" t="s">
        <v>6090</v>
      </c>
      <c r="G2366" s="163" t="s">
        <v>10434</v>
      </c>
      <c r="H2366" s="163" t="s">
        <v>6091</v>
      </c>
      <c r="I2366" s="223" t="s">
        <v>7</v>
      </c>
      <c r="J2366" s="225" t="s">
        <v>234</v>
      </c>
      <c r="K2366" s="143"/>
      <c r="L2366" s="143"/>
      <c r="M2366" s="143"/>
      <c r="N2366" s="143"/>
      <c r="O2366" s="143"/>
      <c r="P2366" s="143"/>
      <c r="Q2366" s="143"/>
      <c r="R2366" s="143"/>
      <c r="S2366" s="143"/>
      <c r="T2366" s="143"/>
    </row>
    <row r="2367" spans="1:20" ht="75" customHeight="1">
      <c r="A2367" s="143" t="s">
        <v>6147</v>
      </c>
      <c r="B2367" s="163" t="s">
        <v>6148</v>
      </c>
      <c r="C2367" s="143" t="s">
        <v>6149</v>
      </c>
      <c r="D2367" s="143"/>
      <c r="E2367" s="143"/>
      <c r="F2367" s="163" t="s">
        <v>10468</v>
      </c>
      <c r="G2367" s="163" t="s">
        <v>10469</v>
      </c>
      <c r="H2367" s="163" t="s">
        <v>10470</v>
      </c>
      <c r="I2367" s="223" t="s">
        <v>7</v>
      </c>
      <c r="J2367" s="225" t="s">
        <v>917</v>
      </c>
      <c r="K2367" s="143"/>
      <c r="L2367" s="143"/>
      <c r="M2367" s="143"/>
      <c r="N2367" s="143"/>
      <c r="O2367" s="143"/>
      <c r="P2367" s="143"/>
      <c r="Q2367" s="143"/>
      <c r="R2367" s="143"/>
      <c r="S2367" s="143"/>
      <c r="T2367" s="143"/>
    </row>
    <row r="2368" spans="1:20" ht="75" customHeight="1">
      <c r="A2368" s="143" t="s">
        <v>6150</v>
      </c>
      <c r="B2368" s="163" t="s">
        <v>6151</v>
      </c>
      <c r="C2368" s="143" t="s">
        <v>6152</v>
      </c>
      <c r="D2368" s="143"/>
      <c r="E2368" s="143"/>
      <c r="F2368" s="163" t="s">
        <v>6153</v>
      </c>
      <c r="G2368" s="163" t="s">
        <v>10471</v>
      </c>
      <c r="H2368" s="163" t="s">
        <v>6154</v>
      </c>
      <c r="I2368" s="223" t="s">
        <v>7</v>
      </c>
      <c r="J2368" s="225" t="s">
        <v>917</v>
      </c>
      <c r="K2368" s="143"/>
      <c r="L2368" s="143"/>
      <c r="M2368" s="143"/>
      <c r="N2368" s="143"/>
      <c r="O2368" s="143"/>
      <c r="P2368" s="143"/>
      <c r="Q2368" s="143"/>
      <c r="R2368" s="143"/>
      <c r="S2368" s="143"/>
      <c r="T2368" s="143"/>
    </row>
    <row r="2369" spans="1:20" ht="75" customHeight="1">
      <c r="A2369" s="143" t="s">
        <v>6155</v>
      </c>
      <c r="B2369" s="163" t="s">
        <v>6156</v>
      </c>
      <c r="C2369" s="143" t="s">
        <v>6157</v>
      </c>
      <c r="D2369" s="143"/>
      <c r="E2369" s="143"/>
      <c r="F2369" s="163" t="s">
        <v>6158</v>
      </c>
      <c r="G2369" s="163" t="s">
        <v>10472</v>
      </c>
      <c r="H2369" s="163" t="s">
        <v>6159</v>
      </c>
      <c r="I2369" s="223" t="s">
        <v>7</v>
      </c>
      <c r="J2369" s="225" t="s">
        <v>917</v>
      </c>
      <c r="K2369" s="143"/>
      <c r="L2369" s="143"/>
      <c r="M2369" s="143"/>
      <c r="N2369" s="143"/>
      <c r="O2369" s="143"/>
      <c r="P2369" s="143"/>
      <c r="Q2369" s="143"/>
      <c r="R2369" s="143"/>
      <c r="S2369" s="143"/>
      <c r="T2369" s="143"/>
    </row>
    <row r="2370" spans="1:20" ht="75" customHeight="1">
      <c r="A2370" s="143" t="s">
        <v>6160</v>
      </c>
      <c r="B2370" s="163" t="s">
        <v>6161</v>
      </c>
      <c r="C2370" s="143" t="s">
        <v>6162</v>
      </c>
      <c r="D2370" s="143"/>
      <c r="E2370" s="143"/>
      <c r="F2370" s="163" t="s">
        <v>6163</v>
      </c>
      <c r="G2370" s="163" t="s">
        <v>10473</v>
      </c>
      <c r="H2370" s="163" t="s">
        <v>6164</v>
      </c>
      <c r="I2370" s="223" t="s">
        <v>7</v>
      </c>
      <c r="J2370" s="225" t="s">
        <v>917</v>
      </c>
      <c r="K2370" s="143"/>
      <c r="L2370" s="143"/>
      <c r="M2370" s="143"/>
      <c r="N2370" s="143"/>
      <c r="O2370" s="143"/>
      <c r="P2370" s="143"/>
      <c r="Q2370" s="143"/>
      <c r="R2370" s="143"/>
      <c r="S2370" s="143"/>
      <c r="T2370" s="143"/>
    </row>
    <row r="2371" spans="1:20" ht="75" customHeight="1">
      <c r="A2371" s="143" t="s">
        <v>6165</v>
      </c>
      <c r="B2371" s="163" t="s">
        <v>10474</v>
      </c>
      <c r="C2371" s="143" t="s">
        <v>6166</v>
      </c>
      <c r="D2371" s="143"/>
      <c r="E2371" s="143"/>
      <c r="F2371" s="163" t="s">
        <v>6167</v>
      </c>
      <c r="G2371" s="163" t="s">
        <v>10475</v>
      </c>
      <c r="H2371" s="163" t="s">
        <v>10476</v>
      </c>
      <c r="I2371" s="223" t="s">
        <v>7</v>
      </c>
      <c r="J2371" s="225" t="s">
        <v>917</v>
      </c>
      <c r="K2371" s="143"/>
      <c r="L2371" s="143"/>
      <c r="M2371" s="143"/>
      <c r="N2371" s="143"/>
      <c r="O2371" s="143"/>
      <c r="P2371" s="143"/>
      <c r="Q2371" s="143"/>
      <c r="R2371" s="143"/>
      <c r="S2371" s="143"/>
      <c r="T2371" s="143"/>
    </row>
    <row r="2372" spans="1:20" ht="75" customHeight="1">
      <c r="A2372" s="143" t="s">
        <v>6168</v>
      </c>
      <c r="B2372" s="163" t="s">
        <v>6169</v>
      </c>
      <c r="C2372" s="143" t="s">
        <v>6170</v>
      </c>
      <c r="D2372" s="143"/>
      <c r="E2372" s="143"/>
      <c r="F2372" s="163" t="s">
        <v>10477</v>
      </c>
      <c r="G2372" s="163" t="s">
        <v>10478</v>
      </c>
      <c r="H2372" s="163" t="s">
        <v>6171</v>
      </c>
      <c r="I2372" s="223" t="s">
        <v>7</v>
      </c>
      <c r="J2372" s="225" t="s">
        <v>917</v>
      </c>
      <c r="K2372" s="143"/>
      <c r="L2372" s="143"/>
      <c r="M2372" s="143"/>
      <c r="N2372" s="143"/>
      <c r="O2372" s="143"/>
      <c r="P2372" s="143"/>
      <c r="Q2372" s="143"/>
      <c r="R2372" s="143"/>
      <c r="S2372" s="143"/>
      <c r="T2372" s="143"/>
    </row>
    <row r="2373" spans="1:20" ht="75" customHeight="1">
      <c r="A2373" s="143" t="s">
        <v>6172</v>
      </c>
      <c r="B2373" s="163" t="s">
        <v>6173</v>
      </c>
      <c r="C2373" s="143" t="s">
        <v>6174</v>
      </c>
      <c r="D2373" s="143"/>
      <c r="E2373" s="143"/>
      <c r="F2373" s="163" t="s">
        <v>10479</v>
      </c>
      <c r="G2373" s="163" t="s">
        <v>10480</v>
      </c>
      <c r="H2373" s="163" t="s">
        <v>6175</v>
      </c>
      <c r="I2373" s="223" t="s">
        <v>7</v>
      </c>
      <c r="J2373" s="225" t="s">
        <v>917</v>
      </c>
      <c r="K2373" s="143"/>
      <c r="L2373" s="143"/>
      <c r="M2373" s="143"/>
      <c r="N2373" s="143"/>
      <c r="O2373" s="143"/>
      <c r="P2373" s="143"/>
      <c r="Q2373" s="143"/>
      <c r="R2373" s="143"/>
      <c r="S2373" s="143"/>
      <c r="T2373" s="143"/>
    </row>
    <row r="2374" spans="1:20" ht="75" customHeight="1">
      <c r="A2374" s="143" t="s">
        <v>6176</v>
      </c>
      <c r="B2374" s="163" t="s">
        <v>6177</v>
      </c>
      <c r="C2374" s="143" t="s">
        <v>6178</v>
      </c>
      <c r="D2374" s="143"/>
      <c r="E2374" s="143"/>
      <c r="F2374" s="163" t="s">
        <v>6179</v>
      </c>
      <c r="G2374" s="163" t="s">
        <v>10481</v>
      </c>
      <c r="H2374" s="163" t="s">
        <v>6180</v>
      </c>
      <c r="I2374" s="223" t="s">
        <v>7</v>
      </c>
      <c r="J2374" s="225" t="s">
        <v>917</v>
      </c>
      <c r="K2374" s="143"/>
      <c r="L2374" s="143"/>
      <c r="M2374" s="143"/>
      <c r="N2374" s="143"/>
      <c r="O2374" s="143"/>
      <c r="P2374" s="143"/>
      <c r="Q2374" s="143"/>
      <c r="R2374" s="143"/>
      <c r="S2374" s="143"/>
      <c r="T2374" s="143"/>
    </row>
    <row r="2375" spans="1:20" ht="75" customHeight="1">
      <c r="A2375" s="143" t="s">
        <v>6181</v>
      </c>
      <c r="B2375" s="163" t="s">
        <v>6182</v>
      </c>
      <c r="C2375" s="143" t="s">
        <v>6183</v>
      </c>
      <c r="D2375" s="143"/>
      <c r="E2375" s="143"/>
      <c r="F2375" s="163" t="s">
        <v>6179</v>
      </c>
      <c r="G2375" s="163" t="s">
        <v>10481</v>
      </c>
      <c r="H2375" s="163" t="s">
        <v>6180</v>
      </c>
      <c r="I2375" s="223" t="s">
        <v>7</v>
      </c>
      <c r="J2375" s="225" t="s">
        <v>917</v>
      </c>
      <c r="K2375" s="143"/>
      <c r="L2375" s="143"/>
      <c r="M2375" s="143"/>
      <c r="N2375" s="143"/>
      <c r="O2375" s="143"/>
      <c r="P2375" s="143"/>
      <c r="Q2375" s="143"/>
      <c r="R2375" s="143"/>
      <c r="S2375" s="143"/>
      <c r="T2375" s="143"/>
    </row>
    <row r="2376" spans="1:20" ht="75" customHeight="1">
      <c r="A2376" s="143" t="s">
        <v>6184</v>
      </c>
      <c r="B2376" s="163" t="s">
        <v>6185</v>
      </c>
      <c r="C2376" s="143" t="s">
        <v>6186</v>
      </c>
      <c r="D2376" s="143"/>
      <c r="E2376" s="143"/>
      <c r="F2376" s="163" t="s">
        <v>10482</v>
      </c>
      <c r="G2376" s="163" t="s">
        <v>10483</v>
      </c>
      <c r="H2376" s="163" t="s">
        <v>6187</v>
      </c>
      <c r="I2376" s="223" t="s">
        <v>7</v>
      </c>
      <c r="J2376" s="225" t="s">
        <v>917</v>
      </c>
      <c r="K2376" s="143"/>
      <c r="L2376" s="143"/>
      <c r="M2376" s="143"/>
      <c r="N2376" s="143"/>
      <c r="O2376" s="143"/>
      <c r="P2376" s="143"/>
      <c r="Q2376" s="143"/>
      <c r="R2376" s="143"/>
      <c r="S2376" s="143"/>
      <c r="T2376" s="143"/>
    </row>
    <row r="2377" spans="1:20" ht="75" customHeight="1">
      <c r="A2377" s="143" t="s">
        <v>6188</v>
      </c>
      <c r="B2377" s="163" t="s">
        <v>6189</v>
      </c>
      <c r="C2377" s="143" t="s">
        <v>6190</v>
      </c>
      <c r="D2377" s="143"/>
      <c r="E2377" s="143"/>
      <c r="F2377" s="163" t="s">
        <v>6191</v>
      </c>
      <c r="G2377" s="163" t="s">
        <v>10484</v>
      </c>
      <c r="H2377" s="163" t="s">
        <v>6192</v>
      </c>
      <c r="I2377" s="223" t="s">
        <v>7</v>
      </c>
      <c r="J2377" s="225" t="s">
        <v>917</v>
      </c>
      <c r="K2377" s="143"/>
      <c r="L2377" s="143"/>
      <c r="M2377" s="143"/>
      <c r="N2377" s="143"/>
      <c r="O2377" s="143"/>
      <c r="P2377" s="143"/>
      <c r="Q2377" s="143"/>
      <c r="R2377" s="143"/>
      <c r="S2377" s="143"/>
      <c r="T2377" s="143"/>
    </row>
    <row r="2378" spans="1:20" ht="75" customHeight="1">
      <c r="A2378" s="143" t="s">
        <v>6193</v>
      </c>
      <c r="B2378" s="163" t="s">
        <v>6194</v>
      </c>
      <c r="C2378" s="143" t="s">
        <v>6195</v>
      </c>
      <c r="D2378" s="143"/>
      <c r="E2378" s="143"/>
      <c r="F2378" s="163" t="s">
        <v>6196</v>
      </c>
      <c r="G2378" s="163" t="s">
        <v>10485</v>
      </c>
      <c r="H2378" s="163" t="s">
        <v>6197</v>
      </c>
      <c r="I2378" s="223" t="s">
        <v>7</v>
      </c>
      <c r="J2378" s="225" t="s">
        <v>917</v>
      </c>
      <c r="K2378" s="143"/>
      <c r="L2378" s="143"/>
      <c r="M2378" s="143"/>
      <c r="N2378" s="143"/>
      <c r="O2378" s="143"/>
      <c r="P2378" s="143"/>
      <c r="Q2378" s="143"/>
      <c r="R2378" s="143"/>
      <c r="S2378" s="143"/>
      <c r="T2378" s="143"/>
    </row>
    <row r="2379" spans="1:20" ht="75" customHeight="1">
      <c r="A2379" s="143" t="s">
        <v>6198</v>
      </c>
      <c r="B2379" s="163" t="s">
        <v>6199</v>
      </c>
      <c r="C2379" s="143" t="s">
        <v>6200</v>
      </c>
      <c r="D2379" s="143"/>
      <c r="E2379" s="143"/>
      <c r="F2379" s="163" t="s">
        <v>6201</v>
      </c>
      <c r="G2379" s="163" t="s">
        <v>10486</v>
      </c>
      <c r="H2379" s="163" t="s">
        <v>10487</v>
      </c>
      <c r="I2379" s="223" t="s">
        <v>7</v>
      </c>
      <c r="J2379" s="225" t="s">
        <v>917</v>
      </c>
      <c r="K2379" s="143"/>
      <c r="L2379" s="143"/>
      <c r="M2379" s="143"/>
      <c r="N2379" s="143"/>
      <c r="O2379" s="143"/>
      <c r="P2379" s="143"/>
      <c r="Q2379" s="143"/>
      <c r="R2379" s="143"/>
      <c r="S2379" s="143"/>
      <c r="T2379" s="143"/>
    </row>
    <row r="2380" spans="1:20" ht="75" customHeight="1">
      <c r="A2380" s="143" t="s">
        <v>6202</v>
      </c>
      <c r="B2380" s="163" t="s">
        <v>6203</v>
      </c>
      <c r="C2380" s="143" t="s">
        <v>6204</v>
      </c>
      <c r="D2380" s="143"/>
      <c r="E2380" s="143"/>
      <c r="F2380" s="163" t="s">
        <v>6205</v>
      </c>
      <c r="G2380" s="163" t="s">
        <v>10488</v>
      </c>
      <c r="H2380" s="163" t="s">
        <v>6206</v>
      </c>
      <c r="I2380" s="223" t="s">
        <v>7</v>
      </c>
      <c r="J2380" s="225" t="s">
        <v>917</v>
      </c>
      <c r="K2380" s="143"/>
      <c r="L2380" s="143"/>
      <c r="M2380" s="143"/>
      <c r="N2380" s="143"/>
      <c r="O2380" s="143"/>
      <c r="P2380" s="143"/>
      <c r="Q2380" s="143"/>
      <c r="R2380" s="143"/>
      <c r="S2380" s="143"/>
      <c r="T2380" s="143"/>
    </row>
    <row r="2381" spans="1:20" ht="75" customHeight="1">
      <c r="A2381" s="143" t="s">
        <v>6207</v>
      </c>
      <c r="B2381" s="163" t="s">
        <v>6208</v>
      </c>
      <c r="C2381" s="143" t="s">
        <v>6209</v>
      </c>
      <c r="D2381" s="143"/>
      <c r="E2381" s="143"/>
      <c r="F2381" s="163" t="s">
        <v>6210</v>
      </c>
      <c r="G2381" s="163" t="s">
        <v>10489</v>
      </c>
      <c r="H2381" s="163" t="s">
        <v>6211</v>
      </c>
      <c r="I2381" s="223" t="s">
        <v>7</v>
      </c>
      <c r="J2381" s="225" t="s">
        <v>917</v>
      </c>
      <c r="K2381" s="143"/>
      <c r="L2381" s="143"/>
      <c r="M2381" s="143"/>
      <c r="N2381" s="143"/>
      <c r="O2381" s="143"/>
      <c r="P2381" s="143"/>
      <c r="Q2381" s="143"/>
      <c r="R2381" s="143"/>
      <c r="S2381" s="143"/>
      <c r="T2381" s="143"/>
    </row>
    <row r="2382" spans="1:20" ht="75" customHeight="1">
      <c r="A2382" s="143" t="s">
        <v>6212</v>
      </c>
      <c r="B2382" s="306" t="s">
        <v>6213</v>
      </c>
      <c r="C2382" s="143" t="s">
        <v>6214</v>
      </c>
      <c r="D2382" s="143"/>
      <c r="E2382" s="143"/>
      <c r="F2382" s="163" t="s">
        <v>10490</v>
      </c>
      <c r="G2382" s="163" t="s">
        <v>10491</v>
      </c>
      <c r="H2382" s="163" t="s">
        <v>10492</v>
      </c>
      <c r="I2382" s="223" t="s">
        <v>7</v>
      </c>
      <c r="J2382" s="225" t="s">
        <v>917</v>
      </c>
      <c r="K2382" s="143"/>
      <c r="L2382" s="143"/>
      <c r="M2382" s="143"/>
      <c r="N2382" s="143"/>
      <c r="O2382" s="143"/>
      <c r="P2382" s="143"/>
      <c r="Q2382" s="143"/>
      <c r="R2382" s="143"/>
      <c r="S2382" s="143"/>
      <c r="T2382" s="143"/>
    </row>
    <row r="2383" spans="1:20" ht="75" customHeight="1">
      <c r="A2383" s="143"/>
      <c r="B2383" s="306"/>
      <c r="C2383" s="143" t="s">
        <v>6215</v>
      </c>
      <c r="D2383" s="143"/>
      <c r="E2383" s="143"/>
      <c r="F2383" s="163" t="s">
        <v>10490</v>
      </c>
      <c r="G2383" s="163" t="s">
        <v>10493</v>
      </c>
      <c r="H2383" s="163" t="s">
        <v>10492</v>
      </c>
      <c r="I2383" s="223" t="s">
        <v>7</v>
      </c>
      <c r="J2383" s="225" t="s">
        <v>917</v>
      </c>
      <c r="K2383" s="143"/>
      <c r="L2383" s="143"/>
      <c r="M2383" s="143"/>
      <c r="N2383" s="143"/>
      <c r="O2383" s="143"/>
      <c r="P2383" s="143"/>
      <c r="Q2383" s="143"/>
      <c r="R2383" s="143"/>
      <c r="S2383" s="143"/>
      <c r="T2383" s="143"/>
    </row>
    <row r="2384" spans="1:20" ht="75" customHeight="1">
      <c r="A2384" s="143" t="s">
        <v>6216</v>
      </c>
      <c r="B2384" s="163" t="s">
        <v>6217</v>
      </c>
      <c r="C2384" s="143" t="s">
        <v>6218</v>
      </c>
      <c r="D2384" s="143"/>
      <c r="E2384" s="143"/>
      <c r="F2384" s="163" t="s">
        <v>10494</v>
      </c>
      <c r="G2384" s="163" t="s">
        <v>10495</v>
      </c>
      <c r="H2384" s="163" t="s">
        <v>6219</v>
      </c>
      <c r="I2384" s="223" t="s">
        <v>7</v>
      </c>
      <c r="J2384" s="225" t="s">
        <v>917</v>
      </c>
      <c r="K2384" s="143"/>
      <c r="L2384" s="143"/>
      <c r="M2384" s="143"/>
      <c r="N2384" s="143"/>
      <c r="O2384" s="143"/>
      <c r="P2384" s="143"/>
      <c r="Q2384" s="143"/>
      <c r="R2384" s="143"/>
      <c r="S2384" s="143"/>
      <c r="T2384" s="143"/>
    </row>
    <row r="2385" spans="1:24" ht="75" customHeight="1">
      <c r="A2385" s="143" t="s">
        <v>6220</v>
      </c>
      <c r="B2385" s="163" t="s">
        <v>6221</v>
      </c>
      <c r="C2385" s="143" t="s">
        <v>6222</v>
      </c>
      <c r="D2385" s="143"/>
      <c r="E2385" s="143"/>
      <c r="F2385" s="163" t="s">
        <v>10496</v>
      </c>
      <c r="G2385" s="163" t="s">
        <v>10497</v>
      </c>
      <c r="H2385" s="163" t="s">
        <v>6223</v>
      </c>
      <c r="I2385" s="223" t="s">
        <v>7</v>
      </c>
      <c r="J2385" s="225" t="s">
        <v>234</v>
      </c>
      <c r="K2385" s="143"/>
      <c r="L2385" s="143"/>
      <c r="M2385" s="143"/>
      <c r="N2385" s="143"/>
      <c r="O2385" s="143"/>
      <c r="P2385" s="143"/>
      <c r="Q2385" s="143"/>
      <c r="R2385" s="143"/>
      <c r="S2385" s="143"/>
      <c r="T2385" s="143"/>
    </row>
    <row r="2386" spans="1:24" ht="75" customHeight="1">
      <c r="A2386" s="143" t="s">
        <v>6224</v>
      </c>
      <c r="B2386" s="163" t="s">
        <v>6225</v>
      </c>
      <c r="C2386" s="143" t="s">
        <v>6226</v>
      </c>
      <c r="D2386" s="143"/>
      <c r="E2386" s="143"/>
      <c r="F2386" s="143" t="s">
        <v>6227</v>
      </c>
      <c r="G2386" s="163" t="s">
        <v>10498</v>
      </c>
      <c r="H2386" s="163" t="s">
        <v>6228</v>
      </c>
      <c r="I2386" s="223" t="s">
        <v>7</v>
      </c>
      <c r="J2386" s="225" t="s">
        <v>917</v>
      </c>
      <c r="K2386" s="143"/>
      <c r="L2386" s="143"/>
      <c r="M2386" s="143"/>
      <c r="N2386" s="143"/>
      <c r="O2386" s="143"/>
      <c r="P2386" s="143"/>
      <c r="Q2386" s="143"/>
      <c r="R2386" s="143"/>
      <c r="S2386" s="143"/>
      <c r="T2386" s="143"/>
    </row>
    <row r="2387" spans="1:24" ht="75" customHeight="1">
      <c r="A2387" s="143" t="s">
        <v>6229</v>
      </c>
      <c r="B2387" s="163" t="s">
        <v>6230</v>
      </c>
      <c r="C2387" s="143" t="s">
        <v>6231</v>
      </c>
      <c r="D2387" s="143"/>
      <c r="E2387" s="143"/>
      <c r="F2387" s="163" t="s">
        <v>6232</v>
      </c>
      <c r="G2387" s="163" t="s">
        <v>10493</v>
      </c>
      <c r="H2387" s="163" t="s">
        <v>10499</v>
      </c>
      <c r="I2387" s="223" t="s">
        <v>7</v>
      </c>
      <c r="J2387" s="225" t="s">
        <v>917</v>
      </c>
      <c r="K2387" s="143"/>
      <c r="L2387" s="143"/>
      <c r="M2387" s="143"/>
      <c r="N2387" s="143"/>
      <c r="O2387" s="143"/>
      <c r="P2387" s="143"/>
      <c r="Q2387" s="143"/>
      <c r="R2387" s="143"/>
      <c r="S2387" s="143"/>
      <c r="T2387" s="143"/>
    </row>
    <row r="2388" spans="1:24" ht="75" customHeight="1">
      <c r="A2388" s="143" t="s">
        <v>6233</v>
      </c>
      <c r="B2388" s="163" t="s">
        <v>6234</v>
      </c>
      <c r="C2388" s="163" t="s">
        <v>6235</v>
      </c>
      <c r="D2388" s="143"/>
      <c r="E2388" s="143"/>
      <c r="F2388" s="163" t="s">
        <v>6236</v>
      </c>
      <c r="G2388" s="163" t="s">
        <v>10500</v>
      </c>
      <c r="H2388" s="163" t="s">
        <v>6237</v>
      </c>
      <c r="I2388" s="223" t="s">
        <v>7</v>
      </c>
      <c r="J2388" s="225" t="s">
        <v>234</v>
      </c>
      <c r="K2388" s="143"/>
      <c r="L2388" s="143"/>
      <c r="M2388" s="143"/>
      <c r="N2388" s="143"/>
      <c r="O2388" s="143"/>
      <c r="P2388" s="143"/>
      <c r="Q2388" s="143"/>
      <c r="R2388" s="143"/>
      <c r="S2388" s="143"/>
      <c r="T2388" s="143"/>
    </row>
    <row r="2389" spans="1:24" ht="75" customHeight="1">
      <c r="A2389" s="143" t="s">
        <v>6238</v>
      </c>
      <c r="B2389" s="163" t="s">
        <v>6239</v>
      </c>
      <c r="C2389" s="143" t="s">
        <v>6240</v>
      </c>
      <c r="D2389" s="143"/>
      <c r="E2389" s="143"/>
      <c r="F2389" s="163" t="s">
        <v>6241</v>
      </c>
      <c r="G2389" s="163" t="s">
        <v>10501</v>
      </c>
      <c r="H2389" s="163" t="s">
        <v>6242</v>
      </c>
      <c r="I2389" s="223" t="s">
        <v>7</v>
      </c>
      <c r="J2389" s="225" t="s">
        <v>917</v>
      </c>
      <c r="K2389" s="143"/>
      <c r="L2389" s="143"/>
      <c r="M2389" s="143"/>
      <c r="N2389" s="143"/>
      <c r="O2389" s="143"/>
      <c r="P2389" s="143"/>
      <c r="Q2389" s="143"/>
      <c r="R2389" s="143"/>
      <c r="S2389" s="143"/>
      <c r="T2389" s="143"/>
    </row>
    <row r="2390" spans="1:24" ht="75" customHeight="1">
      <c r="A2390" s="143" t="s">
        <v>6243</v>
      </c>
      <c r="B2390" s="163" t="s">
        <v>6244</v>
      </c>
      <c r="C2390" s="143" t="s">
        <v>6245</v>
      </c>
      <c r="D2390" s="143"/>
      <c r="E2390" s="143"/>
      <c r="F2390" s="143" t="s">
        <v>10502</v>
      </c>
      <c r="G2390" s="163" t="s">
        <v>10503</v>
      </c>
      <c r="H2390" s="163" t="s">
        <v>6246</v>
      </c>
      <c r="I2390" s="223" t="s">
        <v>7</v>
      </c>
      <c r="J2390" s="225" t="s">
        <v>234</v>
      </c>
      <c r="K2390" s="143"/>
      <c r="L2390" s="143"/>
      <c r="M2390" s="143"/>
      <c r="N2390" s="143"/>
      <c r="O2390" s="143"/>
      <c r="P2390" s="143"/>
      <c r="Q2390" s="143"/>
      <c r="R2390" s="143"/>
      <c r="S2390" s="143"/>
      <c r="T2390" s="143"/>
    </row>
    <row r="2391" spans="1:24" ht="75" customHeight="1">
      <c r="A2391" s="143" t="s">
        <v>6247</v>
      </c>
      <c r="B2391" s="163" t="s">
        <v>10504</v>
      </c>
      <c r="C2391" s="143" t="s">
        <v>6248</v>
      </c>
      <c r="D2391" s="143"/>
      <c r="E2391" s="143"/>
      <c r="F2391" s="163" t="s">
        <v>6249</v>
      </c>
      <c r="G2391" s="163" t="s">
        <v>10505</v>
      </c>
      <c r="H2391" s="163" t="s">
        <v>6250</v>
      </c>
      <c r="I2391" s="223" t="s">
        <v>7</v>
      </c>
      <c r="J2391" s="225" t="s">
        <v>234</v>
      </c>
      <c r="K2391" s="143"/>
      <c r="L2391" s="143"/>
      <c r="M2391" s="143"/>
      <c r="N2391" s="143"/>
      <c r="O2391" s="143"/>
      <c r="P2391" s="143"/>
      <c r="Q2391" s="143"/>
      <c r="R2391" s="143"/>
      <c r="S2391" s="143"/>
      <c r="T2391" s="143"/>
    </row>
    <row r="2392" spans="1:24" ht="75" customHeight="1">
      <c r="A2392" s="143" t="s">
        <v>6251</v>
      </c>
      <c r="B2392" s="163" t="s">
        <v>6252</v>
      </c>
      <c r="C2392" s="143" t="s">
        <v>6253</v>
      </c>
      <c r="D2392" s="143"/>
      <c r="E2392" s="143"/>
      <c r="F2392" s="143" t="s">
        <v>6254</v>
      </c>
      <c r="G2392" s="163" t="s">
        <v>10506</v>
      </c>
      <c r="H2392" s="163" t="s">
        <v>10507</v>
      </c>
      <c r="I2392" s="223" t="s">
        <v>7</v>
      </c>
      <c r="J2392" s="225" t="s">
        <v>917</v>
      </c>
      <c r="K2392" s="143"/>
      <c r="L2392" s="143"/>
      <c r="M2392" s="143"/>
      <c r="N2392" s="143"/>
      <c r="O2392" s="143"/>
      <c r="P2392" s="143"/>
      <c r="Q2392" s="143"/>
      <c r="R2392" s="143"/>
      <c r="S2392" s="143"/>
      <c r="T2392" s="143"/>
    </row>
    <row r="2393" spans="1:24" ht="75" customHeight="1">
      <c r="A2393" s="143" t="s">
        <v>6255</v>
      </c>
      <c r="B2393" s="163" t="s">
        <v>6256</v>
      </c>
      <c r="C2393" s="143" t="s">
        <v>6257</v>
      </c>
      <c r="D2393" s="143"/>
      <c r="E2393" s="143"/>
      <c r="F2393" s="163" t="s">
        <v>10508</v>
      </c>
      <c r="G2393" s="163" t="s">
        <v>10509</v>
      </c>
      <c r="H2393" s="163" t="s">
        <v>6258</v>
      </c>
      <c r="I2393" s="223" t="s">
        <v>7</v>
      </c>
      <c r="J2393" s="225" t="s">
        <v>234</v>
      </c>
      <c r="K2393" s="143"/>
      <c r="L2393" s="143"/>
      <c r="M2393" s="143"/>
      <c r="N2393" s="143"/>
      <c r="O2393" s="143"/>
      <c r="P2393" s="143"/>
      <c r="Q2393" s="143"/>
      <c r="R2393" s="143"/>
      <c r="S2393" s="143"/>
      <c r="T2393" s="143"/>
    </row>
    <row r="2394" spans="1:24" ht="75" customHeight="1">
      <c r="A2394" s="143" t="s">
        <v>6259</v>
      </c>
      <c r="B2394" s="163" t="s">
        <v>6260</v>
      </c>
      <c r="C2394" s="143" t="s">
        <v>6261</v>
      </c>
      <c r="D2394" s="143"/>
      <c r="E2394" s="163"/>
      <c r="F2394" s="163" t="s">
        <v>6262</v>
      </c>
      <c r="G2394" s="163" t="s">
        <v>10510</v>
      </c>
      <c r="H2394" s="163" t="s">
        <v>10511</v>
      </c>
      <c r="I2394" s="223" t="s">
        <v>7</v>
      </c>
      <c r="J2394" s="225" t="s">
        <v>234</v>
      </c>
      <c r="K2394" s="143"/>
      <c r="L2394" s="143"/>
      <c r="M2394" s="143"/>
      <c r="N2394" s="143"/>
      <c r="O2394" s="143"/>
      <c r="P2394" s="143"/>
      <c r="Q2394" s="143"/>
      <c r="R2394" s="143"/>
      <c r="S2394" s="143"/>
      <c r="T2394" s="143"/>
    </row>
    <row r="2395" spans="1:24" ht="75" customHeight="1">
      <c r="A2395" s="211" t="s">
        <v>6263</v>
      </c>
      <c r="B2395" s="306" t="s">
        <v>6264</v>
      </c>
      <c r="C2395" s="143" t="s">
        <v>6265</v>
      </c>
      <c r="D2395" s="163"/>
      <c r="E2395" s="163" t="s">
        <v>6266</v>
      </c>
      <c r="F2395" s="163" t="s">
        <v>10512</v>
      </c>
      <c r="G2395" s="163" t="s">
        <v>10513</v>
      </c>
      <c r="H2395" s="163" t="s">
        <v>6267</v>
      </c>
      <c r="I2395" s="223" t="s">
        <v>7</v>
      </c>
      <c r="J2395" s="225" t="s">
        <v>917</v>
      </c>
      <c r="K2395" s="143"/>
      <c r="L2395" s="143"/>
      <c r="M2395" s="143"/>
      <c r="N2395" s="143"/>
      <c r="O2395" s="143"/>
      <c r="P2395" s="143"/>
      <c r="Q2395" s="143"/>
      <c r="R2395" s="143"/>
      <c r="S2395" s="143"/>
      <c r="T2395" s="143"/>
      <c r="U2395" s="143"/>
      <c r="V2395" s="143"/>
      <c r="W2395" s="143"/>
      <c r="X2395" s="143"/>
    </row>
    <row r="2396" spans="1:24" ht="75" customHeight="1">
      <c r="A2396" s="163"/>
      <c r="B2396" s="306"/>
      <c r="C2396" s="143" t="s">
        <v>6268</v>
      </c>
      <c r="D2396" s="163"/>
      <c r="E2396" s="163" t="s">
        <v>6266</v>
      </c>
      <c r="F2396" s="163" t="s">
        <v>6269</v>
      </c>
      <c r="G2396" s="163" t="s">
        <v>10514</v>
      </c>
      <c r="H2396" s="163" t="s">
        <v>6270</v>
      </c>
      <c r="I2396" s="223" t="s">
        <v>7</v>
      </c>
      <c r="J2396" s="225" t="s">
        <v>917</v>
      </c>
      <c r="K2396" s="143"/>
      <c r="L2396" s="143"/>
      <c r="M2396" s="143"/>
      <c r="N2396" s="143"/>
      <c r="O2396" s="143"/>
      <c r="P2396" s="143"/>
      <c r="Q2396" s="143"/>
      <c r="R2396" s="143"/>
      <c r="S2396" s="143"/>
      <c r="T2396" s="143"/>
      <c r="U2396" s="143"/>
      <c r="V2396" s="143"/>
      <c r="W2396" s="143"/>
      <c r="X2396" s="143"/>
    </row>
    <row r="2397" spans="1:24" ht="75" customHeight="1">
      <c r="A2397" s="143"/>
      <c r="B2397" s="306"/>
      <c r="C2397" s="143" t="s">
        <v>6271</v>
      </c>
      <c r="D2397" s="143"/>
      <c r="E2397" s="163" t="s">
        <v>6266</v>
      </c>
      <c r="F2397" s="163" t="s">
        <v>6272</v>
      </c>
      <c r="G2397" s="163" t="s">
        <v>10515</v>
      </c>
      <c r="H2397" s="163" t="s">
        <v>10516</v>
      </c>
      <c r="I2397" s="223" t="s">
        <v>7</v>
      </c>
      <c r="J2397" s="225" t="s">
        <v>917</v>
      </c>
      <c r="K2397" s="143"/>
      <c r="L2397" s="143"/>
      <c r="M2397" s="143"/>
      <c r="N2397" s="143"/>
      <c r="O2397" s="143"/>
      <c r="P2397" s="143"/>
      <c r="Q2397" s="143"/>
      <c r="R2397" s="143"/>
      <c r="S2397" s="143"/>
      <c r="T2397" s="143"/>
      <c r="U2397" s="143"/>
      <c r="V2397" s="143"/>
      <c r="W2397" s="143"/>
      <c r="X2397" s="143"/>
    </row>
    <row r="2398" spans="1:24" ht="75" customHeight="1">
      <c r="A2398" s="143"/>
      <c r="B2398" s="306"/>
      <c r="C2398" s="143" t="s">
        <v>6273</v>
      </c>
      <c r="D2398" s="143"/>
      <c r="E2398" s="163" t="s">
        <v>6266</v>
      </c>
      <c r="F2398" s="163" t="s">
        <v>6274</v>
      </c>
      <c r="G2398" s="163" t="s">
        <v>10517</v>
      </c>
      <c r="H2398" s="163" t="s">
        <v>6275</v>
      </c>
      <c r="I2398" s="223" t="s">
        <v>7</v>
      </c>
      <c r="J2398" s="225" t="s">
        <v>917</v>
      </c>
      <c r="K2398" s="143"/>
      <c r="L2398" s="143"/>
      <c r="M2398" s="143"/>
      <c r="N2398" s="143"/>
      <c r="O2398" s="143"/>
      <c r="P2398" s="143"/>
      <c r="Q2398" s="143"/>
      <c r="R2398" s="143"/>
      <c r="S2398" s="143"/>
      <c r="T2398" s="143"/>
      <c r="U2398" s="143"/>
      <c r="V2398" s="143"/>
      <c r="W2398" s="143"/>
      <c r="X2398" s="143"/>
    </row>
    <row r="2399" spans="1:24" ht="75" customHeight="1">
      <c r="A2399" s="143"/>
      <c r="B2399" s="306"/>
      <c r="C2399" s="143" t="s">
        <v>6276</v>
      </c>
      <c r="D2399" s="143"/>
      <c r="E2399" s="163" t="s">
        <v>6266</v>
      </c>
      <c r="F2399" s="163" t="s">
        <v>6277</v>
      </c>
      <c r="G2399" s="163" t="s">
        <v>10518</v>
      </c>
      <c r="H2399" s="163" t="s">
        <v>6278</v>
      </c>
      <c r="I2399" s="223" t="s">
        <v>7</v>
      </c>
      <c r="J2399" s="225" t="s">
        <v>917</v>
      </c>
      <c r="K2399" s="143"/>
      <c r="L2399" s="143"/>
      <c r="M2399" s="143"/>
      <c r="N2399" s="143"/>
      <c r="O2399" s="143"/>
      <c r="P2399" s="143"/>
      <c r="Q2399" s="143"/>
      <c r="R2399" s="143"/>
      <c r="S2399" s="143"/>
      <c r="T2399" s="143"/>
      <c r="U2399" s="143"/>
      <c r="V2399" s="143"/>
      <c r="W2399" s="143"/>
      <c r="X2399" s="143"/>
    </row>
    <row r="2400" spans="1:24" ht="75" customHeight="1">
      <c r="A2400" s="143"/>
      <c r="B2400" s="306"/>
      <c r="C2400" s="143" t="s">
        <v>6279</v>
      </c>
      <c r="D2400" s="143"/>
      <c r="E2400" s="163" t="s">
        <v>6266</v>
      </c>
      <c r="F2400" s="163" t="s">
        <v>10519</v>
      </c>
      <c r="G2400" s="163" t="s">
        <v>10520</v>
      </c>
      <c r="H2400" s="163" t="s">
        <v>6280</v>
      </c>
      <c r="I2400" s="223" t="s">
        <v>7</v>
      </c>
      <c r="J2400" s="225" t="s">
        <v>917</v>
      </c>
      <c r="K2400" s="143"/>
      <c r="L2400" s="143"/>
      <c r="M2400" s="143"/>
      <c r="N2400" s="143"/>
      <c r="O2400" s="143"/>
      <c r="P2400" s="143"/>
      <c r="Q2400" s="143"/>
      <c r="R2400" s="143"/>
      <c r="S2400" s="143"/>
      <c r="T2400" s="143"/>
      <c r="U2400" s="143"/>
      <c r="V2400" s="143"/>
      <c r="W2400" s="143"/>
      <c r="X2400" s="143"/>
    </row>
    <row r="2401" spans="1:24" ht="75" customHeight="1">
      <c r="A2401" s="143"/>
      <c r="B2401" s="306"/>
      <c r="C2401" s="143" t="s">
        <v>6281</v>
      </c>
      <c r="D2401" s="143"/>
      <c r="E2401" s="163" t="s">
        <v>6266</v>
      </c>
      <c r="F2401" s="163" t="s">
        <v>6282</v>
      </c>
      <c r="G2401" s="163" t="s">
        <v>10521</v>
      </c>
      <c r="H2401" s="163" t="s">
        <v>6283</v>
      </c>
      <c r="I2401" s="223" t="s">
        <v>7</v>
      </c>
      <c r="J2401" s="225" t="s">
        <v>917</v>
      </c>
      <c r="K2401" s="143"/>
      <c r="L2401" s="143"/>
      <c r="M2401" s="143"/>
      <c r="N2401" s="143"/>
      <c r="O2401" s="143"/>
      <c r="P2401" s="143"/>
      <c r="Q2401" s="143"/>
      <c r="R2401" s="143"/>
      <c r="S2401" s="143"/>
      <c r="T2401" s="143"/>
      <c r="U2401" s="143"/>
      <c r="V2401" s="143"/>
      <c r="W2401" s="143"/>
      <c r="X2401" s="143"/>
    </row>
    <row r="2402" spans="1:24" ht="75" customHeight="1">
      <c r="A2402" s="143"/>
      <c r="B2402" s="306"/>
      <c r="C2402" s="143" t="s">
        <v>6284</v>
      </c>
      <c r="D2402" s="143"/>
      <c r="E2402" s="163" t="s">
        <v>6285</v>
      </c>
      <c r="F2402" s="163" t="s">
        <v>6286</v>
      </c>
      <c r="G2402" s="163" t="s">
        <v>10522</v>
      </c>
      <c r="H2402" s="163" t="s">
        <v>6287</v>
      </c>
      <c r="I2402" s="223" t="s">
        <v>7</v>
      </c>
      <c r="J2402" s="225" t="s">
        <v>917</v>
      </c>
      <c r="K2402" s="143"/>
      <c r="L2402" s="143"/>
      <c r="M2402" s="143"/>
      <c r="N2402" s="143"/>
      <c r="O2402" s="143"/>
      <c r="P2402" s="143"/>
      <c r="Q2402" s="143"/>
      <c r="R2402" s="143"/>
      <c r="S2402" s="143"/>
      <c r="T2402" s="143"/>
      <c r="U2402" s="143"/>
      <c r="V2402" s="143"/>
      <c r="W2402" s="143"/>
      <c r="X2402" s="143"/>
    </row>
    <row r="2403" spans="1:24" ht="75" customHeight="1">
      <c r="A2403" s="143"/>
      <c r="B2403" s="306"/>
      <c r="C2403" s="143" t="s">
        <v>6288</v>
      </c>
      <c r="D2403" s="143"/>
      <c r="E2403" s="143" t="s">
        <v>6285</v>
      </c>
      <c r="F2403" s="163" t="s">
        <v>6289</v>
      </c>
      <c r="G2403" s="163" t="s">
        <v>10523</v>
      </c>
      <c r="H2403" s="163" t="s">
        <v>6290</v>
      </c>
      <c r="I2403" s="223" t="s">
        <v>7</v>
      </c>
      <c r="J2403" s="225" t="s">
        <v>917</v>
      </c>
      <c r="K2403" s="143"/>
      <c r="L2403" s="143"/>
      <c r="M2403" s="143"/>
      <c r="N2403" s="143"/>
      <c r="O2403" s="143"/>
      <c r="P2403" s="143"/>
      <c r="Q2403" s="143"/>
      <c r="R2403" s="143"/>
      <c r="S2403" s="143"/>
      <c r="T2403" s="143"/>
      <c r="U2403" s="143"/>
      <c r="V2403" s="143"/>
      <c r="W2403" s="143"/>
      <c r="X2403" s="143"/>
    </row>
    <row r="2404" spans="1:24" ht="75" customHeight="1">
      <c r="A2404" s="143"/>
      <c r="B2404" s="306"/>
      <c r="C2404" s="143" t="s">
        <v>6291</v>
      </c>
      <c r="D2404" s="143"/>
      <c r="E2404" s="163" t="s">
        <v>6285</v>
      </c>
      <c r="F2404" s="163" t="s">
        <v>6292</v>
      </c>
      <c r="G2404" s="163" t="s">
        <v>10524</v>
      </c>
      <c r="H2404" s="163" t="s">
        <v>6293</v>
      </c>
      <c r="I2404" s="223" t="s">
        <v>7</v>
      </c>
      <c r="J2404" s="225" t="s">
        <v>234</v>
      </c>
      <c r="K2404" s="143"/>
      <c r="L2404" s="143"/>
      <c r="M2404" s="143"/>
      <c r="N2404" s="143"/>
      <c r="O2404" s="143"/>
      <c r="P2404" s="143"/>
      <c r="Q2404" s="143"/>
      <c r="R2404" s="143"/>
      <c r="S2404" s="143"/>
      <c r="T2404" s="143"/>
      <c r="U2404" s="143"/>
      <c r="V2404" s="143"/>
      <c r="W2404" s="143"/>
      <c r="X2404" s="143"/>
    </row>
    <row r="2405" spans="1:24" ht="75" customHeight="1">
      <c r="A2405" s="143"/>
      <c r="B2405" s="306"/>
      <c r="C2405" s="143" t="s">
        <v>6294</v>
      </c>
      <c r="D2405" s="143"/>
      <c r="E2405" s="163" t="s">
        <v>6285</v>
      </c>
      <c r="F2405" s="163" t="s">
        <v>10525</v>
      </c>
      <c r="G2405" s="163" t="s">
        <v>10526</v>
      </c>
      <c r="H2405" s="163" t="s">
        <v>10527</v>
      </c>
      <c r="I2405" s="223" t="s">
        <v>7</v>
      </c>
      <c r="J2405" s="225" t="s">
        <v>234</v>
      </c>
      <c r="K2405" s="143"/>
      <c r="L2405" s="163"/>
      <c r="M2405" s="143"/>
      <c r="N2405" s="143"/>
      <c r="O2405" s="143"/>
      <c r="P2405" s="143"/>
      <c r="Q2405" s="143"/>
      <c r="R2405" s="143"/>
      <c r="S2405" s="143"/>
      <c r="T2405" s="143"/>
      <c r="U2405" s="143"/>
      <c r="V2405" s="143"/>
      <c r="W2405" s="143"/>
      <c r="X2405" s="143"/>
    </row>
    <row r="2406" spans="1:24" ht="75" customHeight="1">
      <c r="A2406" s="143"/>
      <c r="B2406" s="306"/>
      <c r="C2406" s="143" t="s">
        <v>6295</v>
      </c>
      <c r="D2406" s="143"/>
      <c r="E2406" s="163" t="s">
        <v>6285</v>
      </c>
      <c r="F2406" s="163" t="s">
        <v>10528</v>
      </c>
      <c r="G2406" s="163" t="s">
        <v>10529</v>
      </c>
      <c r="H2406" s="163" t="s">
        <v>10530</v>
      </c>
      <c r="I2406" s="223" t="s">
        <v>7</v>
      </c>
      <c r="J2406" s="225" t="s">
        <v>234</v>
      </c>
      <c r="K2406" s="143"/>
      <c r="L2406" s="163"/>
      <c r="M2406" s="143"/>
      <c r="N2406" s="143"/>
      <c r="O2406" s="143"/>
      <c r="P2406" s="143"/>
      <c r="Q2406" s="143"/>
      <c r="R2406" s="143"/>
      <c r="S2406" s="143"/>
      <c r="T2406" s="143"/>
      <c r="U2406" s="143"/>
      <c r="V2406" s="143"/>
      <c r="W2406" s="143"/>
      <c r="X2406" s="143"/>
    </row>
    <row r="2407" spans="1:24" ht="75" customHeight="1">
      <c r="A2407" s="143"/>
      <c r="B2407" s="306"/>
      <c r="C2407" s="143" t="s">
        <v>6296</v>
      </c>
      <c r="D2407" s="143"/>
      <c r="E2407" s="143" t="s">
        <v>6297</v>
      </c>
      <c r="F2407" s="163" t="s">
        <v>10531</v>
      </c>
      <c r="G2407" s="163" t="s">
        <v>10532</v>
      </c>
      <c r="H2407" s="163" t="s">
        <v>6298</v>
      </c>
      <c r="I2407" s="223" t="s">
        <v>7</v>
      </c>
      <c r="J2407" s="225" t="s">
        <v>234</v>
      </c>
      <c r="K2407" s="143"/>
      <c r="L2407" s="163"/>
      <c r="M2407" s="143"/>
      <c r="N2407" s="143"/>
      <c r="O2407" s="143"/>
      <c r="P2407" s="143"/>
      <c r="Q2407" s="143"/>
      <c r="R2407" s="143"/>
      <c r="S2407" s="143"/>
      <c r="T2407" s="143"/>
      <c r="U2407" s="143"/>
      <c r="V2407" s="143"/>
      <c r="W2407" s="143"/>
      <c r="X2407" s="143"/>
    </row>
    <row r="2408" spans="1:24" ht="75" customHeight="1">
      <c r="A2408" s="143"/>
      <c r="B2408" s="306"/>
      <c r="C2408" s="143" t="s">
        <v>6299</v>
      </c>
      <c r="D2408" s="143"/>
      <c r="E2408" s="143" t="s">
        <v>6297</v>
      </c>
      <c r="F2408" s="163" t="s">
        <v>10533</v>
      </c>
      <c r="G2408" s="163" t="s">
        <v>10534</v>
      </c>
      <c r="H2408" s="163" t="s">
        <v>10535</v>
      </c>
      <c r="I2408" s="223" t="s">
        <v>7</v>
      </c>
      <c r="J2408" s="225" t="s">
        <v>917</v>
      </c>
      <c r="K2408" s="143"/>
      <c r="L2408" s="143"/>
      <c r="M2408" s="143"/>
      <c r="N2408" s="143"/>
      <c r="O2408" s="143"/>
      <c r="P2408" s="143"/>
      <c r="Q2408" s="143"/>
      <c r="R2408" s="143"/>
      <c r="S2408" s="143"/>
      <c r="T2408" s="143"/>
      <c r="U2408" s="143"/>
      <c r="V2408" s="143"/>
      <c r="W2408" s="143"/>
      <c r="X2408" s="143"/>
    </row>
    <row r="2409" spans="1:24" ht="75" customHeight="1">
      <c r="A2409" s="143"/>
      <c r="B2409" s="306"/>
      <c r="C2409" s="143" t="s">
        <v>6300</v>
      </c>
      <c r="D2409" s="143"/>
      <c r="E2409" s="143" t="s">
        <v>6297</v>
      </c>
      <c r="F2409" s="163" t="s">
        <v>10536</v>
      </c>
      <c r="G2409" s="163" t="s">
        <v>10537</v>
      </c>
      <c r="H2409" s="163" t="s">
        <v>6301</v>
      </c>
      <c r="I2409" s="223" t="s">
        <v>7</v>
      </c>
      <c r="J2409" s="225" t="s">
        <v>917</v>
      </c>
      <c r="K2409" s="143"/>
      <c r="L2409" s="143"/>
      <c r="M2409" s="143"/>
      <c r="N2409" s="143"/>
      <c r="O2409" s="143"/>
      <c r="P2409" s="143"/>
      <c r="Q2409" s="143"/>
      <c r="R2409" s="143"/>
      <c r="S2409" s="143"/>
      <c r="T2409" s="143"/>
      <c r="U2409" s="143"/>
      <c r="V2409" s="143"/>
      <c r="W2409" s="143"/>
      <c r="X2409" s="143"/>
    </row>
    <row r="2410" spans="1:24" ht="75" customHeight="1">
      <c r="A2410" s="143"/>
      <c r="B2410" s="306"/>
      <c r="C2410" s="143" t="s">
        <v>6302</v>
      </c>
      <c r="D2410" s="143"/>
      <c r="E2410" s="143" t="s">
        <v>6297</v>
      </c>
      <c r="F2410" s="163" t="s">
        <v>6303</v>
      </c>
      <c r="G2410" s="163" t="s">
        <v>10538</v>
      </c>
      <c r="H2410" s="163" t="s">
        <v>10539</v>
      </c>
      <c r="I2410" s="223" t="s">
        <v>7</v>
      </c>
      <c r="J2410" s="225" t="s">
        <v>917</v>
      </c>
      <c r="K2410" s="143"/>
      <c r="L2410" s="143"/>
      <c r="M2410" s="143"/>
      <c r="N2410" s="143"/>
      <c r="O2410" s="143"/>
      <c r="P2410" s="143"/>
      <c r="Q2410" s="143"/>
      <c r="R2410" s="143"/>
      <c r="S2410" s="143"/>
      <c r="T2410" s="143"/>
      <c r="U2410" s="143"/>
      <c r="V2410" s="143"/>
      <c r="W2410" s="143"/>
      <c r="X2410" s="143"/>
    </row>
    <row r="2411" spans="1:24" ht="75" customHeight="1">
      <c r="A2411" s="143"/>
      <c r="B2411" s="306"/>
      <c r="C2411" s="143" t="s">
        <v>6304</v>
      </c>
      <c r="D2411" s="143"/>
      <c r="E2411" s="143" t="s">
        <v>6285</v>
      </c>
      <c r="F2411" s="163" t="s">
        <v>10540</v>
      </c>
      <c r="G2411" s="163" t="s">
        <v>10541</v>
      </c>
      <c r="H2411" s="163" t="s">
        <v>6305</v>
      </c>
      <c r="I2411" s="223" t="s">
        <v>7</v>
      </c>
      <c r="J2411" s="225" t="s">
        <v>234</v>
      </c>
      <c r="K2411" s="143"/>
      <c r="L2411" s="143"/>
      <c r="M2411" s="143"/>
      <c r="N2411" s="143"/>
      <c r="O2411" s="143"/>
      <c r="P2411" s="143"/>
      <c r="Q2411" s="143"/>
      <c r="R2411" s="143"/>
      <c r="S2411" s="143"/>
      <c r="T2411" s="143"/>
      <c r="U2411" s="143"/>
      <c r="V2411" s="143"/>
      <c r="W2411" s="143"/>
      <c r="X2411" s="143"/>
    </row>
    <row r="2412" spans="1:24" ht="75" customHeight="1">
      <c r="A2412" s="143"/>
      <c r="B2412" s="306"/>
      <c r="C2412" s="143" t="s">
        <v>6306</v>
      </c>
      <c r="D2412" s="143"/>
      <c r="E2412" s="143" t="s">
        <v>6297</v>
      </c>
      <c r="F2412" s="163" t="s">
        <v>6307</v>
      </c>
      <c r="G2412" s="163" t="s">
        <v>10542</v>
      </c>
      <c r="H2412" s="163" t="s">
        <v>6308</v>
      </c>
      <c r="I2412" s="223" t="s">
        <v>7</v>
      </c>
      <c r="J2412" s="225" t="s">
        <v>234</v>
      </c>
      <c r="K2412" s="143"/>
      <c r="L2412" s="163"/>
      <c r="M2412" s="143"/>
      <c r="N2412" s="143"/>
      <c r="O2412" s="143"/>
      <c r="P2412" s="143"/>
      <c r="Q2412" s="143"/>
      <c r="R2412" s="143"/>
      <c r="S2412" s="143"/>
      <c r="T2412" s="143"/>
      <c r="U2412" s="143"/>
      <c r="V2412" s="143"/>
      <c r="W2412" s="143"/>
      <c r="X2412" s="143"/>
    </row>
    <row r="2413" spans="1:24" ht="75" customHeight="1">
      <c r="A2413" s="143"/>
      <c r="B2413" s="306"/>
      <c r="C2413" s="143" t="s">
        <v>6309</v>
      </c>
      <c r="D2413" s="143"/>
      <c r="E2413" s="143" t="s">
        <v>6297</v>
      </c>
      <c r="F2413" s="163" t="s">
        <v>10543</v>
      </c>
      <c r="G2413" s="163" t="s">
        <v>10544</v>
      </c>
      <c r="H2413" s="163" t="s">
        <v>10530</v>
      </c>
      <c r="I2413" s="223" t="s">
        <v>7</v>
      </c>
      <c r="J2413" s="225" t="s">
        <v>234</v>
      </c>
      <c r="K2413" s="143"/>
      <c r="L2413" s="163"/>
      <c r="M2413" s="143"/>
      <c r="N2413" s="143"/>
      <c r="O2413" s="143"/>
      <c r="P2413" s="143"/>
      <c r="Q2413" s="143"/>
      <c r="R2413" s="143"/>
      <c r="S2413" s="143"/>
      <c r="T2413" s="143"/>
      <c r="U2413" s="143"/>
      <c r="V2413" s="143"/>
      <c r="W2413" s="143"/>
      <c r="X2413" s="143"/>
    </row>
    <row r="2414" spans="1:24" ht="75" customHeight="1">
      <c r="A2414" s="143"/>
      <c r="B2414" s="306"/>
      <c r="C2414" s="143" t="s">
        <v>6310</v>
      </c>
      <c r="D2414" s="143"/>
      <c r="E2414" s="143" t="s">
        <v>6311</v>
      </c>
      <c r="F2414" s="163" t="s">
        <v>6312</v>
      </c>
      <c r="G2414" s="163" t="s">
        <v>10545</v>
      </c>
      <c r="H2414" s="163" t="s">
        <v>10546</v>
      </c>
      <c r="I2414" s="223" t="s">
        <v>7</v>
      </c>
      <c r="J2414" s="225" t="s">
        <v>917</v>
      </c>
      <c r="K2414" s="143"/>
      <c r="L2414" s="163"/>
      <c r="M2414" s="143"/>
      <c r="N2414" s="143"/>
      <c r="O2414" s="143"/>
      <c r="P2414" s="143"/>
      <c r="Q2414" s="143"/>
      <c r="R2414" s="143"/>
      <c r="S2414" s="143"/>
      <c r="T2414" s="143"/>
      <c r="U2414" s="143"/>
      <c r="V2414" s="143"/>
      <c r="W2414" s="143"/>
      <c r="X2414" s="143"/>
    </row>
    <row r="2415" spans="1:24" ht="75" customHeight="1">
      <c r="A2415" s="143"/>
      <c r="B2415" s="306"/>
      <c r="C2415" s="143" t="s">
        <v>6313</v>
      </c>
      <c r="D2415" s="143"/>
      <c r="E2415" s="143" t="s">
        <v>6311</v>
      </c>
      <c r="F2415" s="163" t="s">
        <v>6314</v>
      </c>
      <c r="G2415" s="163" t="s">
        <v>10547</v>
      </c>
      <c r="H2415" s="163" t="s">
        <v>10548</v>
      </c>
      <c r="I2415" s="223" t="s">
        <v>7</v>
      </c>
      <c r="J2415" s="225" t="s">
        <v>917</v>
      </c>
      <c r="K2415" s="143"/>
      <c r="L2415" s="143"/>
      <c r="M2415" s="143"/>
      <c r="N2415" s="143"/>
      <c r="O2415" s="143"/>
      <c r="P2415" s="143"/>
      <c r="Q2415" s="143"/>
      <c r="R2415" s="143"/>
      <c r="S2415" s="143"/>
      <c r="T2415" s="143"/>
      <c r="U2415" s="143"/>
      <c r="V2415" s="143"/>
      <c r="W2415" s="143"/>
      <c r="X2415" s="143"/>
    </row>
    <row r="2416" spans="1:24" ht="75" customHeight="1">
      <c r="A2416" s="143"/>
      <c r="B2416" s="306"/>
      <c r="C2416" s="143" t="s">
        <v>6315</v>
      </c>
      <c r="D2416" s="143"/>
      <c r="E2416" s="143" t="s">
        <v>6297</v>
      </c>
      <c r="F2416" s="163" t="s">
        <v>6316</v>
      </c>
      <c r="G2416" s="163" t="s">
        <v>10545</v>
      </c>
      <c r="H2416" s="163" t="s">
        <v>6317</v>
      </c>
      <c r="I2416" s="223" t="s">
        <v>7</v>
      </c>
      <c r="J2416" s="225" t="s">
        <v>917</v>
      </c>
      <c r="K2416" s="143"/>
      <c r="L2416" s="143"/>
      <c r="M2416" s="143"/>
      <c r="N2416" s="143"/>
      <c r="O2416" s="143"/>
      <c r="P2416" s="143"/>
      <c r="Q2416" s="143"/>
      <c r="R2416" s="143"/>
      <c r="S2416" s="143"/>
      <c r="T2416" s="143"/>
      <c r="U2416" s="143"/>
      <c r="V2416" s="143"/>
      <c r="W2416" s="143"/>
      <c r="X2416" s="143"/>
    </row>
    <row r="2417" spans="1:24" ht="75" customHeight="1">
      <c r="A2417" s="143"/>
      <c r="B2417" s="306"/>
      <c r="C2417" s="143" t="s">
        <v>6318</v>
      </c>
      <c r="D2417" s="143"/>
      <c r="E2417" s="143" t="s">
        <v>6311</v>
      </c>
      <c r="F2417" s="163" t="s">
        <v>10549</v>
      </c>
      <c r="G2417" s="163" t="s">
        <v>10550</v>
      </c>
      <c r="H2417" s="163" t="s">
        <v>6319</v>
      </c>
      <c r="I2417" s="223" t="s">
        <v>7</v>
      </c>
      <c r="J2417" s="225" t="s">
        <v>917</v>
      </c>
      <c r="K2417" s="143"/>
      <c r="L2417" s="143"/>
      <c r="M2417" s="143"/>
      <c r="N2417" s="143"/>
      <c r="O2417" s="143"/>
      <c r="P2417" s="143"/>
      <c r="Q2417" s="143"/>
      <c r="R2417" s="143"/>
      <c r="S2417" s="143"/>
      <c r="T2417" s="143"/>
      <c r="U2417" s="143"/>
      <c r="V2417" s="143"/>
      <c r="W2417" s="143"/>
      <c r="X2417" s="143"/>
    </row>
    <row r="2418" spans="1:24" ht="75" customHeight="1">
      <c r="A2418" s="143"/>
      <c r="B2418" s="306"/>
      <c r="C2418" s="143" t="s">
        <v>6320</v>
      </c>
      <c r="D2418" s="143"/>
      <c r="E2418" s="143" t="s">
        <v>6321</v>
      </c>
      <c r="F2418" s="163" t="s">
        <v>6322</v>
      </c>
      <c r="G2418" s="163" t="s">
        <v>10551</v>
      </c>
      <c r="H2418" s="163" t="s">
        <v>10552</v>
      </c>
      <c r="I2418" s="223" t="s">
        <v>7</v>
      </c>
      <c r="J2418" s="225" t="s">
        <v>917</v>
      </c>
      <c r="K2418" s="143"/>
      <c r="L2418" s="143"/>
      <c r="M2418" s="143"/>
      <c r="N2418" s="143"/>
      <c r="O2418" s="143"/>
      <c r="P2418" s="143"/>
      <c r="Q2418" s="143"/>
      <c r="R2418" s="143"/>
      <c r="S2418" s="143"/>
      <c r="T2418" s="143"/>
      <c r="U2418" s="143"/>
      <c r="V2418" s="143"/>
      <c r="W2418" s="143"/>
      <c r="X2418" s="143"/>
    </row>
    <row r="2419" spans="1:24" ht="75" customHeight="1">
      <c r="A2419" s="143"/>
      <c r="B2419" s="306"/>
      <c r="C2419" s="143" t="s">
        <v>6323</v>
      </c>
      <c r="D2419" s="143"/>
      <c r="E2419" s="143" t="s">
        <v>6321</v>
      </c>
      <c r="F2419" s="163" t="s">
        <v>6324</v>
      </c>
      <c r="G2419" s="163" t="s">
        <v>10553</v>
      </c>
      <c r="H2419" s="163" t="s">
        <v>10554</v>
      </c>
      <c r="I2419" s="223" t="s">
        <v>7</v>
      </c>
      <c r="J2419" s="225" t="s">
        <v>917</v>
      </c>
      <c r="K2419" s="143"/>
      <c r="L2419" s="143"/>
      <c r="M2419" s="143"/>
      <c r="N2419" s="143"/>
      <c r="O2419" s="143"/>
      <c r="P2419" s="143"/>
      <c r="Q2419" s="143"/>
      <c r="R2419" s="143"/>
      <c r="S2419" s="143"/>
      <c r="T2419" s="143"/>
      <c r="U2419" s="143"/>
      <c r="V2419" s="143"/>
      <c r="W2419" s="143"/>
      <c r="X2419" s="143"/>
    </row>
    <row r="2420" spans="1:24" ht="75" customHeight="1">
      <c r="A2420" s="143"/>
      <c r="B2420" s="306"/>
      <c r="C2420" s="143" t="s">
        <v>6325</v>
      </c>
      <c r="D2420" s="143"/>
      <c r="E2420" s="143" t="s">
        <v>6321</v>
      </c>
      <c r="F2420" s="163" t="s">
        <v>10555</v>
      </c>
      <c r="G2420" s="163" t="s">
        <v>10556</v>
      </c>
      <c r="H2420" s="163" t="s">
        <v>6326</v>
      </c>
      <c r="I2420" s="223" t="s">
        <v>7</v>
      </c>
      <c r="J2420" s="225" t="s">
        <v>917</v>
      </c>
      <c r="K2420" s="143"/>
      <c r="L2420" s="143"/>
      <c r="M2420" s="143"/>
      <c r="N2420" s="143"/>
      <c r="O2420" s="143"/>
      <c r="P2420" s="143"/>
      <c r="Q2420" s="143"/>
      <c r="R2420" s="143"/>
      <c r="S2420" s="143"/>
      <c r="T2420" s="143"/>
      <c r="U2420" s="143"/>
      <c r="V2420" s="143"/>
      <c r="W2420" s="143"/>
      <c r="X2420" s="143"/>
    </row>
    <row r="2421" spans="1:24" ht="75" customHeight="1">
      <c r="A2421" s="143"/>
      <c r="B2421" s="306"/>
      <c r="C2421" s="143" t="s">
        <v>6327</v>
      </c>
      <c r="D2421" s="143"/>
      <c r="E2421" s="143" t="s">
        <v>6321</v>
      </c>
      <c r="F2421" s="163" t="s">
        <v>10557</v>
      </c>
      <c r="G2421" s="163" t="s">
        <v>10558</v>
      </c>
      <c r="H2421" s="163" t="s">
        <v>10559</v>
      </c>
      <c r="I2421" s="223" t="s">
        <v>7</v>
      </c>
      <c r="J2421" s="225" t="s">
        <v>917</v>
      </c>
      <c r="K2421" s="143"/>
      <c r="L2421" s="143"/>
      <c r="M2421" s="143"/>
      <c r="N2421" s="143"/>
      <c r="O2421" s="143"/>
      <c r="P2421" s="143"/>
      <c r="Q2421" s="143"/>
      <c r="R2421" s="143"/>
      <c r="S2421" s="143"/>
      <c r="T2421" s="143"/>
      <c r="U2421" s="143"/>
      <c r="V2421" s="143"/>
      <c r="W2421" s="143"/>
      <c r="X2421" s="143"/>
    </row>
    <row r="2422" spans="1:24" ht="75" customHeight="1">
      <c r="A2422" s="143"/>
      <c r="B2422" s="306"/>
      <c r="C2422" s="143" t="s">
        <v>6328</v>
      </c>
      <c r="D2422" s="143"/>
      <c r="E2422" s="143" t="s">
        <v>6321</v>
      </c>
      <c r="F2422" s="163" t="s">
        <v>10560</v>
      </c>
      <c r="G2422" s="163" t="s">
        <v>10561</v>
      </c>
      <c r="H2422" s="163" t="s">
        <v>10562</v>
      </c>
      <c r="I2422" s="223" t="s">
        <v>7</v>
      </c>
      <c r="J2422" s="225" t="s">
        <v>917</v>
      </c>
      <c r="K2422" s="143"/>
      <c r="L2422" s="163"/>
      <c r="M2422" s="143"/>
      <c r="N2422" s="143"/>
      <c r="O2422" s="143"/>
      <c r="P2422" s="143"/>
      <c r="Q2422" s="143"/>
      <c r="R2422" s="143"/>
      <c r="S2422" s="143"/>
      <c r="T2422" s="143"/>
      <c r="U2422" s="143"/>
      <c r="V2422" s="143"/>
      <c r="W2422" s="143"/>
      <c r="X2422" s="143"/>
    </row>
    <row r="2423" spans="1:24" ht="75" customHeight="1">
      <c r="A2423" s="143"/>
      <c r="B2423" s="306"/>
      <c r="C2423" s="143" t="s">
        <v>6330</v>
      </c>
      <c r="D2423" s="143"/>
      <c r="E2423" s="143" t="s">
        <v>6321</v>
      </c>
      <c r="F2423" s="163" t="s">
        <v>10563</v>
      </c>
      <c r="G2423" s="163" t="s">
        <v>10564</v>
      </c>
      <c r="H2423" s="163" t="s">
        <v>10530</v>
      </c>
      <c r="I2423" s="223" t="s">
        <v>7</v>
      </c>
      <c r="J2423" s="225" t="s">
        <v>234</v>
      </c>
      <c r="K2423" s="143"/>
      <c r="L2423" s="163"/>
      <c r="M2423" s="143"/>
      <c r="N2423" s="143"/>
      <c r="O2423" s="143"/>
      <c r="P2423" s="143"/>
      <c r="Q2423" s="143"/>
      <c r="R2423" s="143"/>
      <c r="S2423" s="143"/>
      <c r="T2423" s="143"/>
      <c r="U2423" s="143"/>
      <c r="V2423" s="143"/>
      <c r="W2423" s="143"/>
      <c r="X2423" s="143"/>
    </row>
    <row r="2424" spans="1:24" ht="75" customHeight="1">
      <c r="A2424" s="143"/>
      <c r="B2424" s="306"/>
      <c r="C2424" s="143" t="s">
        <v>6331</v>
      </c>
      <c r="D2424" s="143"/>
      <c r="E2424" s="143" t="s">
        <v>6321</v>
      </c>
      <c r="F2424" s="163" t="s">
        <v>6332</v>
      </c>
      <c r="G2424" s="163" t="s">
        <v>10565</v>
      </c>
      <c r="H2424" s="163" t="s">
        <v>10566</v>
      </c>
      <c r="I2424" s="223" t="s">
        <v>7</v>
      </c>
      <c r="J2424" s="225" t="s">
        <v>234</v>
      </c>
      <c r="K2424" s="143"/>
      <c r="L2424" s="163"/>
      <c r="M2424" s="143"/>
      <c r="N2424" s="143"/>
      <c r="O2424" s="143"/>
      <c r="P2424" s="143"/>
      <c r="Q2424" s="143"/>
      <c r="R2424" s="143"/>
      <c r="S2424" s="143"/>
      <c r="T2424" s="143"/>
      <c r="U2424" s="143"/>
      <c r="V2424" s="143"/>
      <c r="W2424" s="143"/>
      <c r="X2424" s="143"/>
    </row>
    <row r="2425" spans="1:24" ht="75" customHeight="1">
      <c r="A2425" s="143"/>
      <c r="B2425" s="306"/>
      <c r="C2425" s="143" t="s">
        <v>6333</v>
      </c>
      <c r="D2425" s="143"/>
      <c r="E2425" s="143" t="s">
        <v>6334</v>
      </c>
      <c r="F2425" s="163" t="s">
        <v>6335</v>
      </c>
      <c r="G2425" s="163" t="s">
        <v>10567</v>
      </c>
      <c r="H2425" s="163" t="s">
        <v>6336</v>
      </c>
      <c r="I2425" s="223" t="s">
        <v>7</v>
      </c>
      <c r="J2425" s="225" t="s">
        <v>917</v>
      </c>
      <c r="K2425" s="143"/>
      <c r="L2425" s="143"/>
      <c r="M2425" s="143"/>
      <c r="N2425" s="143"/>
      <c r="O2425" s="143"/>
      <c r="P2425" s="143"/>
      <c r="Q2425" s="143"/>
      <c r="R2425" s="143"/>
      <c r="S2425" s="143"/>
      <c r="T2425" s="143"/>
      <c r="U2425" s="143"/>
      <c r="V2425" s="143"/>
      <c r="W2425" s="143"/>
      <c r="X2425" s="143"/>
    </row>
    <row r="2426" spans="1:24" ht="75" customHeight="1">
      <c r="A2426" s="143"/>
      <c r="B2426" s="306"/>
      <c r="C2426" s="143" t="s">
        <v>6337</v>
      </c>
      <c r="D2426" s="143"/>
      <c r="E2426" s="143" t="s">
        <v>6334</v>
      </c>
      <c r="F2426" s="163" t="s">
        <v>10568</v>
      </c>
      <c r="G2426" s="163" t="s">
        <v>10569</v>
      </c>
      <c r="H2426" s="163" t="s">
        <v>6338</v>
      </c>
      <c r="I2426" s="223" t="s">
        <v>7</v>
      </c>
      <c r="J2426" s="225" t="s">
        <v>234</v>
      </c>
      <c r="K2426" s="143"/>
      <c r="L2426" s="143"/>
      <c r="M2426" s="143"/>
      <c r="N2426" s="143"/>
      <c r="O2426" s="143"/>
      <c r="P2426" s="143"/>
      <c r="Q2426" s="143"/>
      <c r="R2426" s="143"/>
      <c r="S2426" s="143"/>
      <c r="T2426" s="143"/>
      <c r="U2426" s="143"/>
      <c r="V2426" s="143"/>
      <c r="W2426" s="143"/>
      <c r="X2426" s="143"/>
    </row>
    <row r="2427" spans="1:24" ht="75" customHeight="1">
      <c r="A2427" s="143"/>
      <c r="B2427" s="306"/>
      <c r="C2427" s="143" t="s">
        <v>6339</v>
      </c>
      <c r="D2427" s="143"/>
      <c r="E2427" s="143" t="s">
        <v>6334</v>
      </c>
      <c r="F2427" s="163" t="s">
        <v>6340</v>
      </c>
      <c r="G2427" s="163" t="s">
        <v>10570</v>
      </c>
      <c r="H2427" s="163" t="s">
        <v>6341</v>
      </c>
      <c r="I2427" s="223" t="s">
        <v>7</v>
      </c>
      <c r="J2427" s="225" t="s">
        <v>234</v>
      </c>
      <c r="K2427" s="143"/>
      <c r="L2427" s="143"/>
      <c r="M2427" s="143"/>
      <c r="N2427" s="143"/>
      <c r="O2427" s="143"/>
      <c r="P2427" s="143"/>
      <c r="Q2427" s="143"/>
      <c r="R2427" s="143"/>
      <c r="S2427" s="143"/>
      <c r="T2427" s="143"/>
      <c r="U2427" s="143"/>
      <c r="V2427" s="143"/>
      <c r="W2427" s="143"/>
      <c r="X2427" s="143"/>
    </row>
    <row r="2428" spans="1:24" ht="75" customHeight="1">
      <c r="A2428" s="143"/>
      <c r="B2428" s="306"/>
      <c r="C2428" s="143" t="s">
        <v>6342</v>
      </c>
      <c r="D2428" s="143"/>
      <c r="E2428" s="143" t="s">
        <v>6334</v>
      </c>
      <c r="F2428" s="163" t="s">
        <v>6343</v>
      </c>
      <c r="G2428" s="163" t="s">
        <v>10571</v>
      </c>
      <c r="H2428" s="212" t="s">
        <v>10572</v>
      </c>
      <c r="I2428" s="223" t="s">
        <v>7</v>
      </c>
      <c r="J2428" s="225" t="s">
        <v>917</v>
      </c>
      <c r="K2428" s="143"/>
      <c r="L2428" s="143"/>
      <c r="M2428" s="143"/>
      <c r="N2428" s="143"/>
      <c r="O2428" s="143"/>
      <c r="P2428" s="143"/>
      <c r="Q2428" s="143"/>
      <c r="R2428" s="143"/>
      <c r="S2428" s="143"/>
      <c r="T2428" s="143"/>
      <c r="U2428" s="143"/>
      <c r="V2428" s="143"/>
      <c r="W2428" s="143"/>
      <c r="X2428" s="143"/>
    </row>
    <row r="2429" spans="1:24" ht="75" customHeight="1">
      <c r="A2429" s="143"/>
      <c r="B2429" s="306"/>
      <c r="C2429" s="143" t="s">
        <v>6344</v>
      </c>
      <c r="D2429" s="143"/>
      <c r="E2429" s="143" t="s">
        <v>6345</v>
      </c>
      <c r="F2429" s="163" t="s">
        <v>6346</v>
      </c>
      <c r="G2429" s="163" t="s">
        <v>10573</v>
      </c>
      <c r="H2429" s="163" t="s">
        <v>6326</v>
      </c>
      <c r="I2429" s="223" t="s">
        <v>7</v>
      </c>
      <c r="J2429" s="225" t="s">
        <v>917</v>
      </c>
      <c r="K2429" s="143"/>
      <c r="L2429" s="143"/>
      <c r="M2429" s="143"/>
      <c r="N2429" s="143"/>
      <c r="O2429" s="143"/>
      <c r="P2429" s="143"/>
      <c r="Q2429" s="143"/>
      <c r="R2429" s="143"/>
      <c r="S2429" s="143"/>
      <c r="T2429" s="143"/>
      <c r="U2429" s="143"/>
      <c r="V2429" s="143"/>
      <c r="W2429" s="143"/>
      <c r="X2429" s="143"/>
    </row>
    <row r="2430" spans="1:24" ht="75" customHeight="1">
      <c r="A2430" s="143"/>
      <c r="B2430" s="306"/>
      <c r="C2430" s="143" t="s">
        <v>6347</v>
      </c>
      <c r="D2430" s="143"/>
      <c r="E2430" s="143" t="s">
        <v>6345</v>
      </c>
      <c r="F2430" s="163" t="s">
        <v>10574</v>
      </c>
      <c r="G2430" s="163" t="s">
        <v>10575</v>
      </c>
      <c r="H2430" s="163" t="s">
        <v>6348</v>
      </c>
      <c r="I2430" s="223" t="s">
        <v>7</v>
      </c>
      <c r="J2430" s="225" t="s">
        <v>917</v>
      </c>
      <c r="K2430" s="143"/>
      <c r="L2430" s="143"/>
      <c r="M2430" s="143"/>
      <c r="N2430" s="143"/>
      <c r="O2430" s="143"/>
      <c r="P2430" s="143"/>
      <c r="Q2430" s="143"/>
      <c r="R2430" s="143"/>
      <c r="S2430" s="143"/>
      <c r="T2430" s="143"/>
      <c r="U2430" s="143"/>
      <c r="V2430" s="143"/>
      <c r="W2430" s="143"/>
      <c r="X2430" s="143"/>
    </row>
    <row r="2431" spans="1:24" ht="75" customHeight="1">
      <c r="A2431" s="143"/>
      <c r="B2431" s="306"/>
      <c r="C2431" s="143" t="s">
        <v>6349</v>
      </c>
      <c r="D2431" s="143"/>
      <c r="E2431" s="143" t="s">
        <v>6350</v>
      </c>
      <c r="F2431" s="163" t="s">
        <v>10576</v>
      </c>
      <c r="G2431" s="163" t="s">
        <v>10577</v>
      </c>
      <c r="H2431" s="163" t="s">
        <v>6329</v>
      </c>
      <c r="I2431" s="223" t="s">
        <v>7</v>
      </c>
      <c r="J2431" s="225" t="s">
        <v>917</v>
      </c>
      <c r="K2431" s="143"/>
      <c r="L2431" s="143"/>
      <c r="M2431" s="143"/>
      <c r="N2431" s="143"/>
      <c r="O2431" s="143"/>
      <c r="P2431" s="143"/>
      <c r="Q2431" s="143"/>
      <c r="R2431" s="143"/>
      <c r="S2431" s="143"/>
      <c r="T2431" s="143"/>
      <c r="U2431" s="143"/>
      <c r="V2431" s="143"/>
      <c r="W2431" s="143"/>
      <c r="X2431" s="143"/>
    </row>
    <row r="2432" spans="1:24" ht="75" customHeight="1">
      <c r="A2432" s="143"/>
      <c r="B2432" s="306"/>
      <c r="C2432" s="143" t="s">
        <v>6351</v>
      </c>
      <c r="D2432" s="143"/>
      <c r="E2432" s="143" t="s">
        <v>6350</v>
      </c>
      <c r="F2432" s="163" t="s">
        <v>10578</v>
      </c>
      <c r="G2432" s="163" t="s">
        <v>10579</v>
      </c>
      <c r="H2432" s="163" t="s">
        <v>6352</v>
      </c>
      <c r="I2432" s="223" t="s">
        <v>7</v>
      </c>
      <c r="J2432" s="225" t="s">
        <v>917</v>
      </c>
      <c r="K2432" s="143"/>
      <c r="L2432" s="143"/>
      <c r="M2432" s="143"/>
      <c r="N2432" s="143"/>
      <c r="O2432" s="143"/>
      <c r="P2432" s="143"/>
      <c r="Q2432" s="143"/>
      <c r="R2432" s="143"/>
      <c r="S2432" s="143"/>
      <c r="T2432" s="143"/>
      <c r="U2432" s="143"/>
      <c r="V2432" s="143"/>
      <c r="W2432" s="143"/>
      <c r="X2432" s="143"/>
    </row>
    <row r="2433" spans="1:24" ht="75" customHeight="1">
      <c r="A2433" s="143"/>
      <c r="B2433" s="306"/>
      <c r="C2433" s="143" t="s">
        <v>6353</v>
      </c>
      <c r="D2433" s="143"/>
      <c r="E2433" s="143" t="s">
        <v>6350</v>
      </c>
      <c r="F2433" s="163" t="s">
        <v>10580</v>
      </c>
      <c r="G2433" s="163" t="s">
        <v>10581</v>
      </c>
      <c r="H2433" s="163" t="s">
        <v>6354</v>
      </c>
      <c r="I2433" s="223" t="s">
        <v>7</v>
      </c>
      <c r="J2433" s="225" t="s">
        <v>917</v>
      </c>
      <c r="K2433" s="143"/>
      <c r="L2433" s="143"/>
      <c r="M2433" s="143"/>
      <c r="N2433" s="143"/>
      <c r="O2433" s="143"/>
      <c r="P2433" s="143"/>
      <c r="Q2433" s="143"/>
      <c r="R2433" s="143"/>
      <c r="S2433" s="143"/>
      <c r="T2433" s="143"/>
      <c r="U2433" s="143"/>
      <c r="V2433" s="143"/>
      <c r="W2433" s="143"/>
      <c r="X2433" s="143"/>
    </row>
    <row r="2434" spans="1:24" ht="75" customHeight="1">
      <c r="A2434" s="143"/>
      <c r="B2434" s="306"/>
      <c r="C2434" s="143" t="s">
        <v>6355</v>
      </c>
      <c r="D2434" s="143"/>
      <c r="E2434" s="143" t="s">
        <v>6350</v>
      </c>
      <c r="F2434" s="163" t="s">
        <v>10582</v>
      </c>
      <c r="G2434" s="163" t="s">
        <v>10583</v>
      </c>
      <c r="H2434" s="163" t="s">
        <v>10584</v>
      </c>
      <c r="I2434" s="223" t="s">
        <v>7</v>
      </c>
      <c r="J2434" s="225" t="s">
        <v>917</v>
      </c>
      <c r="K2434" s="143"/>
      <c r="L2434" s="143"/>
      <c r="M2434" s="143"/>
      <c r="N2434" s="143"/>
      <c r="O2434" s="143"/>
      <c r="P2434" s="143"/>
      <c r="Q2434" s="143"/>
      <c r="R2434" s="143"/>
      <c r="S2434" s="143"/>
      <c r="T2434" s="143"/>
      <c r="U2434" s="143"/>
      <c r="V2434" s="143"/>
      <c r="W2434" s="143"/>
      <c r="X2434" s="143"/>
    </row>
    <row r="2435" spans="1:24" ht="75" customHeight="1">
      <c r="A2435" s="143"/>
      <c r="B2435" s="306"/>
      <c r="C2435" s="143" t="s">
        <v>6356</v>
      </c>
      <c r="D2435" s="143"/>
      <c r="E2435" s="143" t="s">
        <v>6350</v>
      </c>
      <c r="F2435" s="163" t="s">
        <v>6357</v>
      </c>
      <c r="G2435" s="163" t="s">
        <v>10585</v>
      </c>
      <c r="H2435" s="163" t="s">
        <v>10584</v>
      </c>
      <c r="I2435" s="223" t="s">
        <v>7</v>
      </c>
      <c r="J2435" s="225" t="s">
        <v>917</v>
      </c>
      <c r="K2435" s="143"/>
      <c r="L2435" s="143"/>
      <c r="M2435" s="143"/>
      <c r="N2435" s="143"/>
      <c r="O2435" s="143"/>
      <c r="P2435" s="143"/>
      <c r="Q2435" s="143"/>
      <c r="R2435" s="143"/>
      <c r="S2435" s="143"/>
      <c r="T2435" s="143"/>
      <c r="U2435" s="143"/>
      <c r="V2435" s="143"/>
      <c r="W2435" s="143"/>
      <c r="X2435" s="143"/>
    </row>
    <row r="2436" spans="1:24" ht="75" customHeight="1">
      <c r="A2436" s="143"/>
      <c r="B2436" s="306"/>
      <c r="C2436" s="143" t="s">
        <v>6358</v>
      </c>
      <c r="D2436" s="163"/>
      <c r="E2436" s="163" t="s">
        <v>6359</v>
      </c>
      <c r="F2436" s="163" t="s">
        <v>10586</v>
      </c>
      <c r="G2436" s="163" t="s">
        <v>10587</v>
      </c>
      <c r="H2436" s="163" t="s">
        <v>6360</v>
      </c>
      <c r="I2436" s="223" t="s">
        <v>7</v>
      </c>
      <c r="J2436" s="225" t="s">
        <v>917</v>
      </c>
      <c r="K2436" s="143"/>
      <c r="L2436" s="143"/>
      <c r="M2436" s="143"/>
      <c r="N2436" s="143"/>
      <c r="O2436" s="143"/>
      <c r="P2436" s="143"/>
      <c r="Q2436" s="143"/>
      <c r="R2436" s="143"/>
      <c r="S2436" s="143"/>
      <c r="T2436" s="143"/>
      <c r="U2436" s="143"/>
      <c r="V2436" s="143"/>
      <c r="W2436" s="143"/>
      <c r="X2436" s="143"/>
    </row>
    <row r="2437" spans="1:24" ht="75" customHeight="1">
      <c r="A2437" s="143"/>
      <c r="B2437" s="306"/>
      <c r="C2437" s="143" t="s">
        <v>6361</v>
      </c>
      <c r="D2437" s="143"/>
      <c r="E2437" s="143" t="s">
        <v>6362</v>
      </c>
      <c r="F2437" s="163" t="s">
        <v>6363</v>
      </c>
      <c r="G2437" s="163" t="s">
        <v>10588</v>
      </c>
      <c r="H2437" s="163" t="s">
        <v>10589</v>
      </c>
      <c r="I2437" s="223" t="s">
        <v>7</v>
      </c>
      <c r="J2437" s="225" t="s">
        <v>917</v>
      </c>
      <c r="K2437" s="143"/>
      <c r="L2437" s="143"/>
      <c r="M2437" s="143"/>
      <c r="N2437" s="143"/>
      <c r="O2437" s="143"/>
      <c r="P2437" s="143"/>
      <c r="Q2437" s="143"/>
      <c r="R2437" s="143"/>
      <c r="S2437" s="143"/>
      <c r="T2437" s="143"/>
      <c r="U2437" s="143"/>
      <c r="V2437" s="143"/>
      <c r="W2437" s="143"/>
      <c r="X2437" s="143"/>
    </row>
    <row r="2438" spans="1:24" ht="75" customHeight="1">
      <c r="A2438" s="143"/>
      <c r="B2438" s="306"/>
      <c r="C2438" s="143" t="s">
        <v>6364</v>
      </c>
      <c r="D2438" s="143"/>
      <c r="E2438" s="143" t="s">
        <v>6362</v>
      </c>
      <c r="F2438" s="163" t="s">
        <v>10590</v>
      </c>
      <c r="G2438" s="163" t="s">
        <v>10591</v>
      </c>
      <c r="H2438" s="163" t="s">
        <v>10589</v>
      </c>
      <c r="I2438" s="223" t="s">
        <v>7</v>
      </c>
      <c r="J2438" s="225" t="s">
        <v>917</v>
      </c>
      <c r="K2438" s="143"/>
      <c r="L2438" s="143"/>
      <c r="M2438" s="143"/>
      <c r="N2438" s="143"/>
      <c r="O2438" s="143"/>
      <c r="P2438" s="143"/>
      <c r="Q2438" s="143"/>
      <c r="R2438" s="143"/>
      <c r="S2438" s="143"/>
      <c r="T2438" s="143"/>
      <c r="U2438" s="143"/>
      <c r="V2438" s="143"/>
      <c r="W2438" s="143"/>
      <c r="X2438" s="143"/>
    </row>
    <row r="2439" spans="1:24" ht="75" customHeight="1">
      <c r="A2439" s="143"/>
      <c r="B2439" s="306"/>
      <c r="C2439" s="143" t="s">
        <v>6365</v>
      </c>
      <c r="D2439" s="143"/>
      <c r="E2439" s="143" t="s">
        <v>6362</v>
      </c>
      <c r="F2439" s="163" t="s">
        <v>6366</v>
      </c>
      <c r="G2439" s="163" t="s">
        <v>10592</v>
      </c>
      <c r="H2439" s="163" t="s">
        <v>6367</v>
      </c>
      <c r="I2439" s="223" t="s">
        <v>7</v>
      </c>
      <c r="J2439" s="225" t="s">
        <v>917</v>
      </c>
      <c r="K2439" s="143"/>
      <c r="L2439" s="143"/>
      <c r="M2439" s="143"/>
      <c r="N2439" s="143"/>
      <c r="O2439" s="143"/>
      <c r="P2439" s="143"/>
      <c r="Q2439" s="143"/>
      <c r="R2439" s="143"/>
      <c r="S2439" s="143"/>
      <c r="T2439" s="143"/>
      <c r="U2439" s="143"/>
      <c r="V2439" s="143"/>
      <c r="W2439" s="143"/>
      <c r="X2439" s="143"/>
    </row>
    <row r="2440" spans="1:24" ht="75" customHeight="1">
      <c r="A2440" s="143"/>
      <c r="B2440" s="306"/>
      <c r="C2440" s="143" t="s">
        <v>6368</v>
      </c>
      <c r="D2440" s="163"/>
      <c r="E2440" s="163" t="s">
        <v>10593</v>
      </c>
      <c r="F2440" s="163" t="s">
        <v>6363</v>
      </c>
      <c r="G2440" s="163" t="s">
        <v>10594</v>
      </c>
      <c r="H2440" s="163" t="s">
        <v>10589</v>
      </c>
      <c r="I2440" s="223" t="s">
        <v>7</v>
      </c>
      <c r="J2440" s="225" t="s">
        <v>917</v>
      </c>
      <c r="K2440" s="143"/>
      <c r="L2440" s="143"/>
      <c r="M2440" s="143"/>
      <c r="N2440" s="143"/>
      <c r="O2440" s="143"/>
      <c r="P2440" s="143"/>
      <c r="Q2440" s="143"/>
      <c r="R2440" s="143"/>
      <c r="S2440" s="143"/>
      <c r="T2440" s="143"/>
      <c r="U2440" s="143"/>
      <c r="V2440" s="143"/>
      <c r="W2440" s="143"/>
      <c r="X2440" s="143"/>
    </row>
    <row r="2441" spans="1:24" ht="75" customHeight="1">
      <c r="A2441" s="143"/>
      <c r="B2441" s="306"/>
      <c r="C2441" s="143" t="s">
        <v>6369</v>
      </c>
      <c r="D2441" s="143"/>
      <c r="E2441" s="163" t="s">
        <v>10593</v>
      </c>
      <c r="F2441" s="163" t="s">
        <v>10590</v>
      </c>
      <c r="G2441" s="163" t="s">
        <v>10595</v>
      </c>
      <c r="H2441" s="163" t="s">
        <v>10589</v>
      </c>
      <c r="I2441" s="223" t="s">
        <v>7</v>
      </c>
      <c r="J2441" s="225" t="s">
        <v>917</v>
      </c>
      <c r="K2441" s="143"/>
      <c r="L2441" s="143"/>
      <c r="M2441" s="143"/>
      <c r="N2441" s="143"/>
      <c r="O2441" s="143"/>
      <c r="P2441" s="143"/>
      <c r="Q2441" s="143"/>
      <c r="R2441" s="143"/>
      <c r="S2441" s="143"/>
      <c r="T2441" s="143"/>
      <c r="U2441" s="143"/>
      <c r="V2441" s="143"/>
      <c r="W2441" s="143"/>
      <c r="X2441" s="143"/>
    </row>
    <row r="2442" spans="1:24" ht="75" customHeight="1">
      <c r="A2442" s="143"/>
      <c r="B2442" s="306"/>
      <c r="C2442" s="143" t="s">
        <v>6370</v>
      </c>
      <c r="D2442" s="143"/>
      <c r="E2442" s="163" t="s">
        <v>10593</v>
      </c>
      <c r="F2442" s="163" t="s">
        <v>10596</v>
      </c>
      <c r="G2442" s="163" t="s">
        <v>7096</v>
      </c>
      <c r="H2442" s="163" t="s">
        <v>10589</v>
      </c>
      <c r="I2442" s="223" t="s">
        <v>7</v>
      </c>
      <c r="J2442" s="225" t="s">
        <v>917</v>
      </c>
      <c r="K2442" s="143"/>
      <c r="L2442" s="143"/>
      <c r="M2442" s="143"/>
      <c r="N2442" s="143"/>
      <c r="O2442" s="143"/>
      <c r="P2442" s="143"/>
      <c r="Q2442" s="143"/>
      <c r="R2442" s="143"/>
      <c r="S2442" s="143"/>
      <c r="T2442" s="143"/>
      <c r="U2442" s="143"/>
      <c r="V2442" s="143"/>
      <c r="W2442" s="143"/>
      <c r="X2442" s="143"/>
    </row>
    <row r="2443" spans="1:24" ht="75" customHeight="1">
      <c r="A2443" s="143" t="s">
        <v>6743</v>
      </c>
      <c r="B2443" s="306" t="s">
        <v>6744</v>
      </c>
      <c r="C2443" s="143" t="s">
        <v>6745</v>
      </c>
      <c r="D2443" s="143"/>
      <c r="E2443" s="163" t="s">
        <v>10597</v>
      </c>
      <c r="F2443" s="163" t="s">
        <v>6747</v>
      </c>
      <c r="G2443" s="163" t="s">
        <v>7056</v>
      </c>
      <c r="H2443" s="163" t="s">
        <v>7057</v>
      </c>
      <c r="I2443" s="223" t="s">
        <v>7</v>
      </c>
      <c r="J2443" s="225" t="s">
        <v>234</v>
      </c>
      <c r="K2443" s="143"/>
      <c r="L2443" s="143"/>
      <c r="M2443" s="143"/>
      <c r="N2443" s="143"/>
      <c r="O2443" s="143"/>
      <c r="P2443" s="143"/>
      <c r="Q2443" s="143"/>
      <c r="R2443" s="143"/>
      <c r="S2443" s="143"/>
    </row>
    <row r="2444" spans="1:24" ht="75" customHeight="1">
      <c r="A2444" s="143" t="s">
        <v>6743</v>
      </c>
      <c r="B2444" s="306"/>
      <c r="C2444" s="143" t="s">
        <v>6748</v>
      </c>
      <c r="D2444" s="143"/>
      <c r="E2444" s="163" t="s">
        <v>10597</v>
      </c>
      <c r="F2444" s="163" t="s">
        <v>6749</v>
      </c>
      <c r="G2444" s="163" t="s">
        <v>7058</v>
      </c>
      <c r="H2444" s="163" t="s">
        <v>11087</v>
      </c>
      <c r="I2444" s="223" t="s">
        <v>7</v>
      </c>
      <c r="J2444" s="225" t="s">
        <v>917</v>
      </c>
      <c r="K2444" s="143"/>
      <c r="L2444" s="143"/>
      <c r="M2444" s="143"/>
      <c r="N2444" s="143"/>
      <c r="O2444" s="143"/>
      <c r="P2444" s="143"/>
      <c r="Q2444" s="143"/>
      <c r="R2444" s="143"/>
      <c r="S2444" s="143"/>
    </row>
    <row r="2445" spans="1:24" ht="75" customHeight="1">
      <c r="A2445" s="143" t="s">
        <v>6743</v>
      </c>
      <c r="B2445" s="306"/>
      <c r="C2445" s="143" t="s">
        <v>6750</v>
      </c>
      <c r="D2445" s="143"/>
      <c r="E2445" s="163" t="s">
        <v>10597</v>
      </c>
      <c r="F2445" s="163" t="s">
        <v>6751</v>
      </c>
      <c r="G2445" s="163" t="s">
        <v>7059</v>
      </c>
      <c r="H2445" s="144" t="s">
        <v>11088</v>
      </c>
      <c r="I2445" s="223" t="s">
        <v>7</v>
      </c>
      <c r="J2445" s="225" t="s">
        <v>917</v>
      </c>
      <c r="K2445" s="143"/>
      <c r="L2445" s="143"/>
      <c r="M2445" s="143"/>
      <c r="N2445" s="143"/>
      <c r="O2445" s="143"/>
      <c r="P2445" s="143"/>
      <c r="Q2445" s="143"/>
      <c r="R2445" s="143"/>
      <c r="S2445" s="143"/>
    </row>
    <row r="2446" spans="1:24" ht="75" customHeight="1">
      <c r="A2446" s="143" t="s">
        <v>6743</v>
      </c>
      <c r="B2446" s="306"/>
      <c r="C2446" s="143" t="s">
        <v>6752</v>
      </c>
      <c r="D2446" s="143"/>
      <c r="E2446" s="163" t="s">
        <v>10597</v>
      </c>
      <c r="F2446" s="163" t="s">
        <v>6753</v>
      </c>
      <c r="G2446" s="163" t="s">
        <v>7059</v>
      </c>
      <c r="H2446" s="163" t="s">
        <v>6754</v>
      </c>
      <c r="I2446" s="223" t="s">
        <v>7</v>
      </c>
      <c r="J2446" s="225" t="s">
        <v>917</v>
      </c>
      <c r="K2446" s="143"/>
      <c r="L2446" s="143"/>
      <c r="M2446" s="143"/>
      <c r="N2446" s="143"/>
      <c r="O2446" s="143"/>
      <c r="P2446" s="143"/>
      <c r="Q2446" s="143"/>
      <c r="R2446" s="143"/>
      <c r="S2446" s="143"/>
    </row>
    <row r="2447" spans="1:24" ht="75" customHeight="1">
      <c r="A2447" s="143" t="s">
        <v>6743</v>
      </c>
      <c r="B2447" s="306"/>
      <c r="C2447" s="143" t="s">
        <v>6755</v>
      </c>
      <c r="D2447" s="143"/>
      <c r="E2447" s="163" t="s">
        <v>10597</v>
      </c>
      <c r="F2447" s="163" t="s">
        <v>6756</v>
      </c>
      <c r="G2447" s="163" t="s">
        <v>7060</v>
      </c>
      <c r="H2447" s="163" t="s">
        <v>6757</v>
      </c>
      <c r="I2447" s="223" t="s">
        <v>7</v>
      </c>
      <c r="J2447" s="225" t="s">
        <v>917</v>
      </c>
      <c r="K2447" s="143"/>
      <c r="L2447" s="143"/>
      <c r="M2447" s="143"/>
      <c r="N2447" s="143"/>
      <c r="O2447" s="143"/>
      <c r="P2447" s="143"/>
      <c r="Q2447" s="143"/>
      <c r="R2447" s="143"/>
      <c r="S2447" s="143"/>
    </row>
    <row r="2448" spans="1:24" ht="75" customHeight="1">
      <c r="A2448" s="143" t="s">
        <v>6743</v>
      </c>
      <c r="B2448" s="306"/>
      <c r="C2448" s="143" t="s">
        <v>6758</v>
      </c>
      <c r="D2448" s="143"/>
      <c r="E2448" s="163" t="s">
        <v>10597</v>
      </c>
      <c r="F2448" s="163" t="s">
        <v>6759</v>
      </c>
      <c r="G2448" s="163" t="s">
        <v>7061</v>
      </c>
      <c r="H2448" s="212" t="s">
        <v>6760</v>
      </c>
      <c r="I2448" s="223" t="s">
        <v>7</v>
      </c>
      <c r="J2448" s="225" t="s">
        <v>917</v>
      </c>
      <c r="K2448" s="143"/>
      <c r="L2448" s="143"/>
      <c r="M2448" s="143"/>
      <c r="N2448" s="143"/>
      <c r="O2448" s="143"/>
      <c r="P2448" s="143"/>
      <c r="Q2448" s="143"/>
      <c r="R2448" s="143"/>
      <c r="S2448" s="143"/>
    </row>
    <row r="2449" spans="1:19" ht="75" customHeight="1">
      <c r="A2449" s="143" t="s">
        <v>6743</v>
      </c>
      <c r="B2449" s="306"/>
      <c r="C2449" s="143" t="s">
        <v>6761</v>
      </c>
      <c r="D2449" s="143"/>
      <c r="E2449" s="163" t="s">
        <v>10597</v>
      </c>
      <c r="F2449" s="163" t="s">
        <v>6762</v>
      </c>
      <c r="G2449" s="163" t="s">
        <v>7063</v>
      </c>
      <c r="H2449" s="163" t="s">
        <v>10598</v>
      </c>
      <c r="I2449" s="223" t="s">
        <v>7</v>
      </c>
      <c r="J2449" s="225" t="s">
        <v>917</v>
      </c>
      <c r="K2449" s="143"/>
      <c r="L2449" s="143"/>
      <c r="M2449" s="143"/>
      <c r="N2449" s="143"/>
      <c r="O2449" s="143"/>
      <c r="P2449" s="143"/>
      <c r="Q2449" s="143"/>
      <c r="R2449" s="143"/>
      <c r="S2449" s="143"/>
    </row>
    <row r="2450" spans="1:19" ht="75" customHeight="1">
      <c r="A2450" s="143" t="s">
        <v>6743</v>
      </c>
      <c r="B2450" s="306"/>
      <c r="C2450" s="143" t="s">
        <v>6763</v>
      </c>
      <c r="D2450" s="143"/>
      <c r="E2450" s="163" t="s">
        <v>10597</v>
      </c>
      <c r="F2450" s="163" t="s">
        <v>6764</v>
      </c>
      <c r="G2450" s="163" t="s">
        <v>7064</v>
      </c>
      <c r="H2450" s="163" t="s">
        <v>10599</v>
      </c>
      <c r="I2450" s="223" t="s">
        <v>7</v>
      </c>
      <c r="J2450" s="225" t="s">
        <v>917</v>
      </c>
      <c r="K2450" s="143"/>
      <c r="L2450" s="143"/>
      <c r="M2450" s="143"/>
      <c r="N2450" s="143"/>
      <c r="O2450" s="143"/>
      <c r="P2450" s="143"/>
      <c r="Q2450" s="143"/>
      <c r="R2450" s="143"/>
      <c r="S2450" s="143"/>
    </row>
    <row r="2451" spans="1:19" ht="75" customHeight="1">
      <c r="A2451" s="143" t="s">
        <v>6743</v>
      </c>
      <c r="B2451" s="306"/>
      <c r="C2451" s="143" t="s">
        <v>6765</v>
      </c>
      <c r="D2451" s="143"/>
      <c r="E2451" s="163" t="s">
        <v>6746</v>
      </c>
      <c r="F2451" s="163" t="s">
        <v>6766</v>
      </c>
      <c r="G2451" s="163" t="s">
        <v>7065</v>
      </c>
      <c r="H2451" s="163" t="s">
        <v>6767</v>
      </c>
      <c r="I2451" s="223" t="s">
        <v>7</v>
      </c>
      <c r="J2451" s="225" t="s">
        <v>234</v>
      </c>
      <c r="K2451" s="143"/>
      <c r="L2451" s="143"/>
      <c r="M2451" s="143"/>
      <c r="N2451" s="143"/>
      <c r="O2451" s="143"/>
      <c r="P2451" s="143"/>
      <c r="Q2451" s="143"/>
      <c r="R2451" s="143"/>
      <c r="S2451" s="143"/>
    </row>
    <row r="2452" spans="1:19" ht="75" customHeight="1">
      <c r="A2452" s="143" t="s">
        <v>6743</v>
      </c>
      <c r="B2452" s="306"/>
      <c r="C2452" s="143" t="s">
        <v>6768</v>
      </c>
      <c r="D2452" s="143"/>
      <c r="E2452" s="163" t="s">
        <v>10597</v>
      </c>
      <c r="F2452" s="163" t="s">
        <v>6769</v>
      </c>
      <c r="G2452" s="163" t="s">
        <v>7066</v>
      </c>
      <c r="H2452" s="163" t="s">
        <v>6770</v>
      </c>
      <c r="I2452" s="223" t="s">
        <v>7</v>
      </c>
      <c r="J2452" s="238" t="s">
        <v>234</v>
      </c>
      <c r="K2452" s="143"/>
      <c r="L2452" s="143"/>
      <c r="M2452" s="143"/>
      <c r="N2452" s="143"/>
      <c r="O2452" s="143"/>
      <c r="P2452" s="143"/>
      <c r="Q2452" s="143"/>
      <c r="R2452" s="143"/>
      <c r="S2452" s="143"/>
    </row>
    <row r="2453" spans="1:19" ht="75" customHeight="1">
      <c r="A2453" s="143" t="s">
        <v>6743</v>
      </c>
      <c r="B2453" s="306"/>
      <c r="C2453" s="143" t="s">
        <v>6771</v>
      </c>
      <c r="D2453" s="143"/>
      <c r="E2453" s="143"/>
      <c r="F2453" s="163" t="s">
        <v>6772</v>
      </c>
      <c r="G2453" s="163" t="s">
        <v>7067</v>
      </c>
      <c r="H2453" s="163" t="s">
        <v>7068</v>
      </c>
      <c r="I2453" s="223" t="s">
        <v>7</v>
      </c>
      <c r="J2453" s="225" t="s">
        <v>234</v>
      </c>
      <c r="K2453" s="143"/>
      <c r="L2453" s="143"/>
      <c r="M2453" s="143"/>
      <c r="N2453" s="143"/>
      <c r="O2453" s="143"/>
      <c r="P2453" s="143"/>
      <c r="Q2453" s="143"/>
      <c r="R2453" s="143"/>
      <c r="S2453" s="143"/>
    </row>
    <row r="2454" spans="1:19" ht="75" customHeight="1">
      <c r="A2454" s="143" t="s">
        <v>6743</v>
      </c>
      <c r="B2454" s="306"/>
      <c r="C2454" s="143" t="s">
        <v>6773</v>
      </c>
      <c r="D2454" s="143"/>
      <c r="E2454" s="163" t="s">
        <v>10597</v>
      </c>
      <c r="F2454" s="163" t="s">
        <v>6774</v>
      </c>
      <c r="G2454" s="163" t="s">
        <v>7069</v>
      </c>
      <c r="H2454" s="163" t="s">
        <v>7070</v>
      </c>
      <c r="I2454" s="223" t="s">
        <v>7</v>
      </c>
      <c r="J2454" s="225" t="s">
        <v>917</v>
      </c>
      <c r="K2454" s="143"/>
      <c r="L2454" s="143"/>
      <c r="M2454" s="143"/>
      <c r="N2454" s="143"/>
      <c r="O2454" s="143"/>
      <c r="P2454" s="143"/>
      <c r="Q2454" s="143"/>
      <c r="R2454" s="143"/>
      <c r="S2454" s="143"/>
    </row>
    <row r="2455" spans="1:19" ht="75" customHeight="1">
      <c r="A2455" s="143" t="s">
        <v>6743</v>
      </c>
      <c r="B2455" s="306"/>
      <c r="C2455" s="143" t="s">
        <v>6775</v>
      </c>
      <c r="D2455" s="143"/>
      <c r="E2455" s="163" t="s">
        <v>10600</v>
      </c>
      <c r="F2455" s="163" t="s">
        <v>6776</v>
      </c>
      <c r="G2455" s="163" t="s">
        <v>7062</v>
      </c>
      <c r="H2455" s="163" t="s">
        <v>10601</v>
      </c>
      <c r="I2455" s="223" t="s">
        <v>7</v>
      </c>
      <c r="J2455" s="225" t="s">
        <v>917</v>
      </c>
      <c r="K2455" s="143"/>
      <c r="L2455" s="143"/>
      <c r="M2455" s="143"/>
      <c r="N2455" s="143"/>
      <c r="O2455" s="143"/>
      <c r="P2455" s="143"/>
      <c r="Q2455" s="143"/>
      <c r="R2455" s="143"/>
      <c r="S2455" s="143"/>
    </row>
    <row r="2456" spans="1:19" ht="75" customHeight="1">
      <c r="A2456" s="143" t="s">
        <v>6743</v>
      </c>
      <c r="B2456" s="306"/>
      <c r="C2456" s="143" t="s">
        <v>6777</v>
      </c>
      <c r="D2456" s="143"/>
      <c r="E2456" s="306" t="s">
        <v>10600</v>
      </c>
      <c r="F2456" s="306" t="s">
        <v>6778</v>
      </c>
      <c r="G2456" s="163" t="s">
        <v>7062</v>
      </c>
      <c r="H2456" s="144" t="s">
        <v>11089</v>
      </c>
      <c r="I2456" s="223" t="s">
        <v>7</v>
      </c>
      <c r="J2456" s="225" t="s">
        <v>917</v>
      </c>
      <c r="K2456" s="143"/>
      <c r="L2456" s="143"/>
      <c r="M2456" s="143"/>
      <c r="N2456" s="143"/>
      <c r="O2456" s="143"/>
      <c r="P2456" s="143"/>
      <c r="Q2456" s="143"/>
      <c r="R2456" s="143"/>
      <c r="S2456" s="143"/>
    </row>
    <row r="2457" spans="1:19" ht="75" customHeight="1">
      <c r="A2457" s="143" t="s">
        <v>6743</v>
      </c>
      <c r="B2457" s="306"/>
      <c r="C2457" s="143" t="s">
        <v>6779</v>
      </c>
      <c r="D2457" s="143"/>
      <c r="E2457" s="306"/>
      <c r="F2457" s="306"/>
      <c r="G2457" s="163" t="s">
        <v>7071</v>
      </c>
      <c r="H2457" s="144" t="s">
        <v>11090</v>
      </c>
      <c r="I2457" s="223" t="s">
        <v>7</v>
      </c>
      <c r="J2457" s="225" t="s">
        <v>917</v>
      </c>
      <c r="K2457" s="143"/>
      <c r="L2457" s="143"/>
      <c r="M2457" s="143"/>
      <c r="N2457" s="143"/>
      <c r="O2457" s="143"/>
      <c r="P2457" s="143"/>
      <c r="Q2457" s="143"/>
      <c r="R2457" s="143"/>
      <c r="S2457" s="143"/>
    </row>
    <row r="2458" spans="1:19" ht="75" customHeight="1">
      <c r="A2458" s="143" t="s">
        <v>6743</v>
      </c>
      <c r="B2458" s="306"/>
      <c r="C2458" s="143" t="s">
        <v>6780</v>
      </c>
      <c r="D2458" s="143"/>
      <c r="E2458" s="163" t="s">
        <v>10600</v>
      </c>
      <c r="F2458" s="163" t="s">
        <v>6781</v>
      </c>
      <c r="G2458" s="163" t="s">
        <v>7072</v>
      </c>
      <c r="H2458" s="163" t="s">
        <v>7073</v>
      </c>
      <c r="I2458" s="223" t="s">
        <v>7</v>
      </c>
      <c r="J2458" s="225" t="s">
        <v>917</v>
      </c>
      <c r="K2458" s="143"/>
      <c r="L2458" s="143"/>
      <c r="M2458" s="143"/>
      <c r="N2458" s="143"/>
      <c r="O2458" s="143"/>
      <c r="P2458" s="143"/>
      <c r="Q2458" s="143"/>
      <c r="R2458" s="143"/>
      <c r="S2458" s="143"/>
    </row>
    <row r="2459" spans="1:19" ht="75" customHeight="1">
      <c r="A2459" s="143" t="s">
        <v>6743</v>
      </c>
      <c r="B2459" s="306"/>
      <c r="C2459" s="143" t="s">
        <v>6782</v>
      </c>
      <c r="D2459" s="143"/>
      <c r="E2459" s="163" t="s">
        <v>10600</v>
      </c>
      <c r="F2459" s="163" t="s">
        <v>6783</v>
      </c>
      <c r="G2459" s="163" t="s">
        <v>7074</v>
      </c>
      <c r="H2459" s="163" t="s">
        <v>11091</v>
      </c>
      <c r="I2459" s="223" t="s">
        <v>7</v>
      </c>
      <c r="J2459" s="225" t="s">
        <v>917</v>
      </c>
      <c r="K2459" s="143"/>
      <c r="L2459" s="143"/>
      <c r="M2459" s="143"/>
      <c r="N2459" s="143"/>
      <c r="O2459" s="143"/>
      <c r="P2459" s="143"/>
      <c r="Q2459" s="143"/>
      <c r="R2459" s="143"/>
      <c r="S2459" s="143"/>
    </row>
    <row r="2460" spans="1:19" ht="75" customHeight="1">
      <c r="A2460" s="143" t="s">
        <v>6743</v>
      </c>
      <c r="B2460" s="306"/>
      <c r="C2460" s="143" t="s">
        <v>6784</v>
      </c>
      <c r="D2460" s="143"/>
      <c r="E2460" s="163" t="s">
        <v>10600</v>
      </c>
      <c r="F2460" s="163" t="s">
        <v>6785</v>
      </c>
      <c r="G2460" s="163" t="s">
        <v>7075</v>
      </c>
      <c r="H2460" s="163" t="s">
        <v>6786</v>
      </c>
      <c r="I2460" s="223" t="s">
        <v>7</v>
      </c>
      <c r="J2460" s="225" t="s">
        <v>917</v>
      </c>
      <c r="K2460" s="143"/>
      <c r="L2460" s="143"/>
      <c r="M2460" s="143"/>
      <c r="N2460" s="143"/>
      <c r="O2460" s="143"/>
      <c r="P2460" s="143"/>
      <c r="Q2460" s="143"/>
      <c r="R2460" s="143"/>
      <c r="S2460" s="143"/>
    </row>
    <row r="2461" spans="1:19" ht="75" customHeight="1">
      <c r="A2461" s="143" t="s">
        <v>6743</v>
      </c>
      <c r="B2461" s="306"/>
      <c r="C2461" s="143" t="s">
        <v>6787</v>
      </c>
      <c r="D2461" s="143"/>
      <c r="E2461" s="163" t="s">
        <v>10600</v>
      </c>
      <c r="F2461" s="163" t="s">
        <v>6788</v>
      </c>
      <c r="G2461" s="163" t="s">
        <v>7072</v>
      </c>
      <c r="H2461" s="163" t="s">
        <v>11092</v>
      </c>
      <c r="I2461" s="223" t="s">
        <v>7</v>
      </c>
      <c r="J2461" s="225" t="s">
        <v>917</v>
      </c>
      <c r="K2461" s="143"/>
      <c r="L2461" s="143"/>
      <c r="M2461" s="143"/>
      <c r="N2461" s="143"/>
      <c r="O2461" s="143"/>
      <c r="P2461" s="143"/>
      <c r="Q2461" s="143"/>
      <c r="R2461" s="143"/>
      <c r="S2461" s="143"/>
    </row>
    <row r="2462" spans="1:19" ht="75" customHeight="1">
      <c r="A2462" s="143" t="s">
        <v>6743</v>
      </c>
      <c r="B2462" s="306"/>
      <c r="C2462" s="143" t="s">
        <v>6789</v>
      </c>
      <c r="D2462" s="143"/>
      <c r="E2462" s="163" t="s">
        <v>10600</v>
      </c>
      <c r="F2462" s="163" t="s">
        <v>6788</v>
      </c>
      <c r="G2462" s="163" t="s">
        <v>7072</v>
      </c>
      <c r="H2462" s="163" t="s">
        <v>6790</v>
      </c>
      <c r="I2462" s="223" t="s">
        <v>7</v>
      </c>
      <c r="J2462" s="225" t="s">
        <v>917</v>
      </c>
      <c r="K2462" s="143"/>
      <c r="L2462" s="143"/>
      <c r="M2462" s="143"/>
      <c r="N2462" s="143"/>
      <c r="O2462" s="143"/>
      <c r="P2462" s="143"/>
      <c r="Q2462" s="143"/>
      <c r="R2462" s="143"/>
      <c r="S2462" s="143"/>
    </row>
    <row r="2463" spans="1:19" ht="75" customHeight="1">
      <c r="A2463" s="143" t="s">
        <v>6743</v>
      </c>
      <c r="B2463" s="306"/>
      <c r="C2463" s="143" t="s">
        <v>6791</v>
      </c>
      <c r="D2463" s="143"/>
      <c r="E2463" s="163"/>
      <c r="F2463" s="163" t="s">
        <v>6792</v>
      </c>
      <c r="G2463" s="163" t="s">
        <v>7072</v>
      </c>
      <c r="H2463" s="163" t="s">
        <v>6793</v>
      </c>
      <c r="I2463" s="223" t="s">
        <v>7</v>
      </c>
      <c r="J2463" s="225" t="s">
        <v>917</v>
      </c>
      <c r="K2463" s="143"/>
      <c r="L2463" s="143"/>
      <c r="M2463" s="143"/>
      <c r="N2463" s="143"/>
      <c r="O2463" s="143"/>
      <c r="P2463" s="143"/>
      <c r="Q2463" s="143"/>
      <c r="R2463" s="143"/>
      <c r="S2463" s="143"/>
    </row>
    <row r="2464" spans="1:19" ht="75" customHeight="1">
      <c r="A2464" s="143" t="s">
        <v>6743</v>
      </c>
      <c r="B2464" s="306"/>
      <c r="C2464" s="143" t="s">
        <v>6794</v>
      </c>
      <c r="D2464" s="143"/>
      <c r="E2464" s="163" t="s">
        <v>10600</v>
      </c>
      <c r="F2464" s="163" t="s">
        <v>6795</v>
      </c>
      <c r="G2464" s="163" t="s">
        <v>7095</v>
      </c>
      <c r="H2464" s="163" t="s">
        <v>6796</v>
      </c>
      <c r="I2464" s="223" t="s">
        <v>7</v>
      </c>
      <c r="J2464" s="225" t="s">
        <v>917</v>
      </c>
      <c r="K2464" s="143"/>
      <c r="L2464" s="143"/>
      <c r="M2464" s="143"/>
      <c r="N2464" s="143"/>
      <c r="O2464" s="143"/>
      <c r="P2464" s="143"/>
      <c r="Q2464" s="143"/>
      <c r="R2464" s="143"/>
      <c r="S2464" s="143"/>
    </row>
    <row r="2465" spans="1:20" ht="75" customHeight="1">
      <c r="A2465" s="143" t="s">
        <v>6743</v>
      </c>
      <c r="B2465" s="306"/>
      <c r="C2465" s="143" t="s">
        <v>6797</v>
      </c>
      <c r="D2465" s="143"/>
      <c r="E2465" s="163" t="s">
        <v>10600</v>
      </c>
      <c r="F2465" s="163" t="s">
        <v>6798</v>
      </c>
      <c r="G2465" s="163" t="s">
        <v>7076</v>
      </c>
      <c r="H2465" s="163" t="s">
        <v>6799</v>
      </c>
      <c r="I2465" s="223" t="s">
        <v>7</v>
      </c>
      <c r="J2465" s="225" t="s">
        <v>917</v>
      </c>
      <c r="K2465" s="143"/>
      <c r="L2465" s="143"/>
      <c r="M2465" s="143"/>
      <c r="N2465" s="143"/>
      <c r="O2465" s="143"/>
      <c r="P2465" s="143"/>
      <c r="Q2465" s="143"/>
      <c r="R2465" s="143"/>
      <c r="S2465" s="143"/>
    </row>
    <row r="2466" spans="1:20" ht="75" customHeight="1">
      <c r="A2466" s="143" t="s">
        <v>6743</v>
      </c>
      <c r="B2466" s="306"/>
      <c r="C2466" s="143" t="s">
        <v>6800</v>
      </c>
      <c r="D2466" s="143"/>
      <c r="E2466" s="163" t="s">
        <v>10600</v>
      </c>
      <c r="F2466" s="163" t="s">
        <v>6801</v>
      </c>
      <c r="G2466" s="163" t="s">
        <v>7077</v>
      </c>
      <c r="H2466" s="163" t="s">
        <v>6802</v>
      </c>
      <c r="I2466" s="223" t="s">
        <v>7</v>
      </c>
      <c r="J2466" s="225" t="s">
        <v>917</v>
      </c>
      <c r="K2466" s="143"/>
      <c r="L2466" s="143"/>
      <c r="M2466" s="143"/>
      <c r="N2466" s="143"/>
      <c r="O2466" s="143"/>
      <c r="P2466" s="143"/>
      <c r="Q2466" s="143"/>
      <c r="R2466" s="143"/>
      <c r="S2466" s="143"/>
    </row>
    <row r="2467" spans="1:20" ht="75" customHeight="1">
      <c r="A2467" s="143" t="s">
        <v>6743</v>
      </c>
      <c r="B2467" s="306"/>
      <c r="C2467" s="143" t="s">
        <v>6803</v>
      </c>
      <c r="D2467" s="143"/>
      <c r="E2467" s="163" t="s">
        <v>10600</v>
      </c>
      <c r="F2467" s="163" t="s">
        <v>6804</v>
      </c>
      <c r="G2467" s="163" t="s">
        <v>7078</v>
      </c>
      <c r="H2467" s="163" t="s">
        <v>6796</v>
      </c>
      <c r="I2467" s="223" t="s">
        <v>7</v>
      </c>
      <c r="J2467" s="225" t="s">
        <v>917</v>
      </c>
      <c r="K2467" s="143"/>
      <c r="L2467" s="143"/>
      <c r="M2467" s="143"/>
      <c r="N2467" s="143"/>
      <c r="O2467" s="143"/>
      <c r="P2467" s="143"/>
      <c r="Q2467" s="143"/>
      <c r="R2467" s="143"/>
      <c r="S2467" s="143"/>
    </row>
    <row r="2468" spans="1:20" ht="75" customHeight="1">
      <c r="A2468" s="143" t="s">
        <v>6805</v>
      </c>
      <c r="B2468" s="306"/>
      <c r="C2468" s="143" t="s">
        <v>6806</v>
      </c>
      <c r="D2468" s="143"/>
      <c r="E2468" s="163" t="s">
        <v>10600</v>
      </c>
      <c r="F2468" s="163" t="s">
        <v>6807</v>
      </c>
      <c r="G2468" s="163" t="s">
        <v>7079</v>
      </c>
      <c r="H2468" s="163" t="s">
        <v>6808</v>
      </c>
      <c r="I2468" s="223" t="s">
        <v>7</v>
      </c>
      <c r="J2468" s="225" t="s">
        <v>917</v>
      </c>
      <c r="K2468" s="143"/>
      <c r="L2468" s="143"/>
      <c r="M2468" s="143"/>
      <c r="N2468" s="143"/>
      <c r="O2468" s="143"/>
      <c r="P2468" s="143"/>
      <c r="Q2468" s="143"/>
      <c r="R2468" s="143"/>
      <c r="S2468" s="143"/>
    </row>
    <row r="2469" spans="1:20" ht="75" customHeight="1">
      <c r="A2469" s="143" t="s">
        <v>6743</v>
      </c>
      <c r="B2469" s="306"/>
      <c r="C2469" s="143" t="s">
        <v>6809</v>
      </c>
      <c r="D2469" s="143"/>
      <c r="E2469" s="163" t="s">
        <v>10600</v>
      </c>
      <c r="F2469" s="163" t="s">
        <v>6810</v>
      </c>
      <c r="G2469" s="163" t="s">
        <v>7079</v>
      </c>
      <c r="H2469" s="163" t="s">
        <v>7080</v>
      </c>
      <c r="I2469" s="223" t="s">
        <v>7</v>
      </c>
      <c r="J2469" s="225" t="s">
        <v>917</v>
      </c>
      <c r="K2469" s="143"/>
      <c r="L2469" s="143"/>
      <c r="M2469" s="143"/>
      <c r="N2469" s="143"/>
      <c r="O2469" s="143"/>
      <c r="P2469" s="143"/>
      <c r="Q2469" s="143"/>
      <c r="R2469" s="143"/>
      <c r="S2469" s="143"/>
    </row>
    <row r="2470" spans="1:20" ht="75" customHeight="1">
      <c r="A2470" s="143" t="s">
        <v>6743</v>
      </c>
      <c r="B2470" s="306"/>
      <c r="C2470" s="143" t="s">
        <v>6811</v>
      </c>
      <c r="D2470" s="143"/>
      <c r="E2470" s="163" t="s">
        <v>10600</v>
      </c>
      <c r="F2470" s="163" t="s">
        <v>6812</v>
      </c>
      <c r="G2470" s="163" t="s">
        <v>7079</v>
      </c>
      <c r="H2470" s="163" t="s">
        <v>7081</v>
      </c>
      <c r="I2470" s="223" t="s">
        <v>7</v>
      </c>
      <c r="J2470" s="225" t="s">
        <v>917</v>
      </c>
      <c r="K2470" s="143"/>
      <c r="L2470" s="143"/>
      <c r="M2470" s="143"/>
      <c r="N2470" s="143"/>
      <c r="O2470" s="143"/>
      <c r="P2470" s="143"/>
      <c r="Q2470" s="143"/>
      <c r="R2470" s="143"/>
      <c r="S2470" s="143"/>
    </row>
    <row r="2471" spans="1:20" ht="75" customHeight="1">
      <c r="A2471" s="143" t="s">
        <v>6743</v>
      </c>
      <c r="B2471" s="306"/>
      <c r="C2471" s="143" t="s">
        <v>6813</v>
      </c>
      <c r="D2471" s="143"/>
      <c r="E2471" s="163" t="s">
        <v>10600</v>
      </c>
      <c r="F2471" s="163" t="s">
        <v>6798</v>
      </c>
      <c r="G2471" s="163" t="s">
        <v>7082</v>
      </c>
      <c r="H2471" s="163" t="s">
        <v>6814</v>
      </c>
      <c r="I2471" s="223" t="s">
        <v>7</v>
      </c>
      <c r="J2471" s="225" t="s">
        <v>917</v>
      </c>
      <c r="K2471" s="143"/>
      <c r="L2471" s="143"/>
      <c r="M2471" s="143"/>
      <c r="N2471" s="143"/>
      <c r="O2471" s="143"/>
      <c r="P2471" s="143"/>
      <c r="Q2471" s="143"/>
      <c r="R2471" s="143"/>
      <c r="S2471" s="143"/>
    </row>
    <row r="2472" spans="1:20" ht="100.5" customHeight="1">
      <c r="A2472" s="143" t="s">
        <v>6743</v>
      </c>
      <c r="B2472" s="306"/>
      <c r="C2472" s="143" t="s">
        <v>6815</v>
      </c>
      <c r="D2472" s="143"/>
      <c r="E2472" s="163" t="s">
        <v>6816</v>
      </c>
      <c r="F2472" s="163" t="s">
        <v>6817</v>
      </c>
      <c r="G2472" s="163" t="s">
        <v>7083</v>
      </c>
      <c r="H2472" s="163" t="s">
        <v>6818</v>
      </c>
      <c r="I2472" s="223" t="s">
        <v>7</v>
      </c>
      <c r="J2472" s="225" t="s">
        <v>917</v>
      </c>
      <c r="K2472" s="143"/>
      <c r="L2472" s="143"/>
      <c r="M2472" s="143"/>
      <c r="N2472" s="143"/>
      <c r="O2472" s="143"/>
      <c r="P2472" s="143"/>
      <c r="Q2472" s="143"/>
      <c r="R2472" s="143"/>
      <c r="S2472" s="143"/>
    </row>
    <row r="2473" spans="1:20" ht="75" customHeight="1">
      <c r="A2473" s="143" t="s">
        <v>6743</v>
      </c>
      <c r="B2473" s="306"/>
      <c r="C2473" s="143" t="s">
        <v>6819</v>
      </c>
      <c r="D2473" s="143"/>
      <c r="E2473" s="163" t="s">
        <v>6816</v>
      </c>
      <c r="F2473" s="163" t="s">
        <v>6820</v>
      </c>
      <c r="G2473" s="163" t="s">
        <v>10602</v>
      </c>
      <c r="H2473" s="163" t="s">
        <v>7084</v>
      </c>
      <c r="I2473" s="223" t="s">
        <v>7</v>
      </c>
      <c r="J2473" s="225" t="s">
        <v>917</v>
      </c>
      <c r="K2473" s="143"/>
      <c r="L2473" s="143"/>
      <c r="M2473" s="143"/>
      <c r="N2473" s="143"/>
      <c r="O2473" s="143"/>
      <c r="P2473" s="143"/>
      <c r="Q2473" s="143"/>
      <c r="R2473" s="143"/>
      <c r="S2473" s="143"/>
    </row>
    <row r="2474" spans="1:20" ht="75" customHeight="1">
      <c r="A2474" s="143" t="s">
        <v>6404</v>
      </c>
      <c r="B2474" s="163" t="s">
        <v>6405</v>
      </c>
      <c r="C2474" s="143" t="s">
        <v>6265</v>
      </c>
      <c r="D2474" s="143"/>
      <c r="E2474" s="143"/>
      <c r="F2474" s="163" t="s">
        <v>6821</v>
      </c>
      <c r="G2474" s="163" t="s">
        <v>7085</v>
      </c>
      <c r="H2474" s="163" t="s">
        <v>10603</v>
      </c>
      <c r="I2474" s="223" t="s">
        <v>7</v>
      </c>
      <c r="J2474" s="225" t="s">
        <v>917</v>
      </c>
      <c r="K2474" s="143"/>
      <c r="L2474" s="143"/>
      <c r="M2474" s="143"/>
      <c r="N2474" s="143"/>
      <c r="O2474" s="143"/>
      <c r="P2474" s="143"/>
      <c r="Q2474" s="143"/>
      <c r="R2474" s="143"/>
      <c r="S2474" s="143"/>
      <c r="T2474" s="143"/>
    </row>
    <row r="2475" spans="1:20" ht="75" customHeight="1">
      <c r="A2475" s="143" t="s">
        <v>6411</v>
      </c>
      <c r="B2475" s="163" t="s">
        <v>6412</v>
      </c>
      <c r="C2475" s="143" t="s">
        <v>6265</v>
      </c>
      <c r="D2475" s="143"/>
      <c r="E2475" s="143"/>
      <c r="F2475" s="163" t="s">
        <v>6822</v>
      </c>
      <c r="G2475" s="163" t="s">
        <v>10604</v>
      </c>
      <c r="H2475" s="163" t="s">
        <v>6823</v>
      </c>
      <c r="I2475" s="223" t="s">
        <v>7</v>
      </c>
      <c r="J2475" s="225" t="s">
        <v>917</v>
      </c>
      <c r="K2475" s="143"/>
      <c r="L2475" s="143"/>
      <c r="M2475" s="143"/>
      <c r="N2475" s="143"/>
      <c r="O2475" s="143"/>
      <c r="P2475" s="143"/>
      <c r="Q2475" s="143"/>
      <c r="R2475" s="143"/>
      <c r="S2475" s="143"/>
      <c r="T2475" s="143"/>
    </row>
    <row r="2476" spans="1:20" ht="75" customHeight="1">
      <c r="A2476" s="143" t="s">
        <v>6426</v>
      </c>
      <c r="B2476" s="163" t="s">
        <v>6427</v>
      </c>
      <c r="C2476" s="143" t="s">
        <v>6265</v>
      </c>
      <c r="D2476" s="143"/>
      <c r="E2476" s="143"/>
      <c r="F2476" s="163" t="s">
        <v>6824</v>
      </c>
      <c r="G2476" s="163" t="s">
        <v>10605</v>
      </c>
      <c r="H2476" s="163" t="s">
        <v>6825</v>
      </c>
      <c r="I2476" s="223" t="s">
        <v>7</v>
      </c>
      <c r="J2476" s="225" t="s">
        <v>917</v>
      </c>
      <c r="K2476" s="143"/>
      <c r="L2476" s="143"/>
      <c r="M2476" s="143"/>
      <c r="N2476" s="143"/>
      <c r="O2476" s="143"/>
      <c r="P2476" s="143"/>
      <c r="Q2476" s="143"/>
      <c r="R2476" s="143"/>
      <c r="S2476" s="143"/>
      <c r="T2476" s="143"/>
    </row>
    <row r="2477" spans="1:20" ht="75" customHeight="1">
      <c r="A2477" s="143" t="s">
        <v>6442</v>
      </c>
      <c r="B2477" s="163" t="s">
        <v>6443</v>
      </c>
      <c r="C2477" s="143" t="s">
        <v>6265</v>
      </c>
      <c r="D2477" s="143"/>
      <c r="E2477" s="143"/>
      <c r="F2477" s="163" t="s">
        <v>6826</v>
      </c>
      <c r="G2477" s="163" t="s">
        <v>10606</v>
      </c>
      <c r="H2477" s="163" t="s">
        <v>10607</v>
      </c>
      <c r="I2477" s="223" t="s">
        <v>7</v>
      </c>
      <c r="J2477" s="225" t="s">
        <v>917</v>
      </c>
      <c r="K2477" s="143"/>
      <c r="L2477" s="143"/>
      <c r="M2477" s="143"/>
      <c r="N2477" s="143"/>
      <c r="O2477" s="143"/>
      <c r="P2477" s="143"/>
      <c r="Q2477" s="143"/>
      <c r="R2477" s="143"/>
      <c r="S2477" s="143"/>
      <c r="T2477" s="143"/>
    </row>
    <row r="2478" spans="1:20" ht="75" customHeight="1">
      <c r="A2478" s="143" t="s">
        <v>6407</v>
      </c>
      <c r="B2478" s="163" t="s">
        <v>6408</v>
      </c>
      <c r="C2478" s="143" t="s">
        <v>6265</v>
      </c>
      <c r="D2478" s="143"/>
      <c r="E2478" s="143"/>
      <c r="F2478" s="163" t="s">
        <v>6827</v>
      </c>
      <c r="G2478" s="163" t="s">
        <v>10608</v>
      </c>
      <c r="H2478" s="163" t="s">
        <v>6828</v>
      </c>
      <c r="I2478" s="223" t="s">
        <v>7</v>
      </c>
      <c r="J2478" s="225" t="s">
        <v>917</v>
      </c>
      <c r="K2478" s="143"/>
      <c r="L2478" s="143"/>
      <c r="M2478" s="143"/>
      <c r="N2478" s="143"/>
      <c r="O2478" s="143"/>
      <c r="P2478" s="143"/>
      <c r="Q2478" s="143"/>
      <c r="R2478" s="143"/>
      <c r="S2478" s="143"/>
      <c r="T2478" s="143"/>
    </row>
    <row r="2479" spans="1:20" ht="75" customHeight="1">
      <c r="A2479" s="143" t="s">
        <v>6415</v>
      </c>
      <c r="B2479" s="163" t="s">
        <v>6416</v>
      </c>
      <c r="C2479" s="143" t="s">
        <v>6265</v>
      </c>
      <c r="D2479" s="143"/>
      <c r="E2479" s="143"/>
      <c r="F2479" s="163" t="s">
        <v>6829</v>
      </c>
      <c r="G2479" s="163" t="s">
        <v>10609</v>
      </c>
      <c r="H2479" s="163" t="s">
        <v>6830</v>
      </c>
      <c r="I2479" s="223" t="s">
        <v>7</v>
      </c>
      <c r="J2479" s="225" t="s">
        <v>234</v>
      </c>
      <c r="K2479" s="143"/>
      <c r="L2479" s="143"/>
      <c r="M2479" s="143"/>
      <c r="N2479" s="143"/>
      <c r="O2479" s="143"/>
      <c r="P2479" s="143"/>
      <c r="Q2479" s="143"/>
      <c r="R2479" s="143"/>
      <c r="S2479" s="143"/>
      <c r="T2479" s="143"/>
    </row>
    <row r="2480" spans="1:20" ht="75" customHeight="1">
      <c r="A2480" s="143" t="s">
        <v>6420</v>
      </c>
      <c r="B2480" s="163" t="s">
        <v>6421</v>
      </c>
      <c r="C2480" s="143" t="s">
        <v>6265</v>
      </c>
      <c r="D2480" s="143"/>
      <c r="E2480" s="143"/>
      <c r="F2480" s="163" t="s">
        <v>6831</v>
      </c>
      <c r="G2480" s="163" t="s">
        <v>10610</v>
      </c>
      <c r="H2480" s="163" t="s">
        <v>6832</v>
      </c>
      <c r="I2480" s="223" t="s">
        <v>7</v>
      </c>
      <c r="J2480" s="225" t="s">
        <v>234</v>
      </c>
      <c r="K2480" s="143"/>
      <c r="L2480" s="143"/>
      <c r="M2480" s="143"/>
      <c r="N2480" s="143"/>
      <c r="O2480" s="143"/>
      <c r="P2480" s="143"/>
      <c r="Q2480" s="143"/>
      <c r="R2480" s="143"/>
      <c r="S2480" s="143"/>
      <c r="T2480" s="143"/>
    </row>
    <row r="2481" spans="1:20" ht="75" customHeight="1">
      <c r="A2481" s="143" t="s">
        <v>6402</v>
      </c>
      <c r="B2481" s="163" t="s">
        <v>6403</v>
      </c>
      <c r="C2481" s="143" t="s">
        <v>6265</v>
      </c>
      <c r="D2481" s="143"/>
      <c r="E2481" s="143"/>
      <c r="F2481" s="163" t="s">
        <v>6833</v>
      </c>
      <c r="G2481" s="163" t="s">
        <v>10611</v>
      </c>
      <c r="H2481" s="163" t="s">
        <v>6834</v>
      </c>
      <c r="I2481" s="223" t="s">
        <v>7</v>
      </c>
      <c r="J2481" s="225" t="s">
        <v>234</v>
      </c>
      <c r="K2481" s="143"/>
      <c r="L2481" s="143"/>
      <c r="M2481" s="143"/>
      <c r="N2481" s="143"/>
      <c r="O2481" s="143"/>
      <c r="P2481" s="143"/>
      <c r="Q2481" s="143"/>
      <c r="R2481" s="143"/>
      <c r="S2481" s="143"/>
      <c r="T2481" s="143"/>
    </row>
    <row r="2482" spans="1:20" ht="75" customHeight="1">
      <c r="A2482" s="143" t="s">
        <v>6379</v>
      </c>
      <c r="B2482" s="163" t="s">
        <v>6380</v>
      </c>
      <c r="C2482" s="143" t="s">
        <v>6265</v>
      </c>
      <c r="D2482" s="143"/>
      <c r="E2482" s="143"/>
      <c r="F2482" s="163" t="s">
        <v>6835</v>
      </c>
      <c r="G2482" s="163" t="s">
        <v>10612</v>
      </c>
      <c r="H2482" s="163" t="s">
        <v>6836</v>
      </c>
      <c r="I2482" s="223" t="s">
        <v>7</v>
      </c>
      <c r="J2482" s="225" t="s">
        <v>234</v>
      </c>
      <c r="K2482" s="143"/>
      <c r="L2482" s="143"/>
      <c r="M2482" s="143"/>
      <c r="N2482" s="143"/>
      <c r="O2482" s="143"/>
      <c r="P2482" s="143"/>
      <c r="Q2482" s="143"/>
      <c r="R2482" s="143"/>
      <c r="S2482" s="143"/>
      <c r="T2482" s="143"/>
    </row>
    <row r="2483" spans="1:20" ht="75" customHeight="1">
      <c r="A2483" s="143" t="s">
        <v>6419</v>
      </c>
      <c r="B2483" s="163" t="s">
        <v>6837</v>
      </c>
      <c r="C2483" s="143" t="s">
        <v>6265</v>
      </c>
      <c r="D2483" s="143"/>
      <c r="E2483" s="143"/>
      <c r="F2483" s="163" t="s">
        <v>10613</v>
      </c>
      <c r="G2483" s="163" t="s">
        <v>10614</v>
      </c>
      <c r="H2483" s="163" t="s">
        <v>6838</v>
      </c>
      <c r="I2483" s="223" t="s">
        <v>7</v>
      </c>
      <c r="J2483" s="225" t="s">
        <v>234</v>
      </c>
      <c r="K2483" s="143"/>
      <c r="L2483" s="143"/>
      <c r="M2483" s="143"/>
      <c r="N2483" s="143"/>
      <c r="O2483" s="143"/>
      <c r="P2483" s="143"/>
      <c r="Q2483" s="143"/>
      <c r="R2483" s="143"/>
      <c r="S2483" s="143"/>
      <c r="T2483" s="143"/>
    </row>
    <row r="2484" spans="1:20" ht="75" customHeight="1">
      <c r="A2484" s="143" t="s">
        <v>6417</v>
      </c>
      <c r="B2484" s="163" t="s">
        <v>6418</v>
      </c>
      <c r="C2484" s="143" t="s">
        <v>6265</v>
      </c>
      <c r="D2484" s="143"/>
      <c r="E2484" s="143"/>
      <c r="F2484" s="163" t="s">
        <v>6839</v>
      </c>
      <c r="G2484" s="163" t="s">
        <v>7086</v>
      </c>
      <c r="H2484" s="163" t="s">
        <v>6840</v>
      </c>
      <c r="I2484" s="223" t="s">
        <v>7</v>
      </c>
      <c r="J2484" s="225" t="s">
        <v>234</v>
      </c>
      <c r="K2484" s="143"/>
      <c r="L2484" s="143"/>
      <c r="M2484" s="143"/>
      <c r="N2484" s="143"/>
      <c r="O2484" s="143"/>
      <c r="P2484" s="143"/>
      <c r="Q2484" s="143"/>
      <c r="R2484" s="143"/>
      <c r="S2484" s="143"/>
      <c r="T2484" s="143"/>
    </row>
    <row r="2485" spans="1:20" ht="75" customHeight="1">
      <c r="A2485" s="143" t="s">
        <v>6384</v>
      </c>
      <c r="B2485" s="163" t="s">
        <v>6385</v>
      </c>
      <c r="C2485" s="143" t="s">
        <v>6265</v>
      </c>
      <c r="D2485" s="143"/>
      <c r="E2485" s="143"/>
      <c r="F2485" s="163" t="s">
        <v>6841</v>
      </c>
      <c r="G2485" s="163" t="s">
        <v>10615</v>
      </c>
      <c r="H2485" s="163" t="s">
        <v>6842</v>
      </c>
      <c r="I2485" s="223" t="s">
        <v>7</v>
      </c>
      <c r="J2485" s="225" t="s">
        <v>234</v>
      </c>
      <c r="K2485" s="143"/>
      <c r="L2485" s="143"/>
      <c r="M2485" s="143"/>
      <c r="N2485" s="143"/>
      <c r="O2485" s="143"/>
      <c r="P2485" s="143"/>
      <c r="Q2485" s="143"/>
      <c r="R2485" s="143"/>
      <c r="S2485" s="143"/>
      <c r="T2485" s="143"/>
    </row>
    <row r="2486" spans="1:20" ht="75" customHeight="1">
      <c r="A2486" s="143" t="s">
        <v>6437</v>
      </c>
      <c r="B2486" s="163" t="s">
        <v>6843</v>
      </c>
      <c r="C2486" s="143" t="s">
        <v>6265</v>
      </c>
      <c r="D2486" s="143"/>
      <c r="E2486" s="143"/>
      <c r="F2486" s="163" t="s">
        <v>6844</v>
      </c>
      <c r="G2486" s="163" t="s">
        <v>10616</v>
      </c>
      <c r="H2486" s="163" t="s">
        <v>6845</v>
      </c>
      <c r="I2486" s="223" t="s">
        <v>7</v>
      </c>
      <c r="J2486" s="225" t="s">
        <v>234</v>
      </c>
      <c r="K2486" s="143"/>
      <c r="L2486" s="143"/>
      <c r="M2486" s="143"/>
      <c r="N2486" s="143"/>
      <c r="O2486" s="143"/>
      <c r="P2486" s="143"/>
      <c r="Q2486" s="143"/>
      <c r="R2486" s="143"/>
      <c r="S2486" s="143"/>
      <c r="T2486" s="143"/>
    </row>
    <row r="2487" spans="1:20" ht="75" customHeight="1">
      <c r="A2487" s="143" t="s">
        <v>6400</v>
      </c>
      <c r="B2487" s="163" t="s">
        <v>6401</v>
      </c>
      <c r="C2487" s="143" t="s">
        <v>6265</v>
      </c>
      <c r="D2487" s="143"/>
      <c r="E2487" s="143"/>
      <c r="F2487" s="163" t="s">
        <v>6846</v>
      </c>
      <c r="G2487" s="163" t="s">
        <v>10617</v>
      </c>
      <c r="H2487" s="143" t="s">
        <v>6847</v>
      </c>
      <c r="I2487" s="223" t="s">
        <v>7</v>
      </c>
      <c r="J2487" s="225" t="s">
        <v>234</v>
      </c>
      <c r="K2487" s="143"/>
      <c r="L2487" s="143"/>
      <c r="M2487" s="143"/>
      <c r="N2487" s="143"/>
      <c r="O2487" s="143"/>
      <c r="P2487" s="143"/>
      <c r="Q2487" s="143"/>
      <c r="R2487" s="143"/>
      <c r="S2487" s="143"/>
      <c r="T2487" s="143"/>
    </row>
    <row r="2488" spans="1:20" ht="75" customHeight="1">
      <c r="A2488" s="143" t="s">
        <v>6424</v>
      </c>
      <c r="B2488" s="163" t="s">
        <v>6425</v>
      </c>
      <c r="C2488" s="143" t="s">
        <v>6265</v>
      </c>
      <c r="D2488" s="143"/>
      <c r="E2488" s="143"/>
      <c r="F2488" s="163" t="s">
        <v>6844</v>
      </c>
      <c r="G2488" s="163" t="s">
        <v>10618</v>
      </c>
      <c r="H2488" s="163" t="s">
        <v>6848</v>
      </c>
      <c r="I2488" s="223" t="s">
        <v>7</v>
      </c>
      <c r="J2488" s="225" t="s">
        <v>234</v>
      </c>
      <c r="K2488" s="143"/>
      <c r="L2488" s="143"/>
      <c r="M2488" s="143"/>
      <c r="N2488" s="143"/>
      <c r="O2488" s="143"/>
      <c r="P2488" s="143"/>
      <c r="Q2488" s="143"/>
      <c r="R2488" s="143"/>
      <c r="S2488" s="143"/>
      <c r="T2488" s="143"/>
    </row>
    <row r="2489" spans="1:20" ht="75" customHeight="1">
      <c r="A2489" s="143" t="s">
        <v>6422</v>
      </c>
      <c r="B2489" s="163" t="s">
        <v>6423</v>
      </c>
      <c r="C2489" s="143" t="s">
        <v>6265</v>
      </c>
      <c r="D2489" s="143"/>
      <c r="E2489" s="143"/>
      <c r="F2489" s="163" t="s">
        <v>6849</v>
      </c>
      <c r="G2489" s="163" t="s">
        <v>10619</v>
      </c>
      <c r="H2489" s="163" t="s">
        <v>6850</v>
      </c>
      <c r="I2489" s="223" t="s">
        <v>7</v>
      </c>
      <c r="J2489" s="225" t="s">
        <v>917</v>
      </c>
      <c r="K2489" s="143"/>
      <c r="L2489" s="143"/>
      <c r="M2489" s="143"/>
      <c r="N2489" s="143"/>
      <c r="O2489" s="143"/>
      <c r="P2489" s="143"/>
      <c r="Q2489" s="143"/>
      <c r="R2489" s="143"/>
      <c r="S2489" s="143"/>
      <c r="T2489" s="143"/>
    </row>
    <row r="2490" spans="1:20" ht="75" customHeight="1">
      <c r="A2490" s="143" t="s">
        <v>6390</v>
      </c>
      <c r="B2490" s="163" t="s">
        <v>6391</v>
      </c>
      <c r="C2490" s="143" t="s">
        <v>6265</v>
      </c>
      <c r="D2490" s="143"/>
      <c r="E2490" s="143"/>
      <c r="F2490" s="163" t="s">
        <v>6851</v>
      </c>
      <c r="G2490" s="163" t="s">
        <v>7087</v>
      </c>
      <c r="H2490" s="163" t="s">
        <v>6852</v>
      </c>
      <c r="I2490" s="223" t="s">
        <v>7</v>
      </c>
      <c r="J2490" s="225" t="s">
        <v>917</v>
      </c>
      <c r="K2490" s="143"/>
      <c r="L2490" s="143"/>
      <c r="M2490" s="143"/>
      <c r="N2490" s="143"/>
      <c r="O2490" s="143"/>
      <c r="P2490" s="143"/>
      <c r="Q2490" s="143"/>
      <c r="R2490" s="143"/>
      <c r="S2490" s="143"/>
      <c r="T2490" s="143"/>
    </row>
    <row r="2491" spans="1:20" ht="75" customHeight="1">
      <c r="A2491" s="143" t="s">
        <v>6853</v>
      </c>
      <c r="B2491" s="143" t="s">
        <v>6854</v>
      </c>
      <c r="C2491" s="143" t="s">
        <v>6265</v>
      </c>
      <c r="D2491" s="143"/>
      <c r="E2491" s="143"/>
      <c r="F2491" s="163" t="s">
        <v>6855</v>
      </c>
      <c r="G2491" s="163" t="s">
        <v>7088</v>
      </c>
      <c r="H2491" s="143" t="s">
        <v>6857</v>
      </c>
      <c r="I2491" s="223" t="s">
        <v>7</v>
      </c>
      <c r="J2491" s="225" t="s">
        <v>917</v>
      </c>
      <c r="K2491" s="143"/>
      <c r="L2491" s="143"/>
      <c r="M2491" s="143"/>
      <c r="N2491" s="143"/>
      <c r="O2491" s="143"/>
      <c r="P2491" s="143"/>
      <c r="Q2491" s="143"/>
      <c r="R2491" s="143"/>
      <c r="S2491" s="143"/>
      <c r="T2491" s="143"/>
    </row>
    <row r="2492" spans="1:20" ht="75" customHeight="1">
      <c r="A2492" s="143" t="s">
        <v>6386</v>
      </c>
      <c r="B2492" s="163" t="s">
        <v>6387</v>
      </c>
      <c r="C2492" s="143" t="s">
        <v>6265</v>
      </c>
      <c r="D2492" s="143"/>
      <c r="E2492" s="143"/>
      <c r="F2492" s="163" t="s">
        <v>6858</v>
      </c>
      <c r="G2492" s="163" t="s">
        <v>7088</v>
      </c>
      <c r="H2492" s="163" t="s">
        <v>6859</v>
      </c>
      <c r="I2492" s="223" t="s">
        <v>7</v>
      </c>
      <c r="J2492" s="225" t="s">
        <v>917</v>
      </c>
      <c r="K2492" s="143"/>
      <c r="L2492" s="143"/>
      <c r="M2492" s="143"/>
      <c r="N2492" s="143"/>
      <c r="O2492" s="143"/>
      <c r="P2492" s="143"/>
      <c r="Q2492" s="143"/>
      <c r="R2492" s="143"/>
      <c r="S2492" s="143"/>
      <c r="T2492" s="143"/>
    </row>
    <row r="2493" spans="1:20" ht="75" customHeight="1">
      <c r="A2493" s="143" t="s">
        <v>6409</v>
      </c>
      <c r="B2493" s="163" t="s">
        <v>6410</v>
      </c>
      <c r="C2493" s="143" t="s">
        <v>6265</v>
      </c>
      <c r="D2493" s="143"/>
      <c r="E2493" s="143"/>
      <c r="F2493" s="163" t="s">
        <v>6860</v>
      </c>
      <c r="G2493" s="163" t="s">
        <v>10620</v>
      </c>
      <c r="H2493" s="163" t="s">
        <v>6861</v>
      </c>
      <c r="I2493" s="223" t="s">
        <v>7</v>
      </c>
      <c r="J2493" s="225" t="s">
        <v>917</v>
      </c>
      <c r="K2493" s="143"/>
      <c r="L2493" s="143"/>
      <c r="M2493" s="143"/>
      <c r="N2493" s="143"/>
      <c r="O2493" s="143"/>
      <c r="P2493" s="143"/>
      <c r="Q2493" s="143"/>
      <c r="R2493" s="143"/>
      <c r="S2493" s="143"/>
      <c r="T2493" s="143"/>
    </row>
    <row r="2494" spans="1:20" ht="75" customHeight="1">
      <c r="A2494" s="143" t="s">
        <v>6862</v>
      </c>
      <c r="B2494" s="163" t="s">
        <v>6863</v>
      </c>
      <c r="C2494" s="143" t="s">
        <v>6265</v>
      </c>
      <c r="D2494" s="143"/>
      <c r="E2494" s="143"/>
      <c r="F2494" s="163" t="s">
        <v>6864</v>
      </c>
      <c r="G2494" s="163" t="s">
        <v>6856</v>
      </c>
      <c r="H2494" s="163" t="s">
        <v>6865</v>
      </c>
      <c r="I2494" s="223" t="s">
        <v>7</v>
      </c>
      <c r="J2494" s="225" t="s">
        <v>917</v>
      </c>
      <c r="K2494" s="143"/>
      <c r="L2494" s="143"/>
      <c r="M2494" s="143"/>
      <c r="N2494" s="143"/>
      <c r="O2494" s="143"/>
      <c r="P2494" s="143"/>
      <c r="Q2494" s="143"/>
      <c r="R2494" s="143"/>
      <c r="S2494" s="143"/>
      <c r="T2494" s="143"/>
    </row>
    <row r="2495" spans="1:20" ht="75" customHeight="1">
      <c r="A2495" s="143" t="s">
        <v>6866</v>
      </c>
      <c r="B2495" s="163" t="s">
        <v>6867</v>
      </c>
      <c r="C2495" s="143" t="s">
        <v>6265</v>
      </c>
      <c r="D2495" s="143"/>
      <c r="E2495" s="143"/>
      <c r="F2495" s="163" t="s">
        <v>6868</v>
      </c>
      <c r="G2495" s="163" t="s">
        <v>10621</v>
      </c>
      <c r="H2495" s="163" t="s">
        <v>6869</v>
      </c>
      <c r="I2495" s="223" t="s">
        <v>7</v>
      </c>
      <c r="J2495" s="225" t="s">
        <v>234</v>
      </c>
      <c r="K2495" s="143"/>
      <c r="L2495" s="143"/>
      <c r="M2495" s="143"/>
      <c r="N2495" s="143"/>
      <c r="O2495" s="143"/>
      <c r="P2495" s="143"/>
      <c r="Q2495" s="143"/>
      <c r="R2495" s="143"/>
      <c r="S2495" s="143"/>
      <c r="T2495" s="143"/>
    </row>
    <row r="2496" spans="1:20" ht="75" customHeight="1">
      <c r="A2496" s="143" t="s">
        <v>6870</v>
      </c>
      <c r="B2496" s="163" t="s">
        <v>6871</v>
      </c>
      <c r="C2496" s="143" t="s">
        <v>6265</v>
      </c>
      <c r="D2496" s="143"/>
      <c r="E2496" s="143"/>
      <c r="F2496" s="163" t="s">
        <v>6872</v>
      </c>
      <c r="G2496" s="163" t="s">
        <v>10622</v>
      </c>
      <c r="H2496" s="163" t="s">
        <v>6873</v>
      </c>
      <c r="I2496" s="223" t="s">
        <v>7</v>
      </c>
      <c r="J2496" s="225" t="s">
        <v>234</v>
      </c>
      <c r="K2496" s="143"/>
      <c r="L2496" s="143"/>
      <c r="M2496" s="143"/>
      <c r="N2496" s="143"/>
      <c r="O2496" s="143"/>
      <c r="P2496" s="143"/>
      <c r="Q2496" s="143"/>
      <c r="R2496" s="143"/>
      <c r="S2496" s="143"/>
      <c r="T2496" s="143"/>
    </row>
    <row r="2497" spans="1:20" ht="75" customHeight="1">
      <c r="A2497" s="143" t="s">
        <v>6874</v>
      </c>
      <c r="B2497" s="163" t="s">
        <v>6875</v>
      </c>
      <c r="C2497" s="143" t="s">
        <v>6265</v>
      </c>
      <c r="D2497" s="143"/>
      <c r="E2497" s="143"/>
      <c r="F2497" s="163" t="s">
        <v>6876</v>
      </c>
      <c r="G2497" s="163" t="s">
        <v>7089</v>
      </c>
      <c r="H2497" s="163" t="s">
        <v>6857</v>
      </c>
      <c r="I2497" s="223" t="s">
        <v>7</v>
      </c>
      <c r="J2497" s="225" t="s">
        <v>234</v>
      </c>
      <c r="K2497" s="143"/>
      <c r="L2497" s="143"/>
      <c r="M2497" s="143"/>
      <c r="N2497" s="143"/>
      <c r="O2497" s="143"/>
      <c r="P2497" s="143"/>
      <c r="Q2497" s="143"/>
      <c r="R2497" s="143"/>
      <c r="S2497" s="143"/>
      <c r="T2497" s="143"/>
    </row>
    <row r="2498" spans="1:20" ht="75" customHeight="1">
      <c r="A2498" s="143" t="s">
        <v>6381</v>
      </c>
      <c r="B2498" s="163" t="s">
        <v>6382</v>
      </c>
      <c r="C2498" s="143" t="s">
        <v>6265</v>
      </c>
      <c r="D2498" s="143"/>
      <c r="E2498" s="143"/>
      <c r="F2498" s="163" t="s">
        <v>6877</v>
      </c>
      <c r="G2498" s="163" t="s">
        <v>7090</v>
      </c>
      <c r="H2498" s="163" t="s">
        <v>10623</v>
      </c>
      <c r="I2498" s="223" t="s">
        <v>7</v>
      </c>
      <c r="J2498" s="225" t="s">
        <v>234</v>
      </c>
      <c r="K2498" s="143"/>
      <c r="L2498" s="143"/>
      <c r="M2498" s="143"/>
      <c r="N2498" s="143"/>
      <c r="O2498" s="143"/>
      <c r="P2498" s="143"/>
      <c r="Q2498" s="143"/>
      <c r="R2498" s="143"/>
      <c r="S2498" s="143"/>
      <c r="T2498" s="143"/>
    </row>
    <row r="2499" spans="1:20" ht="75" customHeight="1">
      <c r="A2499" s="143" t="s">
        <v>6878</v>
      </c>
      <c r="B2499" s="163" t="s">
        <v>6879</v>
      </c>
      <c r="C2499" s="143" t="s">
        <v>6265</v>
      </c>
      <c r="D2499" s="143"/>
      <c r="E2499" s="143"/>
      <c r="F2499" s="163" t="s">
        <v>6880</v>
      </c>
      <c r="G2499" s="163" t="s">
        <v>7091</v>
      </c>
      <c r="H2499" s="163" t="s">
        <v>6881</v>
      </c>
      <c r="I2499" s="223" t="s">
        <v>7</v>
      </c>
      <c r="J2499" s="225" t="s">
        <v>917</v>
      </c>
      <c r="K2499" s="143"/>
      <c r="L2499" s="143"/>
      <c r="M2499" s="143"/>
      <c r="N2499" s="143"/>
      <c r="O2499" s="143"/>
      <c r="P2499" s="143"/>
      <c r="Q2499" s="143"/>
      <c r="R2499" s="143"/>
      <c r="S2499" s="143"/>
      <c r="T2499" s="143"/>
    </row>
    <row r="2500" spans="1:20" ht="75" customHeight="1">
      <c r="A2500" s="143" t="s">
        <v>6882</v>
      </c>
      <c r="B2500" s="163" t="s">
        <v>6883</v>
      </c>
      <c r="C2500" s="143" t="s">
        <v>6265</v>
      </c>
      <c r="D2500" s="143"/>
      <c r="E2500" s="143"/>
      <c r="F2500" s="163" t="s">
        <v>6884</v>
      </c>
      <c r="G2500" s="163" t="s">
        <v>7092</v>
      </c>
      <c r="H2500" s="163" t="s">
        <v>6885</v>
      </c>
      <c r="I2500" s="223" t="s">
        <v>7</v>
      </c>
      <c r="J2500" s="225" t="s">
        <v>917</v>
      </c>
      <c r="K2500" s="143"/>
      <c r="L2500" s="143"/>
      <c r="M2500" s="143"/>
      <c r="N2500" s="143"/>
      <c r="O2500" s="143"/>
      <c r="P2500" s="143"/>
      <c r="Q2500" s="143"/>
      <c r="R2500" s="143"/>
      <c r="S2500" s="143"/>
      <c r="T2500" s="143"/>
    </row>
    <row r="2501" spans="1:20" ht="75" customHeight="1">
      <c r="A2501" s="143" t="s">
        <v>6399</v>
      </c>
      <c r="B2501" s="163" t="s">
        <v>6886</v>
      </c>
      <c r="C2501" s="143" t="s">
        <v>6265</v>
      </c>
      <c r="D2501" s="143"/>
      <c r="E2501" s="143"/>
      <c r="F2501" s="163" t="s">
        <v>6887</v>
      </c>
      <c r="G2501" s="163" t="s">
        <v>7093</v>
      </c>
      <c r="H2501" s="163" t="s">
        <v>10624</v>
      </c>
      <c r="I2501" s="223" t="s">
        <v>7</v>
      </c>
      <c r="J2501" s="225" t="s">
        <v>234</v>
      </c>
      <c r="K2501" s="143"/>
      <c r="L2501" s="143"/>
      <c r="M2501" s="143"/>
      <c r="N2501" s="143"/>
      <c r="O2501" s="143"/>
      <c r="P2501" s="143"/>
      <c r="Q2501" s="143"/>
      <c r="R2501" s="143"/>
      <c r="S2501" s="143"/>
      <c r="T2501" s="143"/>
    </row>
    <row r="2502" spans="1:20" ht="75" customHeight="1">
      <c r="A2502" s="143" t="s">
        <v>6375</v>
      </c>
      <c r="B2502" s="163" t="s">
        <v>6376</v>
      </c>
      <c r="C2502" s="143" t="s">
        <v>6265</v>
      </c>
      <c r="D2502" s="143"/>
      <c r="E2502" s="143"/>
      <c r="F2502" s="163" t="s">
        <v>6887</v>
      </c>
      <c r="G2502" s="163" t="s">
        <v>10625</v>
      </c>
      <c r="H2502" s="163" t="s">
        <v>6888</v>
      </c>
      <c r="I2502" s="223" t="s">
        <v>7</v>
      </c>
      <c r="J2502" s="225" t="s">
        <v>234</v>
      </c>
      <c r="K2502" s="143"/>
      <c r="L2502" s="143"/>
      <c r="M2502" s="143"/>
      <c r="N2502" s="143"/>
      <c r="O2502" s="143"/>
      <c r="P2502" s="143"/>
      <c r="Q2502" s="143"/>
      <c r="R2502" s="143"/>
      <c r="S2502" s="143"/>
      <c r="T2502" s="143"/>
    </row>
    <row r="2503" spans="1:20" s="152" customFormat="1" ht="75" customHeight="1">
      <c r="A2503" s="213" t="s">
        <v>6889</v>
      </c>
      <c r="B2503" s="169" t="s">
        <v>6890</v>
      </c>
      <c r="C2503" s="213" t="s">
        <v>6265</v>
      </c>
      <c r="D2503" s="213"/>
      <c r="E2503" s="213"/>
      <c r="F2503" s="169" t="s">
        <v>6858</v>
      </c>
      <c r="G2503" s="169" t="s">
        <v>7094</v>
      </c>
      <c r="H2503" s="169" t="s">
        <v>10626</v>
      </c>
      <c r="I2503" s="223" t="s">
        <v>7</v>
      </c>
      <c r="J2503" s="239" t="s">
        <v>917</v>
      </c>
      <c r="K2503" s="213"/>
      <c r="L2503" s="213"/>
      <c r="M2503" s="213"/>
      <c r="N2503" s="213"/>
      <c r="O2503" s="213"/>
      <c r="P2503" s="213"/>
      <c r="Q2503" s="213"/>
      <c r="R2503" s="213"/>
      <c r="S2503" s="213"/>
      <c r="T2503" s="213"/>
    </row>
    <row r="2504" spans="1:20" s="151" customFormat="1" ht="12">
      <c r="I2504" s="256"/>
      <c r="J2504" s="240"/>
      <c r="M2504" s="148"/>
    </row>
    <row r="2505" spans="1:20" s="151" customFormat="1" ht="12">
      <c r="I2505" s="256"/>
      <c r="J2505" s="240"/>
      <c r="M2505" s="148"/>
    </row>
    <row r="2506" spans="1:20" s="151" customFormat="1" ht="12">
      <c r="I2506" s="256"/>
      <c r="J2506" s="240"/>
      <c r="M2506" s="148"/>
    </row>
    <row r="2507" spans="1:20" s="151" customFormat="1" ht="12">
      <c r="I2507" s="256"/>
      <c r="J2507" s="240"/>
      <c r="M2507" s="148"/>
    </row>
    <row r="2508" spans="1:20" s="151" customFormat="1" ht="12">
      <c r="I2508" s="256"/>
      <c r="J2508" s="240"/>
      <c r="M2508" s="148"/>
    </row>
    <row r="2509" spans="1:20" s="151" customFormat="1" ht="12">
      <c r="I2509" s="256"/>
      <c r="J2509" s="240"/>
      <c r="M2509" s="148"/>
    </row>
    <row r="2510" spans="1:20" s="151" customFormat="1" ht="12">
      <c r="I2510" s="256"/>
      <c r="J2510" s="240"/>
      <c r="M2510" s="148"/>
    </row>
    <row r="2511" spans="1:20" s="151" customFormat="1" ht="12">
      <c r="I2511" s="256"/>
      <c r="J2511" s="240"/>
      <c r="M2511" s="148"/>
    </row>
    <row r="2512" spans="1:20" s="151" customFormat="1" ht="12">
      <c r="I2512" s="256"/>
      <c r="J2512" s="240"/>
      <c r="M2512" s="148"/>
    </row>
    <row r="2513" spans="9:13" s="151" customFormat="1" ht="12">
      <c r="I2513" s="256"/>
      <c r="J2513" s="240"/>
      <c r="M2513" s="148"/>
    </row>
    <row r="2514" spans="9:13" s="151" customFormat="1" ht="12">
      <c r="I2514" s="256"/>
      <c r="J2514" s="240"/>
      <c r="M2514" s="148"/>
    </row>
    <row r="2515" spans="9:13" s="151" customFormat="1" ht="12">
      <c r="I2515" s="256"/>
      <c r="J2515" s="240"/>
      <c r="M2515" s="148"/>
    </row>
    <row r="2516" spans="9:13" s="151" customFormat="1" ht="12">
      <c r="I2516" s="256"/>
      <c r="J2516" s="240"/>
      <c r="M2516" s="148"/>
    </row>
    <row r="2517" spans="9:13" s="151" customFormat="1" ht="12">
      <c r="I2517" s="256"/>
      <c r="J2517" s="240"/>
      <c r="M2517" s="148"/>
    </row>
    <row r="2518" spans="9:13" s="151" customFormat="1" ht="12">
      <c r="I2518" s="256"/>
      <c r="J2518" s="240"/>
      <c r="M2518" s="148"/>
    </row>
    <row r="2519" spans="9:13" s="151" customFormat="1" ht="12">
      <c r="I2519" s="256"/>
      <c r="J2519" s="240"/>
      <c r="M2519" s="148"/>
    </row>
    <row r="2520" spans="9:13" s="151" customFormat="1" ht="12">
      <c r="I2520" s="256"/>
      <c r="J2520" s="240"/>
      <c r="M2520" s="148"/>
    </row>
    <row r="2521" spans="9:13" s="151" customFormat="1" ht="12">
      <c r="I2521" s="256"/>
      <c r="J2521" s="240"/>
      <c r="M2521" s="148"/>
    </row>
    <row r="2522" spans="9:13" s="151" customFormat="1" ht="12">
      <c r="I2522" s="256"/>
      <c r="J2522" s="240"/>
      <c r="M2522" s="148"/>
    </row>
    <row r="2523" spans="9:13" s="151" customFormat="1" ht="12">
      <c r="I2523" s="256"/>
      <c r="J2523" s="240"/>
      <c r="M2523" s="148"/>
    </row>
    <row r="2524" spans="9:13" s="151" customFormat="1" ht="12">
      <c r="I2524" s="256"/>
      <c r="J2524" s="240"/>
      <c r="M2524" s="148"/>
    </row>
    <row r="2525" spans="9:13" s="151" customFormat="1" ht="12">
      <c r="I2525" s="256"/>
      <c r="J2525" s="240"/>
      <c r="M2525" s="148"/>
    </row>
    <row r="2526" spans="9:13" s="151" customFormat="1" ht="12">
      <c r="I2526" s="256"/>
      <c r="J2526" s="240"/>
      <c r="M2526" s="148"/>
    </row>
    <row r="2527" spans="9:13" s="151" customFormat="1" ht="12">
      <c r="I2527" s="256"/>
      <c r="J2527" s="240"/>
      <c r="M2527" s="148"/>
    </row>
    <row r="2528" spans="9:13" s="151" customFormat="1" ht="12">
      <c r="I2528" s="256"/>
      <c r="J2528" s="240"/>
      <c r="M2528" s="148"/>
    </row>
    <row r="2529" spans="9:13" s="151" customFormat="1" ht="12">
      <c r="I2529" s="256"/>
      <c r="J2529" s="240"/>
      <c r="M2529" s="148"/>
    </row>
    <row r="2530" spans="9:13" s="151" customFormat="1" ht="12">
      <c r="I2530" s="256"/>
      <c r="J2530" s="240"/>
      <c r="M2530" s="148"/>
    </row>
    <row r="2531" spans="9:13" s="151" customFormat="1" ht="12">
      <c r="I2531" s="256"/>
      <c r="J2531" s="240"/>
      <c r="M2531" s="148"/>
    </row>
    <row r="2532" spans="9:13" s="151" customFormat="1" ht="12">
      <c r="I2532" s="256"/>
      <c r="J2532" s="240"/>
      <c r="M2532" s="148"/>
    </row>
    <row r="2533" spans="9:13" s="151" customFormat="1" ht="12">
      <c r="I2533" s="256"/>
      <c r="J2533" s="240"/>
      <c r="M2533" s="148"/>
    </row>
    <row r="2534" spans="9:13" s="151" customFormat="1" ht="12">
      <c r="I2534" s="256"/>
      <c r="J2534" s="240"/>
      <c r="M2534" s="148"/>
    </row>
    <row r="2535" spans="9:13" s="151" customFormat="1" ht="12">
      <c r="I2535" s="256"/>
      <c r="J2535" s="240"/>
      <c r="M2535" s="148"/>
    </row>
    <row r="2536" spans="9:13" s="151" customFormat="1" ht="12">
      <c r="I2536" s="256"/>
      <c r="J2536" s="240"/>
      <c r="M2536" s="148"/>
    </row>
    <row r="2537" spans="9:13" s="151" customFormat="1" ht="12">
      <c r="I2537" s="256"/>
      <c r="J2537" s="240"/>
      <c r="M2537" s="148"/>
    </row>
    <row r="2538" spans="9:13" s="151" customFormat="1" ht="12">
      <c r="I2538" s="256"/>
      <c r="J2538" s="240"/>
      <c r="M2538" s="148"/>
    </row>
    <row r="2539" spans="9:13" s="151" customFormat="1" ht="12">
      <c r="I2539" s="256"/>
      <c r="J2539" s="240"/>
      <c r="M2539" s="148"/>
    </row>
    <row r="2540" spans="9:13" s="151" customFormat="1" ht="12">
      <c r="I2540" s="256"/>
      <c r="J2540" s="240"/>
      <c r="M2540" s="148"/>
    </row>
    <row r="2541" spans="9:13" s="151" customFormat="1" ht="12">
      <c r="I2541" s="256"/>
      <c r="J2541" s="240"/>
      <c r="M2541" s="148"/>
    </row>
    <row r="2542" spans="9:13" s="151" customFormat="1" ht="12">
      <c r="I2542" s="256"/>
      <c r="J2542" s="240"/>
      <c r="M2542" s="148"/>
    </row>
    <row r="2543" spans="9:13" s="151" customFormat="1" ht="12">
      <c r="I2543" s="256"/>
      <c r="J2543" s="240"/>
      <c r="M2543" s="148"/>
    </row>
    <row r="2544" spans="9:13" s="151" customFormat="1" ht="12">
      <c r="I2544" s="256"/>
      <c r="J2544" s="240"/>
      <c r="M2544" s="148"/>
    </row>
    <row r="2545" spans="9:13" s="151" customFormat="1" ht="12">
      <c r="I2545" s="256"/>
      <c r="J2545" s="240"/>
      <c r="M2545" s="148"/>
    </row>
    <row r="2546" spans="9:13" s="151" customFormat="1" ht="12">
      <c r="I2546" s="256"/>
      <c r="J2546" s="240"/>
      <c r="M2546" s="148"/>
    </row>
    <row r="2547" spans="9:13" s="151" customFormat="1" ht="12">
      <c r="I2547" s="256"/>
      <c r="J2547" s="240"/>
      <c r="M2547" s="148"/>
    </row>
    <row r="2548" spans="9:13" s="151" customFormat="1" ht="12">
      <c r="I2548" s="256"/>
      <c r="J2548" s="240"/>
      <c r="M2548" s="148"/>
    </row>
    <row r="2549" spans="9:13" s="151" customFormat="1" ht="12">
      <c r="I2549" s="256"/>
      <c r="J2549" s="240"/>
      <c r="M2549" s="148"/>
    </row>
    <row r="2550" spans="9:13" s="151" customFormat="1" ht="12">
      <c r="I2550" s="256"/>
      <c r="J2550" s="240"/>
      <c r="M2550" s="148"/>
    </row>
    <row r="2551" spans="9:13" s="151" customFormat="1" ht="12">
      <c r="I2551" s="256"/>
      <c r="J2551" s="240"/>
      <c r="M2551" s="148"/>
    </row>
    <row r="2552" spans="9:13" s="151" customFormat="1" ht="12">
      <c r="I2552" s="256"/>
      <c r="J2552" s="240"/>
      <c r="M2552" s="148"/>
    </row>
    <row r="2553" spans="9:13" s="151" customFormat="1" ht="12">
      <c r="I2553" s="256"/>
      <c r="J2553" s="240"/>
      <c r="M2553" s="148"/>
    </row>
    <row r="2554" spans="9:13" s="151" customFormat="1" ht="12">
      <c r="I2554" s="256"/>
      <c r="J2554" s="240"/>
      <c r="M2554" s="148"/>
    </row>
    <row r="2555" spans="9:13" s="151" customFormat="1" ht="12">
      <c r="I2555" s="256"/>
      <c r="J2555" s="240"/>
      <c r="M2555" s="148"/>
    </row>
    <row r="2556" spans="9:13" s="151" customFormat="1" ht="12">
      <c r="I2556" s="256"/>
      <c r="J2556" s="240"/>
      <c r="M2556" s="148"/>
    </row>
    <row r="2557" spans="9:13" s="151" customFormat="1" ht="12">
      <c r="I2557" s="256"/>
      <c r="J2557" s="240"/>
      <c r="M2557" s="148"/>
    </row>
    <row r="2558" spans="9:13" s="151" customFormat="1" ht="12">
      <c r="I2558" s="256"/>
      <c r="J2558" s="240"/>
      <c r="M2558" s="148"/>
    </row>
    <row r="2559" spans="9:13" s="151" customFormat="1" ht="12">
      <c r="I2559" s="256"/>
      <c r="J2559" s="240"/>
      <c r="M2559" s="148"/>
    </row>
    <row r="2560" spans="9:13" s="151" customFormat="1" ht="12">
      <c r="I2560" s="256"/>
      <c r="J2560" s="240"/>
      <c r="M2560" s="148"/>
    </row>
    <row r="2561" spans="9:13" s="151" customFormat="1" ht="12">
      <c r="I2561" s="256"/>
      <c r="J2561" s="240"/>
      <c r="M2561" s="148"/>
    </row>
    <row r="2562" spans="9:13" s="151" customFormat="1" ht="12">
      <c r="I2562" s="256"/>
      <c r="J2562" s="240"/>
      <c r="M2562" s="148"/>
    </row>
    <row r="2563" spans="9:13" s="151" customFormat="1" ht="12">
      <c r="I2563" s="256"/>
      <c r="J2563" s="240"/>
      <c r="M2563" s="148"/>
    </row>
    <row r="2564" spans="9:13" s="151" customFormat="1" ht="12">
      <c r="I2564" s="256"/>
      <c r="J2564" s="240"/>
      <c r="M2564" s="148"/>
    </row>
    <row r="2565" spans="9:13" s="151" customFormat="1" ht="12">
      <c r="I2565" s="256"/>
      <c r="J2565" s="240"/>
      <c r="M2565" s="148"/>
    </row>
    <row r="2566" spans="9:13" s="151" customFormat="1" ht="12">
      <c r="I2566" s="256"/>
      <c r="J2566" s="240"/>
      <c r="M2566" s="148"/>
    </row>
    <row r="2567" spans="9:13" s="151" customFormat="1" ht="12">
      <c r="I2567" s="256"/>
      <c r="J2567" s="240"/>
      <c r="M2567" s="148"/>
    </row>
    <row r="2568" spans="9:13" s="151" customFormat="1" ht="12">
      <c r="I2568" s="256"/>
      <c r="J2568" s="240"/>
      <c r="M2568" s="148"/>
    </row>
    <row r="2569" spans="9:13" s="151" customFormat="1" ht="12">
      <c r="I2569" s="256"/>
      <c r="J2569" s="240"/>
      <c r="M2569" s="148"/>
    </row>
    <row r="2570" spans="9:13" s="151" customFormat="1" ht="12">
      <c r="I2570" s="256"/>
      <c r="J2570" s="240"/>
      <c r="M2570" s="148"/>
    </row>
    <row r="2571" spans="9:13" s="151" customFormat="1" ht="12">
      <c r="I2571" s="256"/>
      <c r="J2571" s="240"/>
      <c r="M2571" s="148"/>
    </row>
    <row r="2572" spans="9:13" s="151" customFormat="1" ht="12">
      <c r="I2572" s="256"/>
      <c r="J2572" s="240"/>
      <c r="M2572" s="148"/>
    </row>
    <row r="2573" spans="9:13" s="151" customFormat="1" ht="12">
      <c r="I2573" s="256"/>
      <c r="J2573" s="240"/>
      <c r="M2573" s="148"/>
    </row>
    <row r="2574" spans="9:13" s="151" customFormat="1" ht="12">
      <c r="I2574" s="256"/>
      <c r="J2574" s="240"/>
      <c r="M2574" s="148"/>
    </row>
    <row r="2575" spans="9:13" s="151" customFormat="1" ht="12">
      <c r="I2575" s="256"/>
      <c r="J2575" s="240"/>
      <c r="M2575" s="148"/>
    </row>
    <row r="2576" spans="9:13" s="151" customFormat="1" ht="12">
      <c r="I2576" s="256"/>
      <c r="J2576" s="240"/>
      <c r="M2576" s="148"/>
    </row>
    <row r="2577" spans="9:13" s="151" customFormat="1" ht="12">
      <c r="I2577" s="256"/>
      <c r="J2577" s="240"/>
      <c r="M2577" s="148"/>
    </row>
    <row r="2578" spans="9:13" s="151" customFormat="1" ht="12">
      <c r="I2578" s="256"/>
      <c r="J2578" s="240"/>
      <c r="M2578" s="148"/>
    </row>
    <row r="2579" spans="9:13" s="151" customFormat="1" ht="12">
      <c r="I2579" s="256"/>
      <c r="J2579" s="240"/>
      <c r="M2579" s="148"/>
    </row>
    <row r="2580" spans="9:13" s="151" customFormat="1" ht="12">
      <c r="I2580" s="256"/>
      <c r="J2580" s="240"/>
      <c r="M2580" s="148"/>
    </row>
    <row r="2581" spans="9:13" s="151" customFormat="1" ht="12">
      <c r="I2581" s="256"/>
      <c r="J2581" s="240"/>
      <c r="M2581" s="148"/>
    </row>
    <row r="2582" spans="9:13" s="151" customFormat="1" ht="12">
      <c r="I2582" s="256"/>
      <c r="J2582" s="240"/>
      <c r="M2582" s="148"/>
    </row>
    <row r="2583" spans="9:13" s="151" customFormat="1" ht="12">
      <c r="I2583" s="256"/>
      <c r="J2583" s="240"/>
      <c r="M2583" s="148"/>
    </row>
    <row r="2584" spans="9:13" s="151" customFormat="1" ht="12">
      <c r="I2584" s="256"/>
      <c r="J2584" s="240"/>
      <c r="M2584" s="148"/>
    </row>
    <row r="2585" spans="9:13" s="151" customFormat="1" ht="12">
      <c r="I2585" s="256"/>
      <c r="J2585" s="240"/>
      <c r="M2585" s="148"/>
    </row>
    <row r="2586" spans="9:13" s="151" customFormat="1" ht="12">
      <c r="I2586" s="256"/>
      <c r="J2586" s="240"/>
      <c r="M2586" s="148"/>
    </row>
    <row r="2587" spans="9:13" s="151" customFormat="1" ht="12">
      <c r="I2587" s="256"/>
      <c r="J2587" s="240"/>
      <c r="M2587" s="148"/>
    </row>
    <row r="2588" spans="9:13" s="151" customFormat="1" ht="12">
      <c r="I2588" s="256"/>
      <c r="J2588" s="240"/>
      <c r="M2588" s="148"/>
    </row>
    <row r="2589" spans="9:13" s="151" customFormat="1" ht="12">
      <c r="I2589" s="256"/>
      <c r="J2589" s="240"/>
      <c r="M2589" s="148"/>
    </row>
    <row r="2590" spans="9:13" s="151" customFormat="1" ht="12">
      <c r="I2590" s="256"/>
      <c r="J2590" s="240"/>
      <c r="M2590" s="148"/>
    </row>
    <row r="2591" spans="9:13" s="151" customFormat="1" ht="12">
      <c r="I2591" s="256"/>
      <c r="J2591" s="240"/>
      <c r="M2591" s="148"/>
    </row>
    <row r="2592" spans="9:13" s="151" customFormat="1" ht="12">
      <c r="I2592" s="256"/>
      <c r="J2592" s="240"/>
      <c r="M2592" s="148"/>
    </row>
    <row r="2593" spans="9:13" s="151" customFormat="1" ht="12">
      <c r="I2593" s="256"/>
      <c r="J2593" s="240"/>
      <c r="M2593" s="148"/>
    </row>
    <row r="2594" spans="9:13" s="151" customFormat="1" ht="12">
      <c r="I2594" s="256"/>
      <c r="J2594" s="240"/>
      <c r="M2594" s="148"/>
    </row>
    <row r="2595" spans="9:13" s="151" customFormat="1" ht="12">
      <c r="I2595" s="256"/>
      <c r="J2595" s="240"/>
      <c r="M2595" s="148"/>
    </row>
    <row r="2596" spans="9:13" s="151" customFormat="1" ht="12">
      <c r="I2596" s="256"/>
      <c r="J2596" s="240"/>
      <c r="M2596" s="148"/>
    </row>
    <row r="2597" spans="9:13" s="151" customFormat="1" ht="12">
      <c r="I2597" s="256"/>
      <c r="J2597" s="240"/>
      <c r="M2597" s="148"/>
    </row>
    <row r="2598" spans="9:13" s="151" customFormat="1" ht="12">
      <c r="I2598" s="256"/>
      <c r="J2598" s="240"/>
      <c r="M2598" s="148"/>
    </row>
    <row r="2599" spans="9:13" s="151" customFormat="1" ht="12">
      <c r="I2599" s="256"/>
      <c r="J2599" s="240"/>
      <c r="M2599" s="148"/>
    </row>
    <row r="2600" spans="9:13" s="151" customFormat="1" ht="12">
      <c r="I2600" s="256"/>
      <c r="J2600" s="240"/>
      <c r="M2600" s="148"/>
    </row>
    <row r="2601" spans="9:13" s="151" customFormat="1" ht="12">
      <c r="I2601" s="256"/>
      <c r="J2601" s="240"/>
      <c r="M2601" s="148"/>
    </row>
    <row r="2602" spans="9:13" s="151" customFormat="1" ht="12">
      <c r="I2602" s="256"/>
      <c r="J2602" s="240"/>
      <c r="M2602" s="148"/>
    </row>
    <row r="2603" spans="9:13" s="151" customFormat="1" ht="12">
      <c r="I2603" s="256"/>
      <c r="J2603" s="240"/>
      <c r="M2603" s="148"/>
    </row>
    <row r="2604" spans="9:13" s="151" customFormat="1" ht="12">
      <c r="I2604" s="256"/>
      <c r="J2604" s="240"/>
      <c r="M2604" s="148"/>
    </row>
    <row r="2605" spans="9:13" s="151" customFormat="1" ht="12">
      <c r="I2605" s="256"/>
      <c r="J2605" s="240"/>
      <c r="M2605" s="148"/>
    </row>
    <row r="2606" spans="9:13" s="151" customFormat="1" ht="12">
      <c r="I2606" s="256"/>
      <c r="J2606" s="240"/>
      <c r="M2606" s="148"/>
    </row>
    <row r="2607" spans="9:13" s="151" customFormat="1" ht="12">
      <c r="I2607" s="256"/>
      <c r="J2607" s="240"/>
      <c r="M2607" s="148"/>
    </row>
    <row r="2608" spans="9:13" s="151" customFormat="1" ht="12">
      <c r="I2608" s="256"/>
      <c r="J2608" s="240"/>
      <c r="M2608" s="148"/>
    </row>
    <row r="2609" spans="9:13" s="151" customFormat="1" ht="12">
      <c r="I2609" s="256"/>
      <c r="J2609" s="240"/>
      <c r="M2609" s="148"/>
    </row>
    <row r="2610" spans="9:13" s="151" customFormat="1" ht="12">
      <c r="I2610" s="256"/>
      <c r="J2610" s="240"/>
      <c r="M2610" s="148"/>
    </row>
    <row r="2611" spans="9:13" s="151" customFormat="1" ht="12">
      <c r="I2611" s="256"/>
      <c r="J2611" s="240"/>
      <c r="M2611" s="148"/>
    </row>
    <row r="2612" spans="9:13" s="151" customFormat="1" ht="12">
      <c r="I2612" s="256"/>
      <c r="J2612" s="240"/>
      <c r="M2612" s="148"/>
    </row>
    <row r="2613" spans="9:13" s="151" customFormat="1" ht="12">
      <c r="I2613" s="256"/>
      <c r="J2613" s="240"/>
      <c r="M2613" s="148"/>
    </row>
    <row r="2614" spans="9:13" s="151" customFormat="1" ht="12">
      <c r="I2614" s="256"/>
      <c r="J2614" s="240"/>
      <c r="M2614" s="148"/>
    </row>
    <row r="2615" spans="9:13" s="151" customFormat="1" ht="12">
      <c r="I2615" s="256"/>
      <c r="J2615" s="240"/>
      <c r="M2615" s="148"/>
    </row>
    <row r="2616" spans="9:13" s="151" customFormat="1" ht="12">
      <c r="I2616" s="256"/>
      <c r="J2616" s="240"/>
      <c r="M2616" s="148"/>
    </row>
    <row r="2617" spans="9:13" s="151" customFormat="1" ht="12">
      <c r="I2617" s="256"/>
      <c r="J2617" s="240"/>
      <c r="M2617" s="148"/>
    </row>
    <row r="2618" spans="9:13" s="151" customFormat="1" ht="12">
      <c r="I2618" s="256"/>
      <c r="J2618" s="240"/>
      <c r="M2618" s="148"/>
    </row>
    <row r="2619" spans="9:13" s="151" customFormat="1" ht="12">
      <c r="I2619" s="256"/>
      <c r="J2619" s="240"/>
      <c r="M2619" s="148"/>
    </row>
    <row r="2620" spans="9:13" s="151" customFormat="1" ht="12">
      <c r="I2620" s="256"/>
      <c r="J2620" s="240"/>
      <c r="M2620" s="148"/>
    </row>
    <row r="2621" spans="9:13" s="151" customFormat="1" ht="12">
      <c r="I2621" s="256"/>
      <c r="J2621" s="240"/>
      <c r="M2621" s="148"/>
    </row>
    <row r="2622" spans="9:13" s="151" customFormat="1" ht="12">
      <c r="I2622" s="256"/>
      <c r="J2622" s="240"/>
      <c r="M2622" s="148"/>
    </row>
    <row r="2623" spans="9:13" s="151" customFormat="1" ht="12">
      <c r="I2623" s="256"/>
      <c r="J2623" s="240"/>
      <c r="M2623" s="148"/>
    </row>
    <row r="2624" spans="9:13" s="151" customFormat="1" ht="12">
      <c r="I2624" s="256"/>
      <c r="J2624" s="240"/>
      <c r="M2624" s="148"/>
    </row>
    <row r="2625" spans="9:13" s="151" customFormat="1" ht="12">
      <c r="I2625" s="256"/>
      <c r="J2625" s="240"/>
      <c r="M2625" s="148"/>
    </row>
    <row r="2626" spans="9:13" s="151" customFormat="1" ht="12">
      <c r="I2626" s="256"/>
      <c r="J2626" s="240"/>
      <c r="M2626" s="148"/>
    </row>
    <row r="2627" spans="9:13" s="151" customFormat="1" ht="12">
      <c r="I2627" s="256"/>
      <c r="J2627" s="240"/>
      <c r="M2627" s="148"/>
    </row>
    <row r="2628" spans="9:13" s="151" customFormat="1" ht="12">
      <c r="I2628" s="256"/>
      <c r="J2628" s="240"/>
      <c r="M2628" s="148"/>
    </row>
    <row r="2629" spans="9:13" s="151" customFormat="1" ht="12">
      <c r="I2629" s="256"/>
      <c r="J2629" s="240"/>
      <c r="M2629" s="148"/>
    </row>
    <row r="2630" spans="9:13" s="151" customFormat="1" ht="12">
      <c r="I2630" s="256"/>
      <c r="J2630" s="240"/>
      <c r="M2630" s="148"/>
    </row>
    <row r="2631" spans="9:13" s="151" customFormat="1" ht="12">
      <c r="I2631" s="256"/>
      <c r="J2631" s="240"/>
      <c r="M2631" s="148"/>
    </row>
    <row r="2632" spans="9:13" s="151" customFormat="1" ht="12">
      <c r="I2632" s="256"/>
      <c r="J2632" s="240"/>
      <c r="M2632" s="148"/>
    </row>
    <row r="2633" spans="9:13" s="151" customFormat="1" ht="12">
      <c r="I2633" s="256"/>
      <c r="J2633" s="240"/>
      <c r="M2633" s="148"/>
    </row>
    <row r="2634" spans="9:13" s="151" customFormat="1" ht="12">
      <c r="I2634" s="256"/>
      <c r="J2634" s="240"/>
      <c r="M2634" s="148"/>
    </row>
    <row r="2635" spans="9:13" s="151" customFormat="1" ht="12">
      <c r="I2635" s="256"/>
      <c r="J2635" s="240"/>
      <c r="M2635" s="148"/>
    </row>
    <row r="2636" spans="9:13" s="151" customFormat="1" ht="12">
      <c r="I2636" s="256"/>
      <c r="J2636" s="240"/>
      <c r="M2636" s="148"/>
    </row>
    <row r="2637" spans="9:13" s="151" customFormat="1" ht="12">
      <c r="I2637" s="256"/>
      <c r="J2637" s="240"/>
      <c r="M2637" s="148"/>
    </row>
    <row r="2638" spans="9:13" s="151" customFormat="1" ht="12">
      <c r="I2638" s="256"/>
      <c r="J2638" s="240"/>
      <c r="M2638" s="148"/>
    </row>
    <row r="2639" spans="9:13" s="151" customFormat="1" ht="12">
      <c r="I2639" s="256"/>
      <c r="J2639" s="240"/>
      <c r="M2639" s="148"/>
    </row>
    <row r="2640" spans="9:13" s="151" customFormat="1" ht="12">
      <c r="I2640" s="256"/>
      <c r="J2640" s="240"/>
      <c r="M2640" s="148"/>
    </row>
    <row r="2641" spans="9:13" s="151" customFormat="1" ht="12">
      <c r="I2641" s="256"/>
      <c r="J2641" s="240"/>
      <c r="M2641" s="148"/>
    </row>
    <row r="2642" spans="9:13" s="151" customFormat="1" ht="12">
      <c r="I2642" s="256"/>
      <c r="J2642" s="240"/>
      <c r="M2642" s="148"/>
    </row>
    <row r="2643" spans="9:13" s="151" customFormat="1" ht="12">
      <c r="I2643" s="256"/>
      <c r="J2643" s="240"/>
      <c r="M2643" s="148"/>
    </row>
    <row r="2644" spans="9:13" s="151" customFormat="1" ht="12">
      <c r="I2644" s="256"/>
      <c r="J2644" s="240"/>
      <c r="M2644" s="148"/>
    </row>
    <row r="2645" spans="9:13" s="151" customFormat="1" ht="12">
      <c r="I2645" s="256"/>
      <c r="J2645" s="240"/>
      <c r="M2645" s="148"/>
    </row>
    <row r="2646" spans="9:13" s="151" customFormat="1" ht="12">
      <c r="I2646" s="256"/>
      <c r="J2646" s="240"/>
      <c r="M2646" s="148"/>
    </row>
    <row r="2647" spans="9:13" s="151" customFormat="1" ht="12">
      <c r="I2647" s="256"/>
      <c r="J2647" s="240"/>
      <c r="M2647" s="148"/>
    </row>
    <row r="2648" spans="9:13" s="151" customFormat="1" ht="12">
      <c r="I2648" s="256"/>
      <c r="J2648" s="240"/>
      <c r="M2648" s="148"/>
    </row>
    <row r="2649" spans="9:13" s="151" customFormat="1" ht="12">
      <c r="I2649" s="256"/>
      <c r="J2649" s="240"/>
      <c r="M2649" s="148"/>
    </row>
    <row r="2650" spans="9:13" s="151" customFormat="1" ht="12">
      <c r="I2650" s="256"/>
      <c r="J2650" s="240"/>
      <c r="M2650" s="148"/>
    </row>
    <row r="2651" spans="9:13" s="151" customFormat="1" ht="12">
      <c r="I2651" s="256"/>
      <c r="J2651" s="240"/>
      <c r="M2651" s="148"/>
    </row>
    <row r="2652" spans="9:13" s="151" customFormat="1" ht="12">
      <c r="I2652" s="256"/>
      <c r="J2652" s="240"/>
      <c r="M2652" s="148"/>
    </row>
    <row r="2653" spans="9:13" s="151" customFormat="1" ht="12">
      <c r="I2653" s="256"/>
      <c r="J2653" s="240"/>
      <c r="M2653" s="148"/>
    </row>
    <row r="2654" spans="9:13" s="151" customFormat="1" ht="12">
      <c r="I2654" s="256"/>
      <c r="J2654" s="240"/>
      <c r="M2654" s="148"/>
    </row>
    <row r="2655" spans="9:13" s="151" customFormat="1" ht="12">
      <c r="I2655" s="256"/>
      <c r="J2655" s="240"/>
      <c r="M2655" s="148"/>
    </row>
    <row r="2656" spans="9:13" s="151" customFormat="1" ht="12">
      <c r="I2656" s="256"/>
      <c r="J2656" s="240"/>
      <c r="M2656" s="148"/>
    </row>
    <row r="2657" spans="9:13" s="151" customFormat="1" ht="12">
      <c r="I2657" s="256"/>
      <c r="J2657" s="240"/>
      <c r="M2657" s="148"/>
    </row>
    <row r="2658" spans="9:13" s="151" customFormat="1" ht="12">
      <c r="I2658" s="256"/>
      <c r="J2658" s="240"/>
      <c r="M2658" s="148"/>
    </row>
    <row r="2659" spans="9:13" s="151" customFormat="1" ht="12">
      <c r="I2659" s="256"/>
      <c r="J2659" s="240"/>
      <c r="M2659" s="148"/>
    </row>
    <row r="2660" spans="9:13" s="151" customFormat="1" ht="12">
      <c r="I2660" s="256"/>
      <c r="J2660" s="240"/>
      <c r="M2660" s="148"/>
    </row>
    <row r="2661" spans="9:13" s="151" customFormat="1" ht="12">
      <c r="I2661" s="256"/>
      <c r="J2661" s="240"/>
      <c r="M2661" s="148"/>
    </row>
    <row r="2662" spans="9:13" s="151" customFormat="1" ht="12">
      <c r="I2662" s="256"/>
      <c r="J2662" s="240"/>
      <c r="M2662" s="148"/>
    </row>
    <row r="2663" spans="9:13" s="151" customFormat="1" ht="12">
      <c r="I2663" s="256"/>
      <c r="J2663" s="240"/>
      <c r="M2663" s="148"/>
    </row>
    <row r="2664" spans="9:13" s="151" customFormat="1" ht="12">
      <c r="I2664" s="256"/>
      <c r="J2664" s="240"/>
      <c r="M2664" s="148"/>
    </row>
    <row r="2665" spans="9:13" s="151" customFormat="1" ht="12">
      <c r="I2665" s="256"/>
      <c r="J2665" s="240"/>
      <c r="M2665" s="148"/>
    </row>
    <row r="2666" spans="9:13" s="151" customFormat="1" ht="12">
      <c r="I2666" s="256"/>
      <c r="J2666" s="240"/>
      <c r="M2666" s="148"/>
    </row>
    <row r="2667" spans="9:13" s="151" customFormat="1" ht="12">
      <c r="I2667" s="256"/>
      <c r="J2667" s="240"/>
      <c r="M2667" s="148"/>
    </row>
    <row r="2668" spans="9:13" s="151" customFormat="1" ht="12">
      <c r="I2668" s="256"/>
      <c r="J2668" s="240"/>
      <c r="M2668" s="148"/>
    </row>
    <row r="2669" spans="9:13" s="151" customFormat="1" ht="12">
      <c r="I2669" s="256"/>
      <c r="J2669" s="240"/>
      <c r="M2669" s="148"/>
    </row>
    <row r="2670" spans="9:13" s="151" customFormat="1" ht="12">
      <c r="I2670" s="256"/>
      <c r="J2670" s="240"/>
      <c r="M2670" s="148"/>
    </row>
    <row r="2671" spans="9:13" s="151" customFormat="1" ht="12">
      <c r="I2671" s="256"/>
      <c r="J2671" s="240"/>
      <c r="M2671" s="148"/>
    </row>
    <row r="2672" spans="9:13" s="151" customFormat="1" ht="12">
      <c r="I2672" s="256"/>
      <c r="J2672" s="240"/>
      <c r="M2672" s="148"/>
    </row>
    <row r="2673" spans="9:13" s="151" customFormat="1" ht="12">
      <c r="I2673" s="256"/>
      <c r="J2673" s="240"/>
      <c r="M2673" s="148"/>
    </row>
    <row r="2674" spans="9:13" s="151" customFormat="1" ht="12">
      <c r="I2674" s="256"/>
      <c r="J2674" s="240"/>
      <c r="M2674" s="148"/>
    </row>
    <row r="2675" spans="9:13" s="151" customFormat="1" ht="12">
      <c r="I2675" s="256"/>
      <c r="J2675" s="240"/>
      <c r="M2675" s="148"/>
    </row>
    <row r="2676" spans="9:13" s="151" customFormat="1" ht="12">
      <c r="I2676" s="256"/>
      <c r="J2676" s="240"/>
      <c r="M2676" s="148"/>
    </row>
    <row r="2677" spans="9:13" s="151" customFormat="1" ht="12">
      <c r="I2677" s="256"/>
      <c r="J2677" s="240"/>
      <c r="M2677" s="148"/>
    </row>
    <row r="2678" spans="9:13" s="151" customFormat="1" ht="12">
      <c r="I2678" s="256"/>
      <c r="J2678" s="240"/>
      <c r="M2678" s="148"/>
    </row>
    <row r="2679" spans="9:13" s="151" customFormat="1" ht="12">
      <c r="I2679" s="256"/>
      <c r="J2679" s="240"/>
      <c r="M2679" s="148"/>
    </row>
    <row r="2680" spans="9:13" s="151" customFormat="1" ht="12">
      <c r="I2680" s="256"/>
      <c r="J2680" s="240"/>
      <c r="M2680" s="148"/>
    </row>
    <row r="2681" spans="9:13" s="151" customFormat="1" ht="12">
      <c r="I2681" s="256"/>
      <c r="J2681" s="240"/>
      <c r="M2681" s="148"/>
    </row>
    <row r="2682" spans="9:13" s="151" customFormat="1" ht="12">
      <c r="I2682" s="256"/>
      <c r="J2682" s="240"/>
      <c r="M2682" s="148"/>
    </row>
    <row r="2683" spans="9:13" s="151" customFormat="1" ht="12">
      <c r="I2683" s="256"/>
      <c r="J2683" s="240"/>
      <c r="M2683" s="148"/>
    </row>
    <row r="2684" spans="9:13" s="151" customFormat="1" ht="12">
      <c r="I2684" s="256"/>
      <c r="J2684" s="240"/>
      <c r="M2684" s="148"/>
    </row>
    <row r="2685" spans="9:13" s="151" customFormat="1" ht="12">
      <c r="I2685" s="256"/>
      <c r="J2685" s="240"/>
      <c r="M2685" s="148"/>
    </row>
    <row r="2686" spans="9:13" s="151" customFormat="1" ht="12">
      <c r="I2686" s="256"/>
      <c r="J2686" s="240"/>
      <c r="M2686" s="148"/>
    </row>
    <row r="2687" spans="9:13" s="151" customFormat="1" ht="12">
      <c r="I2687" s="256"/>
      <c r="J2687" s="240"/>
      <c r="M2687" s="148"/>
    </row>
    <row r="2688" spans="9:13" s="151" customFormat="1" ht="12">
      <c r="I2688" s="256"/>
      <c r="J2688" s="240"/>
      <c r="M2688" s="148"/>
    </row>
    <row r="2689" spans="9:13" s="151" customFormat="1" ht="12">
      <c r="I2689" s="256"/>
      <c r="J2689" s="240"/>
      <c r="M2689" s="148"/>
    </row>
    <row r="2690" spans="9:13" s="151" customFormat="1" ht="12">
      <c r="I2690" s="256"/>
      <c r="J2690" s="240"/>
      <c r="M2690" s="148"/>
    </row>
    <row r="2691" spans="9:13" s="151" customFormat="1" ht="12">
      <c r="I2691" s="256"/>
      <c r="J2691" s="240"/>
      <c r="M2691" s="148"/>
    </row>
    <row r="2692" spans="9:13" s="151" customFormat="1" ht="12">
      <c r="I2692" s="256"/>
      <c r="J2692" s="240"/>
      <c r="M2692" s="148"/>
    </row>
    <row r="2693" spans="9:13" s="151" customFormat="1" ht="12">
      <c r="I2693" s="256"/>
      <c r="J2693" s="240"/>
      <c r="M2693" s="148"/>
    </row>
    <row r="2694" spans="9:13" s="151" customFormat="1" ht="12">
      <c r="I2694" s="256"/>
      <c r="J2694" s="240"/>
      <c r="M2694" s="148"/>
    </row>
    <row r="2695" spans="9:13" s="151" customFormat="1" ht="12">
      <c r="I2695" s="256"/>
      <c r="J2695" s="240"/>
      <c r="M2695" s="148"/>
    </row>
    <row r="2696" spans="9:13" s="151" customFormat="1" ht="12">
      <c r="I2696" s="256"/>
      <c r="J2696" s="240"/>
      <c r="M2696" s="148"/>
    </row>
    <row r="2697" spans="9:13" s="151" customFormat="1" ht="12">
      <c r="I2697" s="256"/>
      <c r="J2697" s="240"/>
      <c r="M2697" s="148"/>
    </row>
    <row r="2698" spans="9:13" s="151" customFormat="1" ht="12">
      <c r="I2698" s="256"/>
      <c r="J2698" s="240"/>
      <c r="M2698" s="148"/>
    </row>
    <row r="2699" spans="9:13" s="151" customFormat="1" ht="12">
      <c r="I2699" s="256"/>
      <c r="J2699" s="240"/>
      <c r="M2699" s="148"/>
    </row>
    <row r="2700" spans="9:13" s="151" customFormat="1" ht="12">
      <c r="I2700" s="256"/>
      <c r="J2700" s="240"/>
      <c r="M2700" s="148"/>
    </row>
    <row r="2701" spans="9:13" s="151" customFormat="1" ht="12">
      <c r="I2701" s="256"/>
      <c r="J2701" s="240"/>
      <c r="M2701" s="148"/>
    </row>
    <row r="2702" spans="9:13" s="151" customFormat="1" ht="12">
      <c r="I2702" s="256"/>
      <c r="J2702" s="240"/>
      <c r="M2702" s="148"/>
    </row>
    <row r="2703" spans="9:13" s="151" customFormat="1" ht="12">
      <c r="I2703" s="256"/>
      <c r="J2703" s="240"/>
      <c r="M2703" s="148"/>
    </row>
    <row r="2704" spans="9:13" s="151" customFormat="1" ht="12">
      <c r="I2704" s="256"/>
      <c r="J2704" s="240"/>
      <c r="M2704" s="148"/>
    </row>
    <row r="2705" spans="9:13" s="151" customFormat="1" ht="12">
      <c r="I2705" s="256"/>
      <c r="J2705" s="240"/>
      <c r="M2705" s="148"/>
    </row>
    <row r="2706" spans="9:13" s="151" customFormat="1" ht="12">
      <c r="I2706" s="256"/>
      <c r="J2706" s="240"/>
      <c r="M2706" s="148"/>
    </row>
    <row r="2707" spans="9:13" s="151" customFormat="1" ht="12">
      <c r="I2707" s="256"/>
      <c r="J2707" s="240"/>
      <c r="M2707" s="148"/>
    </row>
    <row r="2708" spans="9:13" s="151" customFormat="1" ht="12">
      <c r="I2708" s="256"/>
      <c r="J2708" s="240"/>
      <c r="M2708" s="148"/>
    </row>
    <row r="2709" spans="9:13" s="151" customFormat="1" ht="12">
      <c r="I2709" s="256"/>
      <c r="J2709" s="240"/>
      <c r="M2709" s="148"/>
    </row>
    <row r="2710" spans="9:13" s="151" customFormat="1" ht="12">
      <c r="I2710" s="256"/>
      <c r="J2710" s="240"/>
      <c r="M2710" s="148"/>
    </row>
    <row r="2711" spans="9:13" s="151" customFormat="1" ht="12">
      <c r="I2711" s="256"/>
      <c r="J2711" s="240"/>
      <c r="M2711" s="148"/>
    </row>
    <row r="2712" spans="9:13" s="151" customFormat="1" ht="12">
      <c r="I2712" s="256"/>
      <c r="J2712" s="240"/>
      <c r="M2712" s="148"/>
    </row>
    <row r="2713" spans="9:13" s="151" customFormat="1" ht="12">
      <c r="I2713" s="256"/>
      <c r="J2713" s="240"/>
      <c r="M2713" s="148"/>
    </row>
    <row r="2714" spans="9:13" s="151" customFormat="1" ht="12">
      <c r="I2714" s="256"/>
      <c r="J2714" s="240"/>
      <c r="M2714" s="148"/>
    </row>
    <row r="2715" spans="9:13" s="151" customFormat="1" ht="12">
      <c r="I2715" s="256"/>
      <c r="J2715" s="240"/>
      <c r="M2715" s="148"/>
    </row>
    <row r="2716" spans="9:13" s="151" customFormat="1" ht="12">
      <c r="I2716" s="256"/>
      <c r="J2716" s="240"/>
      <c r="M2716" s="148"/>
    </row>
    <row r="2717" spans="9:13" s="151" customFormat="1" ht="12">
      <c r="I2717" s="256"/>
      <c r="J2717" s="240"/>
      <c r="M2717" s="148"/>
    </row>
    <row r="2718" spans="9:13" s="151" customFormat="1" ht="12">
      <c r="I2718" s="256"/>
      <c r="J2718" s="240"/>
      <c r="M2718" s="148"/>
    </row>
    <row r="2719" spans="9:13" s="151" customFormat="1" ht="12">
      <c r="I2719" s="256"/>
      <c r="J2719" s="240"/>
      <c r="M2719" s="148"/>
    </row>
    <row r="2720" spans="9:13" s="151" customFormat="1" ht="12">
      <c r="I2720" s="256"/>
      <c r="J2720" s="240"/>
      <c r="M2720" s="148"/>
    </row>
    <row r="2721" spans="9:13" s="151" customFormat="1" ht="12">
      <c r="I2721" s="256"/>
      <c r="J2721" s="240"/>
      <c r="M2721" s="148"/>
    </row>
    <row r="2722" spans="9:13" s="151" customFormat="1" ht="12">
      <c r="I2722" s="256"/>
      <c r="J2722" s="240"/>
      <c r="M2722" s="148"/>
    </row>
    <row r="2723" spans="9:13" s="151" customFormat="1" ht="12">
      <c r="I2723" s="256"/>
      <c r="J2723" s="240"/>
      <c r="M2723" s="148"/>
    </row>
    <row r="2724" spans="9:13" s="151" customFormat="1" ht="12">
      <c r="I2724" s="256"/>
      <c r="J2724" s="240"/>
      <c r="M2724" s="148"/>
    </row>
    <row r="2725" spans="9:13" s="151" customFormat="1" ht="12">
      <c r="I2725" s="256"/>
      <c r="J2725" s="240"/>
      <c r="M2725" s="148"/>
    </row>
    <row r="2726" spans="9:13" s="151" customFormat="1" ht="12">
      <c r="I2726" s="256"/>
      <c r="J2726" s="240"/>
      <c r="M2726" s="148"/>
    </row>
    <row r="2727" spans="9:13" s="151" customFormat="1" ht="12">
      <c r="I2727" s="256"/>
      <c r="J2727" s="240"/>
      <c r="M2727" s="148"/>
    </row>
    <row r="2728" spans="9:13" s="151" customFormat="1" ht="12">
      <c r="I2728" s="256"/>
      <c r="J2728" s="240"/>
      <c r="M2728" s="148"/>
    </row>
    <row r="2729" spans="9:13" s="151" customFormat="1" ht="12">
      <c r="I2729" s="256"/>
      <c r="J2729" s="240"/>
      <c r="M2729" s="148"/>
    </row>
    <row r="2730" spans="9:13" s="151" customFormat="1" ht="12">
      <c r="I2730" s="256"/>
      <c r="J2730" s="240"/>
      <c r="M2730" s="148"/>
    </row>
    <row r="2731" spans="9:13" s="151" customFormat="1" ht="12">
      <c r="I2731" s="256"/>
      <c r="J2731" s="240"/>
      <c r="M2731" s="148"/>
    </row>
    <row r="2732" spans="9:13" s="151" customFormat="1" ht="12">
      <c r="I2732" s="256"/>
      <c r="J2732" s="240"/>
      <c r="M2732" s="148"/>
    </row>
    <row r="2733" spans="9:13" s="151" customFormat="1" ht="12">
      <c r="I2733" s="256"/>
      <c r="J2733" s="240"/>
      <c r="M2733" s="148"/>
    </row>
    <row r="2734" spans="9:13" s="151" customFormat="1" ht="12">
      <c r="I2734" s="256"/>
      <c r="J2734" s="240"/>
      <c r="M2734" s="148"/>
    </row>
    <row r="2735" spans="9:13" s="151" customFormat="1" ht="12">
      <c r="I2735" s="256"/>
      <c r="J2735" s="240"/>
      <c r="M2735" s="148"/>
    </row>
    <row r="2736" spans="9:13" s="151" customFormat="1" ht="12">
      <c r="I2736" s="256"/>
      <c r="J2736" s="240"/>
      <c r="M2736" s="148"/>
    </row>
    <row r="2737" spans="9:13" s="151" customFormat="1" ht="12">
      <c r="I2737" s="256"/>
      <c r="J2737" s="240"/>
      <c r="M2737" s="148"/>
    </row>
    <row r="2738" spans="9:13" s="151" customFormat="1" ht="12">
      <c r="I2738" s="256"/>
      <c r="J2738" s="240"/>
      <c r="M2738" s="148"/>
    </row>
    <row r="2739" spans="9:13" s="151" customFormat="1" ht="12">
      <c r="I2739" s="256"/>
      <c r="J2739" s="240"/>
      <c r="M2739" s="148"/>
    </row>
    <row r="2740" spans="9:13" s="151" customFormat="1" ht="12">
      <c r="I2740" s="256"/>
      <c r="J2740" s="240"/>
      <c r="M2740" s="148"/>
    </row>
    <row r="2741" spans="9:13" s="151" customFormat="1" ht="12">
      <c r="I2741" s="256"/>
      <c r="J2741" s="240"/>
      <c r="M2741" s="148"/>
    </row>
    <row r="2742" spans="9:13" s="151" customFormat="1" ht="12">
      <c r="I2742" s="256"/>
      <c r="J2742" s="240"/>
      <c r="M2742" s="148"/>
    </row>
    <row r="2743" spans="9:13" s="151" customFormat="1" ht="12">
      <c r="I2743" s="256"/>
      <c r="J2743" s="240"/>
      <c r="M2743" s="148"/>
    </row>
    <row r="2744" spans="9:13" s="151" customFormat="1" ht="12">
      <c r="I2744" s="256"/>
      <c r="J2744" s="240"/>
      <c r="M2744" s="148"/>
    </row>
    <row r="2745" spans="9:13" s="151" customFormat="1" ht="12">
      <c r="I2745" s="256"/>
      <c r="J2745" s="240"/>
      <c r="M2745" s="148"/>
    </row>
    <row r="2746" spans="9:13" s="151" customFormat="1" ht="12">
      <c r="I2746" s="256"/>
      <c r="J2746" s="240"/>
      <c r="M2746" s="148"/>
    </row>
    <row r="2747" spans="9:13" s="151" customFormat="1" ht="12">
      <c r="I2747" s="256"/>
      <c r="J2747" s="240"/>
      <c r="M2747" s="148"/>
    </row>
    <row r="2748" spans="9:13" s="151" customFormat="1" ht="12">
      <c r="I2748" s="256"/>
      <c r="J2748" s="240"/>
      <c r="M2748" s="148"/>
    </row>
    <row r="2749" spans="9:13" s="151" customFormat="1" ht="12">
      <c r="I2749" s="256"/>
      <c r="J2749" s="240"/>
      <c r="M2749" s="148"/>
    </row>
    <row r="2750" spans="9:13" s="151" customFormat="1" ht="12">
      <c r="I2750" s="256"/>
      <c r="J2750" s="240"/>
      <c r="M2750" s="148"/>
    </row>
    <row r="2751" spans="9:13" s="151" customFormat="1" ht="12">
      <c r="I2751" s="256"/>
      <c r="J2751" s="240"/>
      <c r="M2751" s="148"/>
    </row>
    <row r="2752" spans="9:13" s="151" customFormat="1" ht="12">
      <c r="I2752" s="256"/>
      <c r="J2752" s="240"/>
      <c r="M2752" s="148"/>
    </row>
    <row r="2753" spans="9:13" s="151" customFormat="1" ht="12">
      <c r="I2753" s="256"/>
      <c r="J2753" s="240"/>
      <c r="M2753" s="148"/>
    </row>
    <row r="2754" spans="9:13" s="151" customFormat="1" ht="12">
      <c r="I2754" s="256"/>
      <c r="J2754" s="240"/>
      <c r="M2754" s="148"/>
    </row>
    <row r="2755" spans="9:13" s="151" customFormat="1" ht="12">
      <c r="I2755" s="256"/>
      <c r="J2755" s="240"/>
      <c r="M2755" s="148"/>
    </row>
    <row r="2756" spans="9:13" s="151" customFormat="1" ht="12">
      <c r="I2756" s="256"/>
      <c r="J2756" s="240"/>
      <c r="M2756" s="148"/>
    </row>
    <row r="2757" spans="9:13" s="151" customFormat="1" ht="12">
      <c r="I2757" s="256"/>
      <c r="J2757" s="240"/>
      <c r="M2757" s="148"/>
    </row>
    <row r="2758" spans="9:13" s="151" customFormat="1" ht="12">
      <c r="I2758" s="256"/>
      <c r="J2758" s="240"/>
      <c r="M2758" s="148"/>
    </row>
    <row r="2759" spans="9:13" s="151" customFormat="1" ht="12">
      <c r="I2759" s="256"/>
      <c r="J2759" s="240"/>
      <c r="M2759" s="148"/>
    </row>
    <row r="2760" spans="9:13" s="151" customFormat="1" ht="12">
      <c r="I2760" s="256"/>
      <c r="J2760" s="240"/>
      <c r="M2760" s="148"/>
    </row>
    <row r="2761" spans="9:13" s="151" customFormat="1" ht="12">
      <c r="I2761" s="256"/>
      <c r="J2761" s="240"/>
      <c r="M2761" s="148"/>
    </row>
    <row r="2762" spans="9:13" s="151" customFormat="1" ht="12">
      <c r="I2762" s="256"/>
      <c r="J2762" s="240"/>
      <c r="M2762" s="148"/>
    </row>
    <row r="2763" spans="9:13" s="151" customFormat="1" ht="12">
      <c r="I2763" s="256"/>
      <c r="J2763" s="240"/>
      <c r="M2763" s="148"/>
    </row>
    <row r="2764" spans="9:13" s="151" customFormat="1" ht="12">
      <c r="I2764" s="256"/>
      <c r="J2764" s="240"/>
      <c r="M2764" s="148"/>
    </row>
    <row r="2765" spans="9:13" s="151" customFormat="1" ht="12">
      <c r="I2765" s="256"/>
      <c r="J2765" s="240"/>
      <c r="M2765" s="148"/>
    </row>
    <row r="2766" spans="9:13" s="151" customFormat="1" ht="12">
      <c r="I2766" s="256"/>
      <c r="J2766" s="240"/>
      <c r="M2766" s="148"/>
    </row>
    <row r="2767" spans="9:13" s="151" customFormat="1" ht="12">
      <c r="I2767" s="256"/>
      <c r="J2767" s="240"/>
      <c r="M2767" s="148"/>
    </row>
    <row r="2768" spans="9:13" s="151" customFormat="1" ht="12">
      <c r="I2768" s="256"/>
      <c r="J2768" s="240"/>
      <c r="M2768" s="148"/>
    </row>
    <row r="2769" spans="9:13" s="151" customFormat="1" ht="12">
      <c r="I2769" s="256"/>
      <c r="J2769" s="240"/>
      <c r="M2769" s="148"/>
    </row>
    <row r="2770" spans="9:13" s="151" customFormat="1" ht="12">
      <c r="I2770" s="256"/>
      <c r="J2770" s="240"/>
      <c r="M2770" s="148"/>
    </row>
    <row r="2771" spans="9:13" s="151" customFormat="1" ht="12">
      <c r="I2771" s="256"/>
      <c r="J2771" s="240"/>
      <c r="M2771" s="148"/>
    </row>
    <row r="2772" spans="9:13" s="151" customFormat="1" ht="12">
      <c r="I2772" s="256"/>
      <c r="J2772" s="240"/>
      <c r="M2772" s="148"/>
    </row>
    <row r="2773" spans="9:13" s="151" customFormat="1" ht="12">
      <c r="I2773" s="256"/>
      <c r="J2773" s="240"/>
      <c r="M2773" s="148"/>
    </row>
    <row r="2774" spans="9:13" s="151" customFormat="1" ht="12">
      <c r="I2774" s="256"/>
      <c r="J2774" s="240"/>
      <c r="M2774" s="148"/>
    </row>
    <row r="2775" spans="9:13" s="151" customFormat="1" ht="12">
      <c r="I2775" s="256"/>
      <c r="J2775" s="240"/>
      <c r="M2775" s="148"/>
    </row>
    <row r="2776" spans="9:13" s="151" customFormat="1" ht="12">
      <c r="I2776" s="256"/>
      <c r="J2776" s="240"/>
      <c r="M2776" s="148"/>
    </row>
    <row r="2777" spans="9:13" s="151" customFormat="1" ht="12">
      <c r="I2777" s="256"/>
      <c r="J2777" s="240"/>
      <c r="M2777" s="148"/>
    </row>
    <row r="2778" spans="9:13" s="151" customFormat="1" ht="12">
      <c r="I2778" s="256"/>
      <c r="J2778" s="240"/>
      <c r="M2778" s="148"/>
    </row>
    <row r="2779" spans="9:13" s="151" customFormat="1" ht="12">
      <c r="I2779" s="256"/>
      <c r="J2779" s="240"/>
      <c r="M2779" s="148"/>
    </row>
    <row r="2780" spans="9:13" s="151" customFormat="1" ht="12">
      <c r="I2780" s="256"/>
      <c r="J2780" s="240"/>
      <c r="M2780" s="148"/>
    </row>
    <row r="2781" spans="9:13" s="151" customFormat="1" ht="12">
      <c r="I2781" s="256"/>
      <c r="J2781" s="240"/>
      <c r="M2781" s="148"/>
    </row>
    <row r="2782" spans="9:13" s="151" customFormat="1" ht="12">
      <c r="I2782" s="256"/>
      <c r="J2782" s="240"/>
      <c r="M2782" s="148"/>
    </row>
    <row r="2783" spans="9:13" s="151" customFormat="1" ht="12">
      <c r="I2783" s="256"/>
      <c r="J2783" s="240"/>
      <c r="M2783" s="148"/>
    </row>
    <row r="2784" spans="9:13" s="151" customFormat="1" ht="12">
      <c r="I2784" s="256"/>
      <c r="J2784" s="240"/>
      <c r="M2784" s="148"/>
    </row>
    <row r="2785" spans="9:13" s="151" customFormat="1" ht="12">
      <c r="I2785" s="256"/>
      <c r="J2785" s="240"/>
      <c r="M2785" s="148"/>
    </row>
    <row r="2786" spans="9:13" s="151" customFormat="1" ht="12">
      <c r="I2786" s="256"/>
      <c r="J2786" s="240"/>
      <c r="M2786" s="148"/>
    </row>
    <row r="2787" spans="9:13" s="151" customFormat="1" ht="12">
      <c r="I2787" s="256"/>
      <c r="J2787" s="240"/>
      <c r="M2787" s="148"/>
    </row>
    <row r="2788" spans="9:13" s="151" customFormat="1" ht="12">
      <c r="I2788" s="256"/>
      <c r="J2788" s="240"/>
      <c r="M2788" s="148"/>
    </row>
    <row r="2789" spans="9:13" s="151" customFormat="1" ht="12">
      <c r="I2789" s="256"/>
      <c r="J2789" s="240"/>
      <c r="M2789" s="148"/>
    </row>
    <row r="2790" spans="9:13" s="151" customFormat="1" ht="12">
      <c r="I2790" s="256"/>
      <c r="J2790" s="240"/>
      <c r="M2790" s="148"/>
    </row>
    <row r="2791" spans="9:13" s="151" customFormat="1" ht="12">
      <c r="I2791" s="256"/>
      <c r="J2791" s="240"/>
      <c r="M2791" s="148"/>
    </row>
    <row r="2792" spans="9:13" s="151" customFormat="1" ht="12">
      <c r="I2792" s="256"/>
      <c r="J2792" s="240"/>
      <c r="M2792" s="148"/>
    </row>
    <row r="2793" spans="9:13" s="151" customFormat="1" ht="12">
      <c r="I2793" s="256"/>
      <c r="J2793" s="240"/>
      <c r="M2793" s="148"/>
    </row>
    <row r="2794" spans="9:13" s="151" customFormat="1" ht="12">
      <c r="I2794" s="256"/>
      <c r="J2794" s="240"/>
      <c r="M2794" s="148"/>
    </row>
    <row r="2795" spans="9:13" s="151" customFormat="1" ht="12">
      <c r="I2795" s="256"/>
      <c r="J2795" s="240"/>
      <c r="M2795" s="148"/>
    </row>
    <row r="2796" spans="9:13" s="151" customFormat="1" ht="12">
      <c r="I2796" s="256"/>
      <c r="J2796" s="240"/>
      <c r="M2796" s="148"/>
    </row>
    <row r="2797" spans="9:13" s="151" customFormat="1" ht="12">
      <c r="I2797" s="256"/>
      <c r="J2797" s="240"/>
      <c r="M2797" s="148"/>
    </row>
    <row r="2798" spans="9:13" s="151" customFormat="1" ht="12">
      <c r="I2798" s="256"/>
      <c r="J2798" s="240"/>
      <c r="M2798" s="148"/>
    </row>
    <row r="2799" spans="9:13" s="151" customFormat="1" ht="12">
      <c r="I2799" s="256"/>
      <c r="J2799" s="240"/>
      <c r="M2799" s="148"/>
    </row>
    <row r="2800" spans="9:13" s="151" customFormat="1" ht="12">
      <c r="I2800" s="256"/>
      <c r="J2800" s="240"/>
      <c r="M2800" s="148"/>
    </row>
    <row r="2801" spans="9:13" s="151" customFormat="1" ht="12">
      <c r="I2801" s="256"/>
      <c r="J2801" s="240"/>
      <c r="M2801" s="148"/>
    </row>
    <row r="2802" spans="9:13" s="151" customFormat="1" ht="12">
      <c r="I2802" s="256"/>
      <c r="J2802" s="240"/>
      <c r="M2802" s="148"/>
    </row>
    <row r="2803" spans="9:13" s="151" customFormat="1" ht="12">
      <c r="I2803" s="256"/>
      <c r="J2803" s="240"/>
      <c r="M2803" s="148"/>
    </row>
    <row r="2804" spans="9:13" s="151" customFormat="1" ht="12">
      <c r="I2804" s="256"/>
      <c r="J2804" s="240"/>
      <c r="M2804" s="148"/>
    </row>
    <row r="2805" spans="9:13" s="151" customFormat="1" ht="12">
      <c r="I2805" s="256"/>
      <c r="J2805" s="240"/>
      <c r="M2805" s="148"/>
    </row>
    <row r="2806" spans="9:13" s="151" customFormat="1" ht="12">
      <c r="I2806" s="256"/>
      <c r="J2806" s="240"/>
      <c r="M2806" s="148"/>
    </row>
    <row r="2807" spans="9:13" s="151" customFormat="1" ht="12">
      <c r="I2807" s="256"/>
      <c r="J2807" s="240"/>
      <c r="M2807" s="148"/>
    </row>
    <row r="2808" spans="9:13" s="151" customFormat="1" ht="12">
      <c r="I2808" s="256"/>
      <c r="J2808" s="240"/>
      <c r="M2808" s="148"/>
    </row>
    <row r="2809" spans="9:13" s="151" customFormat="1" ht="12">
      <c r="I2809" s="256"/>
      <c r="J2809" s="240"/>
      <c r="M2809" s="148"/>
    </row>
    <row r="2810" spans="9:13" s="151" customFormat="1" ht="12">
      <c r="I2810" s="256"/>
      <c r="J2810" s="240"/>
      <c r="M2810" s="148"/>
    </row>
    <row r="2811" spans="9:13" s="151" customFormat="1" ht="12">
      <c r="I2811" s="256"/>
      <c r="J2811" s="240"/>
      <c r="M2811" s="148"/>
    </row>
    <row r="2812" spans="9:13" s="151" customFormat="1" ht="12">
      <c r="I2812" s="256"/>
      <c r="J2812" s="240"/>
      <c r="M2812" s="148"/>
    </row>
    <row r="2813" spans="9:13" s="151" customFormat="1" ht="12">
      <c r="I2813" s="256"/>
      <c r="J2813" s="240"/>
      <c r="M2813" s="148"/>
    </row>
    <row r="2814" spans="9:13" s="151" customFormat="1" ht="12">
      <c r="I2814" s="256"/>
      <c r="J2814" s="240"/>
      <c r="M2814" s="148"/>
    </row>
    <row r="2815" spans="9:13" s="151" customFormat="1" ht="12">
      <c r="I2815" s="256"/>
      <c r="J2815" s="240"/>
      <c r="M2815" s="148"/>
    </row>
    <row r="2816" spans="9:13" s="151" customFormat="1" ht="12">
      <c r="I2816" s="256"/>
      <c r="J2816" s="240"/>
      <c r="M2816" s="148"/>
    </row>
    <row r="2817" spans="9:13" s="151" customFormat="1" ht="12">
      <c r="I2817" s="256"/>
      <c r="J2817" s="240"/>
      <c r="M2817" s="148"/>
    </row>
    <row r="2818" spans="9:13" s="151" customFormat="1" ht="12">
      <c r="I2818" s="256"/>
      <c r="J2818" s="240"/>
      <c r="M2818" s="148"/>
    </row>
    <row r="2819" spans="9:13" s="151" customFormat="1" ht="12">
      <c r="I2819" s="256"/>
      <c r="J2819" s="240"/>
      <c r="M2819" s="148"/>
    </row>
    <row r="2820" spans="9:13" s="151" customFormat="1" ht="12">
      <c r="I2820" s="256"/>
      <c r="J2820" s="240"/>
      <c r="M2820" s="148"/>
    </row>
    <row r="2821" spans="9:13" s="151" customFormat="1" ht="12">
      <c r="I2821" s="256"/>
      <c r="J2821" s="240"/>
      <c r="M2821" s="148"/>
    </row>
    <row r="2822" spans="9:13" s="151" customFormat="1" ht="12">
      <c r="I2822" s="256"/>
      <c r="J2822" s="240"/>
      <c r="M2822" s="148"/>
    </row>
    <row r="2823" spans="9:13" s="151" customFormat="1" ht="12">
      <c r="I2823" s="256"/>
      <c r="J2823" s="240"/>
      <c r="M2823" s="148"/>
    </row>
    <row r="2824" spans="9:13" s="151" customFormat="1" ht="12">
      <c r="I2824" s="256"/>
      <c r="J2824" s="240"/>
      <c r="M2824" s="148"/>
    </row>
    <row r="2825" spans="9:13" s="151" customFormat="1" ht="12">
      <c r="I2825" s="256"/>
      <c r="J2825" s="240"/>
      <c r="M2825" s="148"/>
    </row>
    <row r="2826" spans="9:13" s="151" customFormat="1" ht="12">
      <c r="I2826" s="256"/>
      <c r="J2826" s="240"/>
      <c r="M2826" s="148"/>
    </row>
    <row r="2827" spans="9:13" s="151" customFormat="1" ht="12">
      <c r="I2827" s="256"/>
      <c r="J2827" s="240"/>
      <c r="M2827" s="148"/>
    </row>
    <row r="2828" spans="9:13" s="151" customFormat="1" ht="12">
      <c r="I2828" s="256"/>
      <c r="J2828" s="240"/>
      <c r="M2828" s="148"/>
    </row>
    <row r="2829" spans="9:13" s="151" customFormat="1" ht="12">
      <c r="I2829" s="256"/>
      <c r="J2829" s="240"/>
      <c r="M2829" s="148"/>
    </row>
    <row r="2830" spans="9:13" s="151" customFormat="1" ht="12">
      <c r="I2830" s="256"/>
      <c r="J2830" s="240"/>
      <c r="M2830" s="148"/>
    </row>
    <row r="2831" spans="9:13" s="151" customFormat="1" ht="12">
      <c r="I2831" s="256"/>
      <c r="J2831" s="240"/>
      <c r="M2831" s="148"/>
    </row>
    <row r="2832" spans="9:13" s="151" customFormat="1" ht="12">
      <c r="I2832" s="256"/>
      <c r="J2832" s="240"/>
      <c r="M2832" s="148"/>
    </row>
    <row r="2833" spans="9:13" s="151" customFormat="1" ht="12">
      <c r="I2833" s="256"/>
      <c r="J2833" s="240"/>
      <c r="M2833" s="148"/>
    </row>
    <row r="2834" spans="9:13" s="151" customFormat="1" ht="12">
      <c r="I2834" s="256"/>
      <c r="J2834" s="240"/>
      <c r="M2834" s="148"/>
    </row>
    <row r="2835" spans="9:13" s="151" customFormat="1" ht="12">
      <c r="I2835" s="256"/>
      <c r="J2835" s="240"/>
      <c r="M2835" s="148"/>
    </row>
    <row r="2836" spans="9:13" s="151" customFormat="1" ht="12">
      <c r="I2836" s="256"/>
      <c r="J2836" s="240"/>
      <c r="M2836" s="148"/>
    </row>
    <row r="2837" spans="9:13" s="151" customFormat="1" ht="12">
      <c r="I2837" s="256"/>
      <c r="J2837" s="240"/>
      <c r="M2837" s="148"/>
    </row>
    <row r="2838" spans="9:13" s="151" customFormat="1" ht="12">
      <c r="I2838" s="256"/>
      <c r="J2838" s="240"/>
      <c r="M2838" s="148"/>
    </row>
    <row r="2839" spans="9:13" s="151" customFormat="1" ht="12">
      <c r="I2839" s="256"/>
      <c r="J2839" s="240"/>
      <c r="M2839" s="148"/>
    </row>
    <row r="2840" spans="9:13" s="151" customFormat="1" ht="12">
      <c r="I2840" s="256"/>
      <c r="J2840" s="240"/>
      <c r="M2840" s="148"/>
    </row>
    <row r="2841" spans="9:13" s="151" customFormat="1" ht="12">
      <c r="I2841" s="256"/>
      <c r="J2841" s="240"/>
      <c r="M2841" s="148"/>
    </row>
    <row r="2842" spans="9:13" s="151" customFormat="1" ht="12">
      <c r="I2842" s="256"/>
      <c r="J2842" s="240"/>
      <c r="M2842" s="148"/>
    </row>
    <row r="2843" spans="9:13" s="151" customFormat="1" ht="12">
      <c r="I2843" s="256"/>
      <c r="J2843" s="240"/>
      <c r="M2843" s="148"/>
    </row>
    <row r="2844" spans="9:13" s="151" customFormat="1" ht="12">
      <c r="I2844" s="256"/>
      <c r="J2844" s="240"/>
      <c r="M2844" s="148"/>
    </row>
    <row r="2845" spans="9:13" s="151" customFormat="1" ht="12">
      <c r="I2845" s="256"/>
      <c r="J2845" s="240"/>
      <c r="M2845" s="148"/>
    </row>
    <row r="2846" spans="9:13" s="151" customFormat="1" ht="12">
      <c r="I2846" s="256"/>
      <c r="J2846" s="240"/>
      <c r="M2846" s="148"/>
    </row>
    <row r="2847" spans="9:13" s="151" customFormat="1" ht="12">
      <c r="I2847" s="256"/>
      <c r="J2847" s="240"/>
      <c r="M2847" s="148"/>
    </row>
    <row r="2848" spans="9:13" s="151" customFormat="1" ht="12">
      <c r="I2848" s="256"/>
      <c r="J2848" s="240"/>
      <c r="M2848" s="148"/>
    </row>
    <row r="2849" spans="9:13" s="151" customFormat="1" ht="12">
      <c r="I2849" s="256"/>
      <c r="J2849" s="240"/>
      <c r="M2849" s="148"/>
    </row>
    <row r="2850" spans="9:13" s="151" customFormat="1" ht="12">
      <c r="I2850" s="256"/>
      <c r="J2850" s="240"/>
      <c r="M2850" s="148"/>
    </row>
    <row r="2851" spans="9:13" s="151" customFormat="1" ht="12">
      <c r="I2851" s="256"/>
      <c r="J2851" s="240"/>
      <c r="M2851" s="148"/>
    </row>
    <row r="2852" spans="9:13" s="151" customFormat="1" ht="12">
      <c r="I2852" s="256"/>
      <c r="J2852" s="240"/>
      <c r="M2852" s="148"/>
    </row>
    <row r="2853" spans="9:13" s="151" customFormat="1" ht="12">
      <c r="I2853" s="256"/>
      <c r="J2853" s="240"/>
      <c r="M2853" s="148"/>
    </row>
    <row r="2854" spans="9:13" s="151" customFormat="1" ht="12">
      <c r="I2854" s="256"/>
      <c r="J2854" s="240"/>
      <c r="M2854" s="148"/>
    </row>
    <row r="2855" spans="9:13" s="151" customFormat="1" ht="12">
      <c r="I2855" s="256"/>
      <c r="J2855" s="240"/>
      <c r="M2855" s="148"/>
    </row>
    <row r="2856" spans="9:13" s="151" customFormat="1" ht="12">
      <c r="I2856" s="256"/>
      <c r="J2856" s="240"/>
      <c r="M2856" s="148"/>
    </row>
    <row r="2857" spans="9:13" s="151" customFormat="1" ht="12">
      <c r="I2857" s="256"/>
      <c r="J2857" s="240"/>
      <c r="M2857" s="148"/>
    </row>
    <row r="2858" spans="9:13" s="151" customFormat="1" ht="12">
      <c r="I2858" s="256"/>
      <c r="J2858" s="240"/>
      <c r="M2858" s="148"/>
    </row>
    <row r="2859" spans="9:13" s="151" customFormat="1" ht="12">
      <c r="I2859" s="256"/>
      <c r="J2859" s="240"/>
      <c r="M2859" s="148"/>
    </row>
    <row r="2860" spans="9:13" s="151" customFormat="1" ht="12">
      <c r="I2860" s="256"/>
      <c r="J2860" s="240"/>
      <c r="M2860" s="148"/>
    </row>
    <row r="2861" spans="9:13" s="151" customFormat="1" ht="12">
      <c r="I2861" s="256"/>
      <c r="J2861" s="240"/>
      <c r="M2861" s="148"/>
    </row>
    <row r="2862" spans="9:13" s="151" customFormat="1" ht="12">
      <c r="I2862" s="256"/>
      <c r="J2862" s="240"/>
      <c r="M2862" s="148"/>
    </row>
    <row r="2863" spans="9:13" s="151" customFormat="1" ht="12">
      <c r="I2863" s="256"/>
      <c r="J2863" s="240"/>
      <c r="M2863" s="148"/>
    </row>
    <row r="2864" spans="9:13" s="151" customFormat="1" ht="12">
      <c r="I2864" s="256"/>
      <c r="J2864" s="240"/>
      <c r="M2864" s="148"/>
    </row>
    <row r="2865" spans="9:13" s="151" customFormat="1" ht="12">
      <c r="I2865" s="256"/>
      <c r="J2865" s="240"/>
      <c r="M2865" s="148"/>
    </row>
    <row r="2866" spans="9:13" s="151" customFormat="1" ht="12">
      <c r="I2866" s="256"/>
      <c r="J2866" s="240"/>
      <c r="M2866" s="148"/>
    </row>
    <row r="2867" spans="9:13" s="151" customFormat="1" ht="12">
      <c r="I2867" s="256"/>
      <c r="J2867" s="240"/>
      <c r="M2867" s="148"/>
    </row>
    <row r="2868" spans="9:13" s="151" customFormat="1" ht="12">
      <c r="I2868" s="256"/>
      <c r="J2868" s="240"/>
      <c r="M2868" s="148"/>
    </row>
    <row r="2869" spans="9:13" s="151" customFormat="1" ht="12">
      <c r="I2869" s="256"/>
      <c r="J2869" s="240"/>
      <c r="M2869" s="148"/>
    </row>
    <row r="2870" spans="9:13" s="151" customFormat="1" ht="12">
      <c r="I2870" s="256"/>
      <c r="J2870" s="240"/>
      <c r="M2870" s="148"/>
    </row>
    <row r="2871" spans="9:13" s="151" customFormat="1" ht="12">
      <c r="I2871" s="256"/>
      <c r="J2871" s="240"/>
      <c r="M2871" s="148"/>
    </row>
    <row r="2872" spans="9:13" s="151" customFormat="1" ht="12">
      <c r="I2872" s="256"/>
      <c r="J2872" s="240"/>
      <c r="M2872" s="148"/>
    </row>
    <row r="2873" spans="9:13" s="151" customFormat="1" ht="12">
      <c r="I2873" s="256"/>
      <c r="J2873" s="240"/>
      <c r="M2873" s="148"/>
    </row>
    <row r="2874" spans="9:13" s="151" customFormat="1" ht="12">
      <c r="I2874" s="256"/>
      <c r="J2874" s="240"/>
      <c r="M2874" s="148"/>
    </row>
    <row r="2875" spans="9:13" s="151" customFormat="1" ht="12">
      <c r="I2875" s="256"/>
      <c r="J2875" s="240"/>
      <c r="M2875" s="148"/>
    </row>
    <row r="2876" spans="9:13" s="151" customFormat="1" ht="12">
      <c r="I2876" s="256"/>
      <c r="J2876" s="240"/>
      <c r="M2876" s="148"/>
    </row>
    <row r="2877" spans="9:13" s="151" customFormat="1" ht="12">
      <c r="I2877" s="256"/>
      <c r="J2877" s="240"/>
      <c r="M2877" s="148"/>
    </row>
    <row r="2878" spans="9:13" s="151" customFormat="1" ht="12">
      <c r="I2878" s="256"/>
      <c r="J2878" s="240"/>
      <c r="M2878" s="148"/>
    </row>
    <row r="2879" spans="9:13" s="151" customFormat="1" ht="12">
      <c r="I2879" s="256"/>
      <c r="J2879" s="240"/>
      <c r="M2879" s="148"/>
    </row>
    <row r="2880" spans="9:13" s="151" customFormat="1" ht="12">
      <c r="I2880" s="256"/>
      <c r="J2880" s="240"/>
      <c r="M2880" s="148"/>
    </row>
    <row r="2881" spans="9:13" s="151" customFormat="1" ht="12">
      <c r="I2881" s="256"/>
      <c r="J2881" s="240"/>
      <c r="M2881" s="148"/>
    </row>
    <row r="2882" spans="9:13" s="151" customFormat="1" ht="12">
      <c r="I2882" s="256"/>
      <c r="J2882" s="240"/>
      <c r="M2882" s="148"/>
    </row>
    <row r="2883" spans="9:13" s="151" customFormat="1" ht="12">
      <c r="I2883" s="256"/>
      <c r="J2883" s="240"/>
      <c r="M2883" s="148"/>
    </row>
    <row r="2884" spans="9:13" s="151" customFormat="1" ht="12">
      <c r="I2884" s="256"/>
      <c r="J2884" s="240"/>
      <c r="M2884" s="148"/>
    </row>
    <row r="2885" spans="9:13" s="151" customFormat="1" ht="12">
      <c r="I2885" s="256"/>
      <c r="J2885" s="240"/>
      <c r="M2885" s="148"/>
    </row>
    <row r="2886" spans="9:13" s="151" customFormat="1" ht="12">
      <c r="I2886" s="256"/>
      <c r="J2886" s="240"/>
      <c r="M2886" s="148"/>
    </row>
    <row r="2887" spans="9:13" s="151" customFormat="1" ht="12">
      <c r="I2887" s="256"/>
      <c r="J2887" s="240"/>
      <c r="M2887" s="148"/>
    </row>
    <row r="2888" spans="9:13" s="151" customFormat="1" ht="12">
      <c r="I2888" s="256"/>
      <c r="J2888" s="240"/>
      <c r="M2888" s="148"/>
    </row>
    <row r="2889" spans="9:13" s="151" customFormat="1" ht="12">
      <c r="I2889" s="256"/>
      <c r="J2889" s="240"/>
      <c r="M2889" s="148"/>
    </row>
    <row r="2890" spans="9:13" s="151" customFormat="1" ht="12">
      <c r="I2890" s="256"/>
      <c r="J2890" s="240"/>
      <c r="M2890" s="148"/>
    </row>
    <row r="2891" spans="9:13" s="151" customFormat="1" ht="12">
      <c r="I2891" s="256"/>
      <c r="J2891" s="240"/>
      <c r="M2891" s="148"/>
    </row>
    <row r="2892" spans="9:13" s="151" customFormat="1" ht="12">
      <c r="I2892" s="256"/>
      <c r="J2892" s="240"/>
      <c r="M2892" s="148"/>
    </row>
    <row r="2893" spans="9:13" s="151" customFormat="1" ht="12">
      <c r="I2893" s="256"/>
      <c r="J2893" s="240"/>
      <c r="M2893" s="148"/>
    </row>
    <row r="2894" spans="9:13" s="151" customFormat="1" ht="12">
      <c r="I2894" s="256"/>
      <c r="J2894" s="240"/>
      <c r="M2894" s="148"/>
    </row>
    <row r="2895" spans="9:13" s="151" customFormat="1" ht="12">
      <c r="I2895" s="256"/>
      <c r="J2895" s="240"/>
      <c r="M2895" s="148"/>
    </row>
    <row r="2896" spans="9:13" s="151" customFormat="1" ht="12">
      <c r="I2896" s="256"/>
      <c r="J2896" s="240"/>
      <c r="M2896" s="148"/>
    </row>
    <row r="2897" spans="9:13" s="151" customFormat="1" ht="12">
      <c r="I2897" s="256"/>
      <c r="J2897" s="240"/>
      <c r="M2897" s="148"/>
    </row>
    <row r="2898" spans="9:13" s="151" customFormat="1" ht="12">
      <c r="I2898" s="256"/>
      <c r="J2898" s="240"/>
      <c r="M2898" s="148"/>
    </row>
    <row r="2899" spans="9:13" s="151" customFormat="1" ht="12">
      <c r="I2899" s="256"/>
      <c r="J2899" s="240"/>
      <c r="M2899" s="148"/>
    </row>
    <row r="2900" spans="9:13" s="151" customFormat="1" ht="12">
      <c r="I2900" s="256"/>
      <c r="J2900" s="240"/>
      <c r="M2900" s="148"/>
    </row>
    <row r="2901" spans="9:13" s="151" customFormat="1" ht="12">
      <c r="I2901" s="256"/>
      <c r="J2901" s="240"/>
      <c r="M2901" s="148"/>
    </row>
    <row r="2902" spans="9:13" s="151" customFormat="1" ht="12">
      <c r="I2902" s="256"/>
      <c r="J2902" s="240"/>
      <c r="M2902" s="148"/>
    </row>
    <row r="2903" spans="9:13" s="151" customFormat="1" ht="12">
      <c r="I2903" s="256"/>
      <c r="J2903" s="240"/>
      <c r="M2903" s="148"/>
    </row>
    <row r="2904" spans="9:13" s="151" customFormat="1" ht="12">
      <c r="I2904" s="256"/>
      <c r="J2904" s="240"/>
      <c r="M2904" s="148"/>
    </row>
    <row r="2905" spans="9:13" s="151" customFormat="1" ht="12">
      <c r="I2905" s="256"/>
      <c r="J2905" s="240"/>
      <c r="M2905" s="148"/>
    </row>
    <row r="2906" spans="9:13" s="151" customFormat="1" ht="12">
      <c r="I2906" s="256"/>
      <c r="J2906" s="240"/>
      <c r="M2906" s="148"/>
    </row>
    <row r="2907" spans="9:13" s="151" customFormat="1" ht="12">
      <c r="I2907" s="256"/>
      <c r="J2907" s="240"/>
      <c r="M2907" s="148"/>
    </row>
    <row r="2908" spans="9:13" s="151" customFormat="1" ht="12">
      <c r="I2908" s="256"/>
      <c r="J2908" s="240"/>
      <c r="M2908" s="148"/>
    </row>
    <row r="2909" spans="9:13" s="151" customFormat="1" ht="12">
      <c r="I2909" s="256"/>
      <c r="J2909" s="240"/>
      <c r="M2909" s="148"/>
    </row>
    <row r="2910" spans="9:13" s="151" customFormat="1" ht="12">
      <c r="I2910" s="256"/>
      <c r="J2910" s="240"/>
      <c r="M2910" s="148"/>
    </row>
    <row r="2911" spans="9:13" s="151" customFormat="1" ht="12">
      <c r="I2911" s="256"/>
      <c r="J2911" s="240"/>
      <c r="M2911" s="148"/>
    </row>
    <row r="2912" spans="9:13" s="151" customFormat="1" ht="12">
      <c r="I2912" s="256"/>
      <c r="J2912" s="240"/>
      <c r="M2912" s="148"/>
    </row>
    <row r="2913" spans="9:13" s="151" customFormat="1" ht="12">
      <c r="I2913" s="256"/>
      <c r="J2913" s="240"/>
      <c r="M2913" s="148"/>
    </row>
    <row r="2914" spans="9:13" s="151" customFormat="1" ht="12">
      <c r="I2914" s="256"/>
      <c r="J2914" s="240"/>
      <c r="M2914" s="148"/>
    </row>
    <row r="2915" spans="9:13" s="151" customFormat="1" ht="12">
      <c r="I2915" s="256"/>
      <c r="J2915" s="240"/>
      <c r="M2915" s="148"/>
    </row>
    <row r="2916" spans="9:13" s="151" customFormat="1" ht="12">
      <c r="I2916" s="256"/>
      <c r="J2916" s="240"/>
      <c r="M2916" s="148"/>
    </row>
    <row r="2917" spans="9:13" s="151" customFormat="1" ht="12">
      <c r="I2917" s="256"/>
      <c r="J2917" s="240"/>
      <c r="M2917" s="148"/>
    </row>
    <row r="2918" spans="9:13" s="151" customFormat="1" ht="12">
      <c r="I2918" s="256"/>
      <c r="J2918" s="240"/>
      <c r="M2918" s="148"/>
    </row>
    <row r="2919" spans="9:13" s="151" customFormat="1" ht="12">
      <c r="I2919" s="256"/>
      <c r="J2919" s="240"/>
      <c r="M2919" s="148"/>
    </row>
    <row r="2920" spans="9:13" s="151" customFormat="1" ht="12">
      <c r="I2920" s="256"/>
      <c r="J2920" s="240"/>
      <c r="M2920" s="148"/>
    </row>
    <row r="2921" spans="9:13" s="151" customFormat="1" ht="12">
      <c r="I2921" s="256"/>
      <c r="J2921" s="240"/>
      <c r="M2921" s="148"/>
    </row>
    <row r="2922" spans="9:13" s="151" customFormat="1" ht="12">
      <c r="I2922" s="256"/>
      <c r="J2922" s="240"/>
      <c r="M2922" s="148"/>
    </row>
    <row r="2923" spans="9:13" s="151" customFormat="1" ht="12">
      <c r="I2923" s="256"/>
      <c r="J2923" s="240"/>
      <c r="M2923" s="148"/>
    </row>
    <row r="2924" spans="9:13" s="151" customFormat="1" ht="12">
      <c r="I2924" s="256"/>
      <c r="J2924" s="240"/>
      <c r="M2924" s="148"/>
    </row>
    <row r="2925" spans="9:13" s="151" customFormat="1" ht="12">
      <c r="I2925" s="256"/>
      <c r="J2925" s="240"/>
      <c r="M2925" s="148"/>
    </row>
    <row r="2926" spans="9:13" s="151" customFormat="1" ht="12">
      <c r="I2926" s="256"/>
      <c r="J2926" s="240"/>
      <c r="M2926" s="148"/>
    </row>
    <row r="2927" spans="9:13" s="151" customFormat="1" ht="12">
      <c r="I2927" s="256"/>
      <c r="J2927" s="240"/>
      <c r="M2927" s="148"/>
    </row>
    <row r="2928" spans="9:13" s="151" customFormat="1" ht="12">
      <c r="I2928" s="256"/>
      <c r="J2928" s="240"/>
      <c r="M2928" s="148"/>
    </row>
    <row r="2929" spans="9:13" s="151" customFormat="1" ht="12">
      <c r="I2929" s="256"/>
      <c r="J2929" s="240"/>
      <c r="M2929" s="148"/>
    </row>
    <row r="2930" spans="9:13" s="151" customFormat="1" ht="12">
      <c r="I2930" s="256"/>
      <c r="J2930" s="240"/>
      <c r="M2930" s="148"/>
    </row>
    <row r="2931" spans="9:13" s="151" customFormat="1" ht="12">
      <c r="I2931" s="256"/>
      <c r="J2931" s="240"/>
      <c r="M2931" s="148"/>
    </row>
    <row r="2932" spans="9:13" s="151" customFormat="1" ht="12">
      <c r="I2932" s="256"/>
      <c r="J2932" s="240"/>
      <c r="M2932" s="148"/>
    </row>
    <row r="2933" spans="9:13" s="151" customFormat="1" ht="12">
      <c r="I2933" s="256"/>
      <c r="J2933" s="240"/>
      <c r="M2933" s="148"/>
    </row>
    <row r="2934" spans="9:13" s="151" customFormat="1" ht="12">
      <c r="I2934" s="256"/>
      <c r="J2934" s="240"/>
      <c r="M2934" s="148"/>
    </row>
    <row r="2935" spans="9:13" s="151" customFormat="1" ht="12">
      <c r="I2935" s="256"/>
      <c r="J2935" s="240"/>
      <c r="M2935" s="148"/>
    </row>
    <row r="2936" spans="9:13" s="151" customFormat="1" ht="12">
      <c r="I2936" s="256"/>
      <c r="J2936" s="240"/>
      <c r="M2936" s="148"/>
    </row>
    <row r="2937" spans="9:13" s="151" customFormat="1" ht="12">
      <c r="I2937" s="256"/>
      <c r="J2937" s="240"/>
      <c r="M2937" s="148"/>
    </row>
    <row r="2938" spans="9:13" s="151" customFormat="1" ht="12">
      <c r="I2938" s="256"/>
      <c r="J2938" s="240"/>
      <c r="M2938" s="148"/>
    </row>
    <row r="2939" spans="9:13" s="151" customFormat="1" ht="12">
      <c r="I2939" s="256"/>
      <c r="J2939" s="240"/>
      <c r="M2939" s="148"/>
    </row>
    <row r="2940" spans="9:13" s="151" customFormat="1" ht="12">
      <c r="I2940" s="256"/>
      <c r="J2940" s="240"/>
      <c r="M2940" s="148"/>
    </row>
    <row r="2941" spans="9:13" s="151" customFormat="1" ht="12">
      <c r="I2941" s="256"/>
      <c r="J2941" s="240"/>
      <c r="M2941" s="148"/>
    </row>
    <row r="2942" spans="9:13" s="151" customFormat="1" ht="12">
      <c r="I2942" s="256"/>
      <c r="J2942" s="240"/>
      <c r="M2942" s="148"/>
    </row>
    <row r="2943" spans="9:13" s="151" customFormat="1" ht="12">
      <c r="I2943" s="256"/>
      <c r="J2943" s="240"/>
      <c r="M2943" s="148"/>
    </row>
    <row r="2944" spans="9:13" s="151" customFormat="1" ht="12">
      <c r="I2944" s="256"/>
      <c r="J2944" s="240"/>
      <c r="M2944" s="148"/>
    </row>
    <row r="2945" spans="9:13" s="151" customFormat="1" ht="12">
      <c r="I2945" s="256"/>
      <c r="J2945" s="240"/>
      <c r="M2945" s="148"/>
    </row>
    <row r="2946" spans="9:13" s="151" customFormat="1" ht="12">
      <c r="I2946" s="256"/>
      <c r="J2946" s="240"/>
      <c r="M2946" s="148"/>
    </row>
    <row r="2947" spans="9:13" s="151" customFormat="1" ht="12">
      <c r="I2947" s="256"/>
      <c r="J2947" s="240"/>
      <c r="M2947" s="148"/>
    </row>
    <row r="2948" spans="9:13" s="151" customFormat="1" ht="12">
      <c r="I2948" s="256"/>
      <c r="J2948" s="240"/>
      <c r="M2948" s="148"/>
    </row>
    <row r="2949" spans="9:13" s="151" customFormat="1" ht="12">
      <c r="I2949" s="256"/>
      <c r="J2949" s="240"/>
      <c r="M2949" s="148"/>
    </row>
    <row r="2950" spans="9:13" s="151" customFormat="1" ht="12">
      <c r="I2950" s="256"/>
      <c r="J2950" s="240"/>
      <c r="M2950" s="148"/>
    </row>
    <row r="2951" spans="9:13" s="151" customFormat="1" ht="12">
      <c r="I2951" s="256"/>
      <c r="J2951" s="240"/>
      <c r="M2951" s="148"/>
    </row>
    <row r="2952" spans="9:13" s="151" customFormat="1" ht="12">
      <c r="I2952" s="256"/>
      <c r="J2952" s="240"/>
      <c r="M2952" s="148"/>
    </row>
    <row r="2953" spans="9:13" s="151" customFormat="1" ht="12">
      <c r="I2953" s="256"/>
      <c r="J2953" s="240"/>
      <c r="M2953" s="148"/>
    </row>
    <row r="2954" spans="9:13" s="151" customFormat="1" ht="12">
      <c r="I2954" s="256"/>
      <c r="J2954" s="240"/>
      <c r="M2954" s="148"/>
    </row>
    <row r="2955" spans="9:13" s="151" customFormat="1" ht="12">
      <c r="I2955" s="256"/>
      <c r="J2955" s="240"/>
      <c r="M2955" s="148"/>
    </row>
    <row r="2956" spans="9:13" s="151" customFormat="1" ht="12">
      <c r="I2956" s="256"/>
      <c r="J2956" s="240"/>
      <c r="M2956" s="148"/>
    </row>
    <row r="2957" spans="9:13" s="151" customFormat="1" ht="12">
      <c r="I2957" s="256"/>
      <c r="J2957" s="240"/>
      <c r="M2957" s="148"/>
    </row>
    <row r="2958" spans="9:13" s="151" customFormat="1" ht="12">
      <c r="I2958" s="256"/>
      <c r="J2958" s="240"/>
      <c r="M2958" s="148"/>
    </row>
    <row r="2959" spans="9:13" s="151" customFormat="1" ht="12">
      <c r="I2959" s="256"/>
      <c r="J2959" s="240"/>
      <c r="M2959" s="148"/>
    </row>
    <row r="2960" spans="9:13" s="151" customFormat="1" ht="12">
      <c r="I2960" s="256"/>
      <c r="J2960" s="240"/>
      <c r="M2960" s="148"/>
    </row>
    <row r="2961" spans="9:13" s="151" customFormat="1" ht="12">
      <c r="I2961" s="256"/>
      <c r="J2961" s="240"/>
      <c r="M2961" s="148"/>
    </row>
    <row r="2962" spans="9:13" s="151" customFormat="1" ht="12">
      <c r="I2962" s="256"/>
      <c r="J2962" s="240"/>
      <c r="M2962" s="148"/>
    </row>
    <row r="2963" spans="9:13" s="151" customFormat="1" ht="12">
      <c r="I2963" s="256"/>
      <c r="J2963" s="240"/>
      <c r="M2963" s="148"/>
    </row>
    <row r="2964" spans="9:13" s="151" customFormat="1" ht="12">
      <c r="I2964" s="256"/>
      <c r="J2964" s="240"/>
      <c r="M2964" s="148"/>
    </row>
    <row r="2965" spans="9:13" s="151" customFormat="1" ht="12">
      <c r="I2965" s="256"/>
      <c r="J2965" s="240"/>
      <c r="M2965" s="148"/>
    </row>
    <row r="2966" spans="9:13" s="151" customFormat="1" ht="12">
      <c r="I2966" s="256"/>
      <c r="J2966" s="240"/>
      <c r="M2966" s="148"/>
    </row>
    <row r="2967" spans="9:13" s="151" customFormat="1" ht="12">
      <c r="I2967" s="256"/>
      <c r="J2967" s="240"/>
      <c r="M2967" s="148"/>
    </row>
    <row r="2968" spans="9:13" s="151" customFormat="1" ht="12">
      <c r="I2968" s="256"/>
      <c r="J2968" s="240"/>
      <c r="M2968" s="148"/>
    </row>
    <row r="2969" spans="9:13" s="151" customFormat="1" ht="12">
      <c r="I2969" s="256"/>
      <c r="J2969" s="240"/>
      <c r="M2969" s="148"/>
    </row>
    <row r="2970" spans="9:13" s="151" customFormat="1" ht="12">
      <c r="I2970" s="256"/>
      <c r="J2970" s="240"/>
      <c r="M2970" s="148"/>
    </row>
    <row r="2971" spans="9:13" s="151" customFormat="1" ht="12">
      <c r="I2971" s="256"/>
      <c r="J2971" s="240"/>
      <c r="M2971" s="148"/>
    </row>
    <row r="2972" spans="9:13" s="151" customFormat="1" ht="12">
      <c r="I2972" s="256"/>
      <c r="J2972" s="240"/>
      <c r="M2972" s="148"/>
    </row>
    <row r="2973" spans="9:13" s="151" customFormat="1" ht="12">
      <c r="I2973" s="256"/>
      <c r="J2973" s="240"/>
      <c r="M2973" s="148"/>
    </row>
    <row r="2974" spans="9:13" s="151" customFormat="1" ht="12">
      <c r="I2974" s="256"/>
      <c r="J2974" s="240"/>
      <c r="M2974" s="148"/>
    </row>
    <row r="2975" spans="9:13" s="151" customFormat="1" ht="12">
      <c r="I2975" s="256"/>
      <c r="J2975" s="240"/>
      <c r="M2975" s="148"/>
    </row>
    <row r="2976" spans="9:13" s="151" customFormat="1" ht="12">
      <c r="I2976" s="256"/>
      <c r="J2976" s="240"/>
      <c r="M2976" s="148"/>
    </row>
    <row r="2977" spans="9:13" s="151" customFormat="1" ht="12">
      <c r="I2977" s="256"/>
      <c r="J2977" s="240"/>
      <c r="M2977" s="148"/>
    </row>
    <row r="2978" spans="9:13" s="151" customFormat="1" ht="12">
      <c r="I2978" s="256"/>
      <c r="J2978" s="240"/>
      <c r="M2978" s="148"/>
    </row>
    <row r="2979" spans="9:13" s="151" customFormat="1" ht="12">
      <c r="I2979" s="256"/>
      <c r="J2979" s="240"/>
      <c r="M2979" s="148"/>
    </row>
    <row r="2980" spans="9:13" s="151" customFormat="1" ht="12">
      <c r="I2980" s="256"/>
      <c r="J2980" s="240"/>
      <c r="M2980" s="148"/>
    </row>
    <row r="2981" spans="9:13" s="151" customFormat="1" ht="12">
      <c r="I2981" s="256"/>
      <c r="J2981" s="240"/>
      <c r="M2981" s="148"/>
    </row>
    <row r="2982" spans="9:13" s="151" customFormat="1" ht="12">
      <c r="I2982" s="256"/>
      <c r="J2982" s="240"/>
      <c r="M2982" s="148"/>
    </row>
    <row r="2983" spans="9:13" s="151" customFormat="1" ht="12">
      <c r="I2983" s="256"/>
      <c r="J2983" s="240"/>
      <c r="M2983" s="148"/>
    </row>
    <row r="2984" spans="9:13" s="151" customFormat="1" ht="12">
      <c r="I2984" s="256"/>
      <c r="J2984" s="240"/>
      <c r="M2984" s="148"/>
    </row>
    <row r="2985" spans="9:13" s="151" customFormat="1" ht="12">
      <c r="I2985" s="256"/>
      <c r="J2985" s="240"/>
      <c r="M2985" s="148"/>
    </row>
    <row r="2986" spans="9:13" s="151" customFormat="1" ht="12">
      <c r="I2986" s="256"/>
      <c r="J2986" s="240"/>
      <c r="M2986" s="148"/>
    </row>
    <row r="2987" spans="9:13" s="151" customFormat="1" ht="12">
      <c r="I2987" s="256"/>
      <c r="J2987" s="240"/>
      <c r="M2987" s="148"/>
    </row>
    <row r="2988" spans="9:13" s="151" customFormat="1" ht="12">
      <c r="I2988" s="256"/>
      <c r="J2988" s="240"/>
      <c r="M2988" s="148"/>
    </row>
    <row r="2989" spans="9:13" s="151" customFormat="1" ht="12">
      <c r="I2989" s="256"/>
      <c r="J2989" s="240"/>
      <c r="M2989" s="148"/>
    </row>
    <row r="2990" spans="9:13" s="151" customFormat="1" ht="12">
      <c r="I2990" s="256"/>
      <c r="J2990" s="240"/>
      <c r="M2990" s="148"/>
    </row>
    <row r="2991" spans="9:13" s="151" customFormat="1" ht="12">
      <c r="I2991" s="256"/>
      <c r="J2991" s="240"/>
      <c r="M2991" s="148"/>
    </row>
    <row r="2992" spans="9:13" s="151" customFormat="1" ht="12">
      <c r="I2992" s="256"/>
      <c r="J2992" s="240"/>
      <c r="M2992" s="148"/>
    </row>
    <row r="2993" spans="9:13" s="151" customFormat="1" ht="12">
      <c r="I2993" s="256"/>
      <c r="J2993" s="240"/>
      <c r="M2993" s="148"/>
    </row>
    <row r="2994" spans="9:13" s="151" customFormat="1" ht="12">
      <c r="I2994" s="256"/>
      <c r="J2994" s="240"/>
      <c r="M2994" s="148"/>
    </row>
    <row r="2995" spans="9:13" s="151" customFormat="1" ht="12">
      <c r="I2995" s="256"/>
      <c r="J2995" s="240"/>
      <c r="M2995" s="148"/>
    </row>
    <row r="2996" spans="9:13" s="151" customFormat="1" ht="12">
      <c r="I2996" s="256"/>
      <c r="J2996" s="240"/>
      <c r="M2996" s="148"/>
    </row>
    <row r="2997" spans="9:13" s="151" customFormat="1" ht="12">
      <c r="I2997" s="256"/>
      <c r="J2997" s="240"/>
      <c r="M2997" s="148"/>
    </row>
    <row r="2998" spans="9:13" s="151" customFormat="1" ht="12">
      <c r="I2998" s="256"/>
      <c r="J2998" s="240"/>
      <c r="M2998" s="148"/>
    </row>
    <row r="2999" spans="9:13" s="151" customFormat="1" ht="12">
      <c r="I2999" s="256"/>
      <c r="J2999" s="240"/>
      <c r="M2999" s="148"/>
    </row>
    <row r="3000" spans="9:13" s="151" customFormat="1" ht="12">
      <c r="I3000" s="256"/>
      <c r="J3000" s="240"/>
      <c r="M3000" s="148"/>
    </row>
    <row r="3001" spans="9:13" s="151" customFormat="1" ht="12">
      <c r="I3001" s="256"/>
      <c r="J3001" s="240"/>
      <c r="M3001" s="148"/>
    </row>
    <row r="3002" spans="9:13" s="151" customFormat="1" ht="12">
      <c r="I3002" s="256"/>
      <c r="J3002" s="240"/>
      <c r="M3002" s="148"/>
    </row>
    <row r="3003" spans="9:13" s="151" customFormat="1" ht="12">
      <c r="I3003" s="256"/>
      <c r="J3003" s="240"/>
      <c r="M3003" s="148"/>
    </row>
    <row r="3004" spans="9:13" s="151" customFormat="1" ht="12">
      <c r="I3004" s="256"/>
      <c r="J3004" s="240"/>
      <c r="M3004" s="148"/>
    </row>
    <row r="3005" spans="9:13" s="151" customFormat="1" ht="12">
      <c r="I3005" s="256"/>
      <c r="J3005" s="240"/>
      <c r="M3005" s="148"/>
    </row>
    <row r="3006" spans="9:13" s="151" customFormat="1" ht="12">
      <c r="I3006" s="256"/>
      <c r="J3006" s="240"/>
      <c r="M3006" s="148"/>
    </row>
    <row r="3007" spans="9:13" s="151" customFormat="1" ht="12">
      <c r="I3007" s="256"/>
      <c r="J3007" s="240"/>
      <c r="M3007" s="148"/>
    </row>
    <row r="3008" spans="9:13" s="151" customFormat="1" ht="12">
      <c r="I3008" s="256"/>
      <c r="J3008" s="240"/>
      <c r="M3008" s="148"/>
    </row>
    <row r="3009" spans="9:13" s="151" customFormat="1" ht="12">
      <c r="I3009" s="256"/>
      <c r="J3009" s="240"/>
      <c r="M3009" s="148"/>
    </row>
    <row r="3010" spans="9:13" s="151" customFormat="1" ht="12">
      <c r="I3010" s="256"/>
      <c r="J3010" s="240"/>
      <c r="M3010" s="148"/>
    </row>
    <row r="3011" spans="9:13" s="151" customFormat="1" ht="12">
      <c r="I3011" s="256"/>
      <c r="J3011" s="240"/>
      <c r="M3011" s="148"/>
    </row>
    <row r="3012" spans="9:13" s="151" customFormat="1" ht="12">
      <c r="I3012" s="256"/>
      <c r="J3012" s="240"/>
      <c r="M3012" s="148"/>
    </row>
    <row r="3013" spans="9:13" s="151" customFormat="1" ht="12">
      <c r="I3013" s="256"/>
      <c r="J3013" s="240"/>
      <c r="M3013" s="148"/>
    </row>
    <row r="3014" spans="9:13" s="151" customFormat="1" ht="12">
      <c r="I3014" s="256"/>
      <c r="J3014" s="240"/>
      <c r="M3014" s="148"/>
    </row>
    <row r="3015" spans="9:13" s="151" customFormat="1" ht="12">
      <c r="I3015" s="256"/>
      <c r="J3015" s="240"/>
      <c r="M3015" s="148"/>
    </row>
    <row r="3016" spans="9:13" s="151" customFormat="1" ht="12">
      <c r="I3016" s="256"/>
      <c r="J3016" s="240"/>
      <c r="M3016" s="148"/>
    </row>
    <row r="3017" spans="9:13" s="151" customFormat="1" ht="12">
      <c r="I3017" s="256"/>
      <c r="J3017" s="240"/>
      <c r="M3017" s="148"/>
    </row>
    <row r="3018" spans="9:13" s="151" customFormat="1" ht="12">
      <c r="I3018" s="256"/>
      <c r="J3018" s="240"/>
      <c r="M3018" s="148"/>
    </row>
    <row r="3019" spans="9:13" s="151" customFormat="1" ht="12">
      <c r="I3019" s="256"/>
      <c r="J3019" s="240"/>
      <c r="M3019" s="148"/>
    </row>
    <row r="3020" spans="9:13" s="151" customFormat="1" ht="12">
      <c r="I3020" s="256"/>
      <c r="J3020" s="240"/>
      <c r="M3020" s="148"/>
    </row>
    <row r="3021" spans="9:13" s="151" customFormat="1" ht="12">
      <c r="I3021" s="256"/>
      <c r="J3021" s="240"/>
      <c r="M3021" s="148"/>
    </row>
    <row r="3022" spans="9:13" s="151" customFormat="1" ht="12">
      <c r="I3022" s="256"/>
      <c r="J3022" s="240"/>
      <c r="M3022" s="148"/>
    </row>
    <row r="3023" spans="9:13" s="151" customFormat="1" ht="12">
      <c r="I3023" s="256"/>
      <c r="J3023" s="240"/>
      <c r="M3023" s="148"/>
    </row>
    <row r="3024" spans="9:13" s="151" customFormat="1" ht="12">
      <c r="I3024" s="256"/>
      <c r="J3024" s="240"/>
      <c r="M3024" s="148"/>
    </row>
    <row r="3025" spans="9:13" s="151" customFormat="1" ht="12">
      <c r="I3025" s="256"/>
      <c r="J3025" s="240"/>
      <c r="M3025" s="148"/>
    </row>
    <row r="3026" spans="9:13" s="151" customFormat="1" ht="12">
      <c r="I3026" s="256"/>
      <c r="J3026" s="240"/>
      <c r="M3026" s="148"/>
    </row>
    <row r="3027" spans="9:13" s="151" customFormat="1" ht="12">
      <c r="I3027" s="256"/>
      <c r="J3027" s="240"/>
      <c r="M3027" s="148"/>
    </row>
    <row r="3028" spans="9:13" s="151" customFormat="1" ht="12">
      <c r="I3028" s="256"/>
      <c r="J3028" s="240"/>
      <c r="M3028" s="148"/>
    </row>
    <row r="3029" spans="9:13" s="151" customFormat="1" ht="12">
      <c r="I3029" s="256"/>
      <c r="J3029" s="240"/>
      <c r="M3029" s="148"/>
    </row>
    <row r="3030" spans="9:13" s="151" customFormat="1" ht="12">
      <c r="I3030" s="256"/>
      <c r="J3030" s="240"/>
      <c r="M3030" s="148"/>
    </row>
    <row r="3031" spans="9:13" s="151" customFormat="1" ht="12">
      <c r="I3031" s="256"/>
      <c r="J3031" s="240"/>
      <c r="M3031" s="148"/>
    </row>
    <row r="3032" spans="9:13" s="151" customFormat="1" ht="12">
      <c r="I3032" s="256"/>
      <c r="J3032" s="240"/>
      <c r="M3032" s="148"/>
    </row>
    <row r="3033" spans="9:13" s="151" customFormat="1" ht="12">
      <c r="I3033" s="256"/>
      <c r="J3033" s="240"/>
      <c r="M3033" s="148"/>
    </row>
    <row r="3034" spans="9:13" s="151" customFormat="1" ht="12">
      <c r="I3034" s="256"/>
      <c r="J3034" s="240"/>
      <c r="M3034" s="148"/>
    </row>
    <row r="3035" spans="9:13" s="151" customFormat="1" ht="12">
      <c r="I3035" s="256"/>
      <c r="J3035" s="240"/>
      <c r="M3035" s="148"/>
    </row>
    <row r="3036" spans="9:13" s="151" customFormat="1" ht="12">
      <c r="I3036" s="256"/>
      <c r="J3036" s="240"/>
      <c r="M3036" s="148"/>
    </row>
    <row r="3037" spans="9:13" s="151" customFormat="1" ht="12">
      <c r="I3037" s="256"/>
      <c r="J3037" s="240"/>
      <c r="M3037" s="148"/>
    </row>
    <row r="3038" spans="9:13" s="151" customFormat="1" ht="12">
      <c r="I3038" s="256"/>
      <c r="J3038" s="240"/>
      <c r="M3038" s="148"/>
    </row>
    <row r="3039" spans="9:13" s="151" customFormat="1" ht="12">
      <c r="I3039" s="256"/>
      <c r="J3039" s="240"/>
      <c r="M3039" s="148"/>
    </row>
    <row r="3040" spans="9:13" s="151" customFormat="1" ht="12">
      <c r="I3040" s="256"/>
      <c r="J3040" s="240"/>
      <c r="M3040" s="148"/>
    </row>
    <row r="3041" spans="9:13" s="151" customFormat="1" ht="12">
      <c r="I3041" s="256"/>
      <c r="J3041" s="240"/>
      <c r="M3041" s="148"/>
    </row>
    <row r="3042" spans="9:13" s="151" customFormat="1" ht="12">
      <c r="I3042" s="256"/>
      <c r="J3042" s="240"/>
      <c r="M3042" s="148"/>
    </row>
    <row r="3043" spans="9:13" s="151" customFormat="1" ht="12">
      <c r="I3043" s="256"/>
      <c r="J3043" s="240"/>
      <c r="M3043" s="148"/>
    </row>
    <row r="3044" spans="9:13" s="151" customFormat="1" ht="12">
      <c r="I3044" s="256"/>
      <c r="J3044" s="240"/>
      <c r="M3044" s="148"/>
    </row>
    <row r="3045" spans="9:13" s="151" customFormat="1" ht="12">
      <c r="I3045" s="256"/>
      <c r="J3045" s="240"/>
      <c r="M3045" s="148"/>
    </row>
    <row r="3046" spans="9:13" s="151" customFormat="1" ht="12">
      <c r="I3046" s="256"/>
      <c r="J3046" s="240"/>
      <c r="M3046" s="148"/>
    </row>
    <row r="3047" spans="9:13" s="151" customFormat="1" ht="12">
      <c r="I3047" s="256"/>
      <c r="J3047" s="240"/>
      <c r="M3047" s="148"/>
    </row>
    <row r="3048" spans="9:13" s="151" customFormat="1" ht="12">
      <c r="I3048" s="256"/>
      <c r="J3048" s="240"/>
      <c r="M3048" s="148"/>
    </row>
    <row r="3049" spans="9:13" s="151" customFormat="1" ht="12">
      <c r="I3049" s="256"/>
      <c r="J3049" s="240"/>
      <c r="M3049" s="148"/>
    </row>
    <row r="3050" spans="9:13" s="151" customFormat="1" ht="12">
      <c r="I3050" s="256"/>
      <c r="J3050" s="240"/>
      <c r="M3050" s="148"/>
    </row>
    <row r="3051" spans="9:13" s="151" customFormat="1" ht="12">
      <c r="I3051" s="256"/>
      <c r="J3051" s="240"/>
      <c r="M3051" s="148"/>
    </row>
    <row r="3052" spans="9:13" s="151" customFormat="1" ht="12">
      <c r="I3052" s="256"/>
      <c r="J3052" s="240"/>
      <c r="M3052" s="148"/>
    </row>
    <row r="3053" spans="9:13" s="151" customFormat="1" ht="12">
      <c r="I3053" s="256"/>
      <c r="J3053" s="240"/>
      <c r="M3053" s="148"/>
    </row>
    <row r="3054" spans="9:13" s="151" customFormat="1" ht="12">
      <c r="I3054" s="256"/>
      <c r="J3054" s="240"/>
      <c r="M3054" s="148"/>
    </row>
    <row r="3055" spans="9:13" s="151" customFormat="1" ht="12">
      <c r="I3055" s="256"/>
      <c r="J3055" s="240"/>
      <c r="M3055" s="148"/>
    </row>
    <row r="3056" spans="9:13" s="151" customFormat="1" ht="12">
      <c r="I3056" s="256"/>
      <c r="J3056" s="240"/>
      <c r="M3056" s="148"/>
    </row>
    <row r="3057" spans="9:13" s="151" customFormat="1" ht="12">
      <c r="I3057" s="256"/>
      <c r="J3057" s="240"/>
      <c r="M3057" s="148"/>
    </row>
    <row r="3058" spans="9:13" s="151" customFormat="1" ht="12">
      <c r="I3058" s="256"/>
      <c r="J3058" s="240"/>
      <c r="M3058" s="148"/>
    </row>
    <row r="3059" spans="9:13" s="151" customFormat="1" ht="12">
      <c r="I3059" s="256"/>
      <c r="J3059" s="240"/>
      <c r="M3059" s="148"/>
    </row>
    <row r="3060" spans="9:13" s="151" customFormat="1" ht="12">
      <c r="I3060" s="256"/>
      <c r="J3060" s="240"/>
      <c r="M3060" s="148"/>
    </row>
    <row r="3061" spans="9:13" s="151" customFormat="1" ht="12">
      <c r="I3061" s="256"/>
      <c r="J3061" s="240"/>
      <c r="M3061" s="148"/>
    </row>
    <row r="3062" spans="9:13" s="151" customFormat="1" ht="12">
      <c r="I3062" s="256"/>
      <c r="J3062" s="240"/>
      <c r="M3062" s="148"/>
    </row>
    <row r="3063" spans="9:13" s="151" customFormat="1" ht="12">
      <c r="I3063" s="256"/>
      <c r="J3063" s="240"/>
      <c r="M3063" s="148"/>
    </row>
    <row r="3064" spans="9:13" s="151" customFormat="1" ht="12">
      <c r="I3064" s="256"/>
      <c r="J3064" s="240"/>
      <c r="M3064" s="148"/>
    </row>
    <row r="3065" spans="9:13" s="151" customFormat="1" ht="12">
      <c r="I3065" s="256"/>
      <c r="J3065" s="240"/>
      <c r="M3065" s="148"/>
    </row>
    <row r="3066" spans="9:13" s="151" customFormat="1" ht="12">
      <c r="I3066" s="256"/>
      <c r="J3066" s="240"/>
      <c r="M3066" s="148"/>
    </row>
    <row r="3067" spans="9:13" s="151" customFormat="1" ht="12">
      <c r="I3067" s="256"/>
      <c r="J3067" s="240"/>
      <c r="M3067" s="148"/>
    </row>
    <row r="3068" spans="9:13" s="151" customFormat="1" ht="12">
      <c r="I3068" s="256"/>
      <c r="J3068" s="240"/>
      <c r="M3068" s="148"/>
    </row>
    <row r="3069" spans="9:13" s="151" customFormat="1" ht="12">
      <c r="I3069" s="256"/>
      <c r="J3069" s="240"/>
      <c r="M3069" s="148"/>
    </row>
    <row r="3070" spans="9:13" s="151" customFormat="1" ht="12">
      <c r="I3070" s="256"/>
      <c r="J3070" s="240"/>
      <c r="M3070" s="148"/>
    </row>
    <row r="3071" spans="9:13" s="151" customFormat="1" ht="12">
      <c r="I3071" s="256"/>
      <c r="J3071" s="240"/>
      <c r="M3071" s="148"/>
    </row>
    <row r="3072" spans="9:13" s="151" customFormat="1" ht="12">
      <c r="I3072" s="256"/>
      <c r="J3072" s="240"/>
      <c r="M3072" s="148"/>
    </row>
    <row r="3073" spans="9:13" s="151" customFormat="1" ht="12">
      <c r="I3073" s="256"/>
      <c r="J3073" s="240"/>
      <c r="M3073" s="148"/>
    </row>
    <row r="3074" spans="9:13" s="151" customFormat="1" ht="12">
      <c r="I3074" s="256"/>
      <c r="J3074" s="240"/>
      <c r="M3074" s="148"/>
    </row>
    <row r="3075" spans="9:13" s="151" customFormat="1" ht="12">
      <c r="I3075" s="256"/>
      <c r="J3075" s="240"/>
      <c r="M3075" s="148"/>
    </row>
    <row r="3076" spans="9:13" s="151" customFormat="1" ht="12">
      <c r="I3076" s="256"/>
      <c r="J3076" s="240"/>
      <c r="M3076" s="148"/>
    </row>
    <row r="3077" spans="9:13" s="151" customFormat="1" ht="12">
      <c r="I3077" s="256"/>
      <c r="J3077" s="240"/>
      <c r="M3077" s="148"/>
    </row>
    <row r="3078" spans="9:13" s="151" customFormat="1" ht="12">
      <c r="I3078" s="256"/>
      <c r="J3078" s="240"/>
      <c r="M3078" s="148"/>
    </row>
    <row r="3079" spans="9:13" s="151" customFormat="1" ht="12">
      <c r="I3079" s="256"/>
      <c r="J3079" s="240"/>
      <c r="M3079" s="148"/>
    </row>
    <row r="3080" spans="9:13" s="151" customFormat="1" ht="12">
      <c r="I3080" s="256"/>
      <c r="J3080" s="240"/>
      <c r="M3080" s="148"/>
    </row>
    <row r="3081" spans="9:13" s="151" customFormat="1" ht="12">
      <c r="I3081" s="256"/>
      <c r="J3081" s="240"/>
      <c r="M3081" s="148"/>
    </row>
    <row r="3082" spans="9:13" s="151" customFormat="1" ht="12">
      <c r="I3082" s="256"/>
      <c r="J3082" s="240"/>
      <c r="M3082" s="148"/>
    </row>
    <row r="3083" spans="9:13" s="151" customFormat="1" ht="12">
      <c r="I3083" s="256"/>
      <c r="J3083" s="240"/>
      <c r="M3083" s="148"/>
    </row>
    <row r="3084" spans="9:13" s="151" customFormat="1" ht="12">
      <c r="I3084" s="256"/>
      <c r="J3084" s="240"/>
      <c r="M3084" s="148"/>
    </row>
    <row r="3085" spans="9:13" s="151" customFormat="1" ht="12">
      <c r="I3085" s="256"/>
      <c r="J3085" s="240"/>
      <c r="M3085" s="148"/>
    </row>
    <row r="3086" spans="9:13" s="151" customFormat="1" ht="12">
      <c r="I3086" s="256"/>
      <c r="J3086" s="240"/>
      <c r="M3086" s="148"/>
    </row>
    <row r="3087" spans="9:13" s="151" customFormat="1" ht="12">
      <c r="I3087" s="256"/>
      <c r="J3087" s="240"/>
      <c r="M3087" s="148"/>
    </row>
    <row r="3088" spans="9:13" s="151" customFormat="1" ht="12">
      <c r="I3088" s="256"/>
      <c r="J3088" s="240"/>
      <c r="M3088" s="148"/>
    </row>
    <row r="3089" spans="9:13" s="151" customFormat="1" ht="12">
      <c r="I3089" s="256"/>
      <c r="J3089" s="240"/>
      <c r="M3089" s="148"/>
    </row>
    <row r="3090" spans="9:13" s="151" customFormat="1" ht="12">
      <c r="I3090" s="256"/>
      <c r="J3090" s="240"/>
      <c r="M3090" s="148"/>
    </row>
    <row r="3091" spans="9:13" s="151" customFormat="1" ht="12">
      <c r="I3091" s="256"/>
      <c r="J3091" s="240"/>
      <c r="M3091" s="148"/>
    </row>
    <row r="3092" spans="9:13" s="151" customFormat="1" ht="12">
      <c r="I3092" s="256"/>
      <c r="J3092" s="240"/>
      <c r="M3092" s="148"/>
    </row>
    <row r="3093" spans="9:13" s="151" customFormat="1" ht="12">
      <c r="I3093" s="256"/>
      <c r="J3093" s="240"/>
      <c r="M3093" s="148"/>
    </row>
    <row r="3094" spans="9:13" s="151" customFormat="1" ht="12">
      <c r="I3094" s="256"/>
      <c r="J3094" s="240"/>
      <c r="M3094" s="148"/>
    </row>
    <row r="3095" spans="9:13" s="151" customFormat="1" ht="12">
      <c r="I3095" s="256"/>
      <c r="J3095" s="240"/>
      <c r="M3095" s="148"/>
    </row>
    <row r="3096" spans="9:13" s="151" customFormat="1" ht="12">
      <c r="I3096" s="256"/>
      <c r="J3096" s="240"/>
      <c r="M3096" s="148"/>
    </row>
    <row r="3097" spans="9:13" s="151" customFormat="1" ht="12">
      <c r="I3097" s="256"/>
      <c r="J3097" s="240"/>
      <c r="M3097" s="148"/>
    </row>
    <row r="3098" spans="9:13" s="151" customFormat="1" ht="12">
      <c r="I3098" s="256"/>
      <c r="J3098" s="240"/>
      <c r="M3098" s="148"/>
    </row>
    <row r="3099" spans="9:13" s="151" customFormat="1" ht="12">
      <c r="I3099" s="256"/>
      <c r="J3099" s="240"/>
      <c r="M3099" s="148"/>
    </row>
    <row r="3100" spans="9:13" s="151" customFormat="1" ht="12">
      <c r="I3100" s="256"/>
      <c r="J3100" s="240"/>
      <c r="M3100" s="148"/>
    </row>
    <row r="3101" spans="9:13" s="151" customFormat="1" ht="12">
      <c r="I3101" s="256"/>
      <c r="J3101" s="240"/>
      <c r="M3101" s="148"/>
    </row>
    <row r="3102" spans="9:13" s="151" customFormat="1" ht="12">
      <c r="I3102" s="256"/>
      <c r="J3102" s="240"/>
      <c r="M3102" s="148"/>
    </row>
    <row r="3103" spans="9:13" s="151" customFormat="1" ht="12">
      <c r="I3103" s="256"/>
      <c r="J3103" s="240"/>
      <c r="M3103" s="148"/>
    </row>
    <row r="3104" spans="9:13" s="151" customFormat="1" ht="12">
      <c r="I3104" s="256"/>
      <c r="J3104" s="240"/>
      <c r="M3104" s="148"/>
    </row>
    <row r="3105" spans="9:13" s="151" customFormat="1" ht="12">
      <c r="I3105" s="256"/>
      <c r="J3105" s="240"/>
      <c r="M3105" s="148"/>
    </row>
    <row r="3106" spans="9:13" s="151" customFormat="1" ht="12">
      <c r="I3106" s="256"/>
      <c r="J3106" s="240"/>
      <c r="M3106" s="148"/>
    </row>
    <row r="3107" spans="9:13" s="151" customFormat="1" ht="12">
      <c r="I3107" s="256"/>
      <c r="J3107" s="240"/>
      <c r="M3107" s="148"/>
    </row>
    <row r="3108" spans="9:13" s="151" customFormat="1" ht="12">
      <c r="I3108" s="256"/>
      <c r="J3108" s="240"/>
      <c r="M3108" s="148"/>
    </row>
    <row r="3109" spans="9:13" s="151" customFormat="1" ht="12">
      <c r="I3109" s="256"/>
      <c r="J3109" s="240"/>
      <c r="M3109" s="148"/>
    </row>
    <row r="3110" spans="9:13" s="151" customFormat="1" ht="12">
      <c r="I3110" s="256"/>
      <c r="J3110" s="240"/>
      <c r="M3110" s="148"/>
    </row>
    <row r="3111" spans="9:13" s="151" customFormat="1" ht="12">
      <c r="I3111" s="256"/>
      <c r="J3111" s="240"/>
      <c r="M3111" s="148"/>
    </row>
    <row r="3112" spans="9:13" s="151" customFormat="1" ht="12">
      <c r="I3112" s="256"/>
      <c r="J3112" s="240"/>
      <c r="M3112" s="148"/>
    </row>
    <row r="3113" spans="9:13" s="151" customFormat="1" ht="12">
      <c r="I3113" s="256"/>
      <c r="J3113" s="240"/>
      <c r="M3113" s="148"/>
    </row>
    <row r="3114" spans="9:13" s="151" customFormat="1" ht="12">
      <c r="I3114" s="256"/>
      <c r="J3114" s="240"/>
      <c r="M3114" s="148"/>
    </row>
    <row r="3115" spans="9:13" s="151" customFormat="1" ht="12">
      <c r="I3115" s="256"/>
      <c r="J3115" s="240"/>
      <c r="M3115" s="148"/>
    </row>
    <row r="3116" spans="9:13" s="151" customFormat="1" ht="12">
      <c r="I3116" s="256"/>
      <c r="J3116" s="240"/>
      <c r="M3116" s="148"/>
    </row>
    <row r="3117" spans="9:13" s="151" customFormat="1" ht="12">
      <c r="I3117" s="256"/>
      <c r="J3117" s="240"/>
      <c r="M3117" s="148"/>
    </row>
    <row r="3118" spans="9:13" s="151" customFormat="1" ht="12">
      <c r="I3118" s="256"/>
      <c r="J3118" s="240"/>
      <c r="M3118" s="148"/>
    </row>
    <row r="3119" spans="9:13" s="151" customFormat="1" ht="12">
      <c r="I3119" s="256"/>
      <c r="J3119" s="240"/>
      <c r="M3119" s="148"/>
    </row>
    <row r="3120" spans="9:13" s="151" customFormat="1" ht="12">
      <c r="I3120" s="256"/>
      <c r="J3120" s="240"/>
      <c r="M3120" s="148"/>
    </row>
    <row r="3121" spans="9:13" s="151" customFormat="1" ht="12">
      <c r="I3121" s="256"/>
      <c r="J3121" s="240"/>
      <c r="M3121" s="148"/>
    </row>
    <row r="3122" spans="9:13" s="151" customFormat="1" ht="12">
      <c r="I3122" s="256"/>
      <c r="J3122" s="240"/>
      <c r="M3122" s="148"/>
    </row>
    <row r="3123" spans="9:13" s="151" customFormat="1" ht="12">
      <c r="I3123" s="256"/>
      <c r="J3123" s="240"/>
      <c r="M3123" s="148"/>
    </row>
    <row r="3124" spans="9:13" s="151" customFormat="1" ht="12">
      <c r="I3124" s="256"/>
      <c r="J3124" s="240"/>
      <c r="M3124" s="148"/>
    </row>
    <row r="3125" spans="9:13" s="151" customFormat="1" ht="12">
      <c r="I3125" s="256"/>
      <c r="J3125" s="240"/>
      <c r="M3125" s="148"/>
    </row>
    <row r="3126" spans="9:13" s="151" customFormat="1" ht="12">
      <c r="I3126" s="256"/>
      <c r="J3126" s="240"/>
      <c r="M3126" s="148"/>
    </row>
    <row r="3127" spans="9:13" s="151" customFormat="1" ht="12">
      <c r="I3127" s="256"/>
      <c r="J3127" s="240"/>
      <c r="M3127" s="148"/>
    </row>
    <row r="3128" spans="9:13" s="151" customFormat="1" ht="12">
      <c r="I3128" s="256"/>
      <c r="J3128" s="240"/>
      <c r="M3128" s="148"/>
    </row>
    <row r="3129" spans="9:13" s="151" customFormat="1" ht="12">
      <c r="I3129" s="256"/>
      <c r="J3129" s="240"/>
      <c r="M3129" s="148"/>
    </row>
    <row r="3130" spans="9:13" s="151" customFormat="1" ht="12">
      <c r="I3130" s="256"/>
      <c r="J3130" s="240"/>
      <c r="M3130" s="148"/>
    </row>
    <row r="3131" spans="9:13" s="151" customFormat="1" ht="12">
      <c r="I3131" s="256"/>
      <c r="J3131" s="240"/>
      <c r="M3131" s="148"/>
    </row>
    <row r="3132" spans="9:13" s="151" customFormat="1" ht="12">
      <c r="I3132" s="256"/>
      <c r="J3132" s="240"/>
      <c r="M3132" s="148"/>
    </row>
    <row r="3133" spans="9:13" s="151" customFormat="1" ht="12">
      <c r="I3133" s="256"/>
      <c r="J3133" s="240"/>
      <c r="M3133" s="148"/>
    </row>
    <row r="3134" spans="9:13" s="151" customFormat="1" ht="12">
      <c r="I3134" s="256"/>
      <c r="J3134" s="240"/>
      <c r="M3134" s="148"/>
    </row>
    <row r="3135" spans="9:13" s="151" customFormat="1" ht="12">
      <c r="I3135" s="256"/>
      <c r="J3135" s="240"/>
      <c r="M3135" s="148"/>
    </row>
    <row r="3136" spans="9:13" s="151" customFormat="1" ht="12">
      <c r="I3136" s="256"/>
      <c r="J3136" s="240"/>
      <c r="M3136" s="148"/>
    </row>
    <row r="3137" spans="9:13" s="151" customFormat="1" ht="12">
      <c r="I3137" s="256"/>
      <c r="J3137" s="240"/>
      <c r="M3137" s="148"/>
    </row>
    <row r="3138" spans="9:13" s="151" customFormat="1" ht="12">
      <c r="I3138" s="256"/>
      <c r="J3138" s="240"/>
      <c r="M3138" s="148"/>
    </row>
    <row r="3139" spans="9:13" s="151" customFormat="1" ht="12">
      <c r="I3139" s="256"/>
      <c r="J3139" s="240"/>
      <c r="M3139" s="148"/>
    </row>
    <row r="3140" spans="9:13" s="151" customFormat="1" ht="12">
      <c r="I3140" s="256"/>
      <c r="J3140" s="240"/>
      <c r="M3140" s="148"/>
    </row>
    <row r="3141" spans="9:13" s="151" customFormat="1" ht="12">
      <c r="I3141" s="256"/>
      <c r="J3141" s="240"/>
      <c r="M3141" s="148"/>
    </row>
    <row r="3142" spans="9:13" s="151" customFormat="1" ht="12">
      <c r="I3142" s="256"/>
      <c r="J3142" s="240"/>
      <c r="M3142" s="148"/>
    </row>
    <row r="3143" spans="9:13" s="151" customFormat="1" ht="12">
      <c r="I3143" s="256"/>
      <c r="J3143" s="240"/>
      <c r="M3143" s="148"/>
    </row>
    <row r="3144" spans="9:13" s="151" customFormat="1" ht="12">
      <c r="I3144" s="256"/>
      <c r="J3144" s="240"/>
      <c r="M3144" s="148"/>
    </row>
    <row r="3145" spans="9:13" s="151" customFormat="1" ht="12">
      <c r="I3145" s="256"/>
      <c r="J3145" s="240"/>
      <c r="M3145" s="148"/>
    </row>
    <row r="3146" spans="9:13" s="151" customFormat="1" ht="12">
      <c r="I3146" s="256"/>
      <c r="J3146" s="240"/>
      <c r="M3146" s="148"/>
    </row>
    <row r="3147" spans="9:13" s="151" customFormat="1" ht="12">
      <c r="I3147" s="256"/>
      <c r="J3147" s="240"/>
      <c r="M3147" s="148"/>
    </row>
    <row r="3148" spans="9:13" s="151" customFormat="1" ht="12">
      <c r="I3148" s="256"/>
      <c r="J3148" s="240"/>
      <c r="M3148" s="148"/>
    </row>
    <row r="3149" spans="9:13" s="151" customFormat="1" ht="12">
      <c r="I3149" s="256"/>
      <c r="J3149" s="240"/>
      <c r="M3149" s="148"/>
    </row>
    <row r="3150" spans="9:13" s="151" customFormat="1" ht="12">
      <c r="I3150" s="256"/>
      <c r="J3150" s="240"/>
      <c r="M3150" s="148"/>
    </row>
    <row r="3151" spans="9:13" s="151" customFormat="1" ht="12">
      <c r="I3151" s="256"/>
      <c r="J3151" s="240"/>
      <c r="M3151" s="148"/>
    </row>
    <row r="3152" spans="9:13" s="151" customFormat="1" ht="12">
      <c r="I3152" s="256"/>
      <c r="J3152" s="240"/>
      <c r="M3152" s="148"/>
    </row>
    <row r="3153" spans="9:13" s="151" customFormat="1" ht="12">
      <c r="I3153" s="256"/>
      <c r="J3153" s="240"/>
      <c r="M3153" s="148"/>
    </row>
    <row r="3154" spans="9:13" s="151" customFormat="1" ht="12">
      <c r="I3154" s="256"/>
      <c r="J3154" s="240"/>
      <c r="M3154" s="148"/>
    </row>
    <row r="3155" spans="9:13" s="151" customFormat="1" ht="12">
      <c r="I3155" s="256"/>
      <c r="J3155" s="240"/>
      <c r="M3155" s="148"/>
    </row>
    <row r="3156" spans="9:13" s="151" customFormat="1" ht="12">
      <c r="I3156" s="256"/>
      <c r="J3156" s="240"/>
      <c r="M3156" s="148"/>
    </row>
    <row r="3157" spans="9:13" s="151" customFormat="1" ht="12">
      <c r="I3157" s="256"/>
      <c r="J3157" s="240"/>
      <c r="M3157" s="148"/>
    </row>
    <row r="3158" spans="9:13" s="151" customFormat="1" ht="12">
      <c r="I3158" s="256"/>
      <c r="J3158" s="240"/>
      <c r="M3158" s="148"/>
    </row>
    <row r="3159" spans="9:13" s="151" customFormat="1" ht="12">
      <c r="I3159" s="256"/>
      <c r="J3159" s="240"/>
      <c r="M3159" s="148"/>
    </row>
    <row r="3160" spans="9:13" s="151" customFormat="1" ht="12">
      <c r="I3160" s="256"/>
      <c r="J3160" s="240"/>
      <c r="M3160" s="148"/>
    </row>
    <row r="3161" spans="9:13" s="151" customFormat="1" ht="12">
      <c r="I3161" s="256"/>
      <c r="J3161" s="240"/>
      <c r="M3161" s="148"/>
    </row>
    <row r="3162" spans="9:13" s="151" customFormat="1" ht="12">
      <c r="I3162" s="256"/>
      <c r="J3162" s="240"/>
      <c r="M3162" s="148"/>
    </row>
    <row r="3163" spans="9:13" s="151" customFormat="1" ht="12">
      <c r="I3163" s="256"/>
      <c r="J3163" s="240"/>
      <c r="M3163" s="148"/>
    </row>
    <row r="3164" spans="9:13" s="151" customFormat="1" ht="12">
      <c r="I3164" s="256"/>
      <c r="J3164" s="240"/>
      <c r="M3164" s="148"/>
    </row>
    <row r="3165" spans="9:13" s="151" customFormat="1" ht="12">
      <c r="I3165" s="256"/>
      <c r="J3165" s="240"/>
      <c r="M3165" s="148"/>
    </row>
    <row r="3166" spans="9:13" s="151" customFormat="1" ht="12">
      <c r="I3166" s="256"/>
      <c r="J3166" s="240"/>
      <c r="M3166" s="148"/>
    </row>
    <row r="3167" spans="9:13" s="151" customFormat="1" ht="12">
      <c r="I3167" s="256"/>
      <c r="J3167" s="240"/>
      <c r="M3167" s="148"/>
    </row>
    <row r="3168" spans="9:13" s="151" customFormat="1" ht="12">
      <c r="I3168" s="256"/>
      <c r="J3168" s="240"/>
      <c r="M3168" s="148"/>
    </row>
    <row r="3169" spans="9:13" s="151" customFormat="1" ht="12">
      <c r="I3169" s="256"/>
      <c r="J3169" s="240"/>
      <c r="M3169" s="148"/>
    </row>
    <row r="3170" spans="9:13" s="151" customFormat="1" ht="12">
      <c r="I3170" s="256"/>
      <c r="J3170" s="240"/>
      <c r="M3170" s="148"/>
    </row>
    <row r="3171" spans="9:13" s="151" customFormat="1" ht="12">
      <c r="I3171" s="256"/>
      <c r="J3171" s="240"/>
      <c r="M3171" s="148"/>
    </row>
    <row r="3172" spans="9:13" s="151" customFormat="1" ht="12">
      <c r="I3172" s="256"/>
      <c r="J3172" s="240"/>
      <c r="M3172" s="148"/>
    </row>
    <row r="3173" spans="9:13" s="151" customFormat="1" ht="12">
      <c r="I3173" s="256"/>
      <c r="J3173" s="240"/>
      <c r="M3173" s="148"/>
    </row>
    <row r="3174" spans="9:13" s="151" customFormat="1" ht="12">
      <c r="I3174" s="256"/>
      <c r="J3174" s="240"/>
      <c r="M3174" s="148"/>
    </row>
    <row r="3175" spans="9:13" s="151" customFormat="1" ht="12">
      <c r="I3175" s="256"/>
      <c r="J3175" s="240"/>
      <c r="M3175" s="148"/>
    </row>
    <row r="3176" spans="9:13" s="151" customFormat="1" ht="12">
      <c r="I3176" s="256"/>
      <c r="J3176" s="240"/>
      <c r="M3176" s="148"/>
    </row>
    <row r="3177" spans="9:13" s="151" customFormat="1" ht="12">
      <c r="I3177" s="256"/>
      <c r="J3177" s="240"/>
      <c r="M3177" s="148"/>
    </row>
    <row r="3178" spans="9:13" s="151" customFormat="1" ht="12">
      <c r="I3178" s="256"/>
      <c r="J3178" s="240"/>
      <c r="M3178" s="148"/>
    </row>
    <row r="3179" spans="9:13" s="151" customFormat="1" ht="12">
      <c r="I3179" s="256"/>
      <c r="J3179" s="240"/>
      <c r="M3179" s="148"/>
    </row>
    <row r="3180" spans="9:13" s="151" customFormat="1" ht="12">
      <c r="I3180" s="256"/>
      <c r="J3180" s="240"/>
      <c r="M3180" s="148"/>
    </row>
    <row r="3181" spans="9:13" s="151" customFormat="1" ht="12">
      <c r="I3181" s="256"/>
      <c r="J3181" s="240"/>
      <c r="M3181" s="148"/>
    </row>
    <row r="3182" spans="9:13" s="151" customFormat="1" ht="12">
      <c r="I3182" s="256"/>
      <c r="J3182" s="240"/>
      <c r="M3182" s="148"/>
    </row>
    <row r="3183" spans="9:13" s="151" customFormat="1" ht="12">
      <c r="I3183" s="256"/>
      <c r="J3183" s="240"/>
      <c r="M3183" s="148"/>
    </row>
    <row r="3184" spans="9:13" s="151" customFormat="1" ht="12">
      <c r="I3184" s="256"/>
      <c r="J3184" s="240"/>
      <c r="M3184" s="148"/>
    </row>
    <row r="3185" spans="9:13" s="151" customFormat="1" ht="12">
      <c r="I3185" s="256"/>
      <c r="J3185" s="240"/>
      <c r="M3185" s="148"/>
    </row>
    <row r="3186" spans="9:13" s="151" customFormat="1" ht="12">
      <c r="I3186" s="256"/>
      <c r="J3186" s="240"/>
      <c r="M3186" s="148"/>
    </row>
    <row r="3187" spans="9:13" s="151" customFormat="1" ht="12">
      <c r="I3187" s="256"/>
      <c r="J3187" s="240"/>
      <c r="M3187" s="148"/>
    </row>
    <row r="3188" spans="9:13" s="151" customFormat="1" ht="12">
      <c r="I3188" s="256"/>
      <c r="J3188" s="240"/>
      <c r="M3188" s="148"/>
    </row>
    <row r="3189" spans="9:13" s="151" customFormat="1" ht="12">
      <c r="I3189" s="256"/>
      <c r="J3189" s="240"/>
      <c r="M3189" s="148"/>
    </row>
    <row r="3190" spans="9:13" s="151" customFormat="1" ht="12">
      <c r="I3190" s="256"/>
      <c r="J3190" s="240"/>
      <c r="M3190" s="148"/>
    </row>
    <row r="3191" spans="9:13" s="151" customFormat="1" ht="12">
      <c r="I3191" s="256"/>
      <c r="J3191" s="240"/>
      <c r="M3191" s="148"/>
    </row>
    <row r="3192" spans="9:13" s="151" customFormat="1" ht="12">
      <c r="I3192" s="256"/>
      <c r="J3192" s="240"/>
      <c r="M3192" s="148"/>
    </row>
    <row r="3193" spans="9:13" s="151" customFormat="1" ht="12">
      <c r="I3193" s="256"/>
      <c r="J3193" s="240"/>
      <c r="M3193" s="148"/>
    </row>
    <row r="3194" spans="9:13" s="151" customFormat="1" ht="12">
      <c r="I3194" s="256"/>
      <c r="J3194" s="240"/>
      <c r="M3194" s="148"/>
    </row>
    <row r="3195" spans="9:13" s="151" customFormat="1" ht="12">
      <c r="I3195" s="256"/>
      <c r="J3195" s="240"/>
      <c r="M3195" s="148"/>
    </row>
    <row r="3196" spans="9:13" s="151" customFormat="1" ht="12">
      <c r="I3196" s="256"/>
      <c r="J3196" s="240"/>
      <c r="M3196" s="148"/>
    </row>
    <row r="3197" spans="9:13" s="151" customFormat="1" ht="12">
      <c r="I3197" s="256"/>
      <c r="J3197" s="240"/>
      <c r="M3197" s="148"/>
    </row>
    <row r="3198" spans="9:13" s="151" customFormat="1" ht="12">
      <c r="I3198" s="256"/>
      <c r="J3198" s="240"/>
      <c r="M3198" s="148"/>
    </row>
    <row r="3199" spans="9:13" s="151" customFormat="1" ht="12">
      <c r="I3199" s="256"/>
      <c r="J3199" s="240"/>
      <c r="M3199" s="148"/>
    </row>
    <row r="3200" spans="9:13" s="151" customFormat="1" ht="12">
      <c r="I3200" s="256"/>
      <c r="J3200" s="240"/>
      <c r="M3200" s="148"/>
    </row>
    <row r="3201" spans="9:13" s="151" customFormat="1" ht="12">
      <c r="I3201" s="256"/>
      <c r="J3201" s="240"/>
      <c r="M3201" s="148"/>
    </row>
    <row r="3202" spans="9:13" s="151" customFormat="1" ht="12">
      <c r="I3202" s="256"/>
      <c r="J3202" s="240"/>
      <c r="M3202" s="148"/>
    </row>
    <row r="3203" spans="9:13" s="151" customFormat="1" ht="12">
      <c r="I3203" s="256"/>
      <c r="J3203" s="240"/>
      <c r="M3203" s="148"/>
    </row>
    <row r="3204" spans="9:13" s="151" customFormat="1" ht="12">
      <c r="I3204" s="256"/>
      <c r="J3204" s="240"/>
      <c r="M3204" s="148"/>
    </row>
    <row r="3205" spans="9:13" s="151" customFormat="1" ht="12">
      <c r="I3205" s="256"/>
      <c r="J3205" s="240"/>
      <c r="M3205" s="148"/>
    </row>
    <row r="3206" spans="9:13" s="151" customFormat="1" ht="12">
      <c r="I3206" s="256"/>
      <c r="J3206" s="240"/>
      <c r="M3206" s="148"/>
    </row>
    <row r="3207" spans="9:13" s="151" customFormat="1" ht="12">
      <c r="I3207" s="256"/>
      <c r="J3207" s="240"/>
      <c r="M3207" s="148"/>
    </row>
    <row r="3208" spans="9:13" s="151" customFormat="1" ht="12">
      <c r="I3208" s="256"/>
      <c r="J3208" s="240"/>
      <c r="M3208" s="148"/>
    </row>
    <row r="3209" spans="9:13" s="151" customFormat="1" ht="12">
      <c r="I3209" s="256"/>
      <c r="J3209" s="240"/>
      <c r="M3209" s="148"/>
    </row>
    <row r="3210" spans="9:13" s="151" customFormat="1" ht="12">
      <c r="I3210" s="256"/>
      <c r="J3210" s="240"/>
      <c r="M3210" s="148"/>
    </row>
    <row r="3211" spans="9:13" s="151" customFormat="1" ht="12">
      <c r="I3211" s="256"/>
      <c r="J3211" s="240"/>
      <c r="M3211" s="148"/>
    </row>
    <row r="3212" spans="9:13" s="151" customFormat="1" ht="12">
      <c r="I3212" s="256"/>
      <c r="J3212" s="240"/>
      <c r="M3212" s="148"/>
    </row>
    <row r="3213" spans="9:13" s="151" customFormat="1" ht="12">
      <c r="I3213" s="256"/>
      <c r="J3213" s="240"/>
      <c r="M3213" s="148"/>
    </row>
    <row r="3214" spans="9:13" s="151" customFormat="1" ht="12">
      <c r="I3214" s="256"/>
      <c r="J3214" s="240"/>
      <c r="M3214" s="148"/>
    </row>
    <row r="3215" spans="9:13" s="151" customFormat="1" ht="12">
      <c r="I3215" s="256"/>
      <c r="J3215" s="240"/>
      <c r="M3215" s="148"/>
    </row>
    <row r="3216" spans="9:13" s="151" customFormat="1" ht="12">
      <c r="I3216" s="256"/>
      <c r="J3216" s="240"/>
      <c r="M3216" s="148"/>
    </row>
    <row r="3217" spans="9:13" s="151" customFormat="1" ht="12">
      <c r="I3217" s="256"/>
      <c r="J3217" s="240"/>
      <c r="M3217" s="148"/>
    </row>
    <row r="3218" spans="9:13" s="151" customFormat="1" ht="12">
      <c r="I3218" s="256"/>
      <c r="J3218" s="240"/>
      <c r="M3218" s="148"/>
    </row>
    <row r="3219" spans="9:13" s="151" customFormat="1" ht="12">
      <c r="I3219" s="256"/>
      <c r="J3219" s="240"/>
      <c r="M3219" s="148"/>
    </row>
    <row r="3220" spans="9:13" s="151" customFormat="1" ht="12">
      <c r="I3220" s="256"/>
      <c r="J3220" s="240"/>
      <c r="M3220" s="148"/>
    </row>
    <row r="3221" spans="9:13" s="151" customFormat="1" ht="12">
      <c r="I3221" s="256"/>
      <c r="J3221" s="240"/>
      <c r="M3221" s="148"/>
    </row>
    <row r="3222" spans="9:13" s="151" customFormat="1" ht="12">
      <c r="I3222" s="256"/>
      <c r="J3222" s="240"/>
      <c r="M3222" s="148"/>
    </row>
    <row r="3223" spans="9:13" s="151" customFormat="1" ht="12">
      <c r="I3223" s="256"/>
      <c r="J3223" s="240"/>
      <c r="M3223" s="148"/>
    </row>
    <row r="3224" spans="9:13" s="151" customFormat="1" ht="12">
      <c r="I3224" s="256"/>
      <c r="J3224" s="240"/>
      <c r="M3224" s="148"/>
    </row>
    <row r="3225" spans="9:13" s="151" customFormat="1" ht="12">
      <c r="I3225" s="256"/>
      <c r="J3225" s="240"/>
      <c r="M3225" s="148"/>
    </row>
    <row r="3226" spans="9:13" s="151" customFormat="1" ht="12">
      <c r="I3226" s="256"/>
      <c r="J3226" s="240"/>
      <c r="M3226" s="148"/>
    </row>
    <row r="3227" spans="9:13" s="151" customFormat="1" ht="12">
      <c r="I3227" s="256"/>
      <c r="J3227" s="240"/>
      <c r="M3227" s="148"/>
    </row>
    <row r="3228" spans="9:13" s="151" customFormat="1" ht="12">
      <c r="I3228" s="256"/>
      <c r="J3228" s="240"/>
      <c r="M3228" s="148"/>
    </row>
    <row r="3229" spans="9:13" s="151" customFormat="1" ht="12">
      <c r="I3229" s="256"/>
      <c r="J3229" s="240"/>
      <c r="M3229" s="148"/>
    </row>
    <row r="3230" spans="9:13" s="151" customFormat="1" ht="12">
      <c r="I3230" s="256"/>
      <c r="J3230" s="240"/>
      <c r="M3230" s="148"/>
    </row>
    <row r="3231" spans="9:13" s="151" customFormat="1" ht="12">
      <c r="I3231" s="256"/>
      <c r="J3231" s="240"/>
      <c r="M3231" s="148"/>
    </row>
    <row r="3232" spans="9:13" s="151" customFormat="1" ht="12">
      <c r="I3232" s="256"/>
      <c r="J3232" s="240"/>
      <c r="M3232" s="148"/>
    </row>
    <row r="3233" spans="9:13" s="151" customFormat="1" ht="12">
      <c r="I3233" s="256"/>
      <c r="J3233" s="240"/>
      <c r="M3233" s="148"/>
    </row>
    <row r="3234" spans="9:13" s="151" customFormat="1" ht="12">
      <c r="I3234" s="256"/>
      <c r="J3234" s="240"/>
      <c r="M3234" s="148"/>
    </row>
    <row r="3235" spans="9:13" s="151" customFormat="1" ht="12">
      <c r="I3235" s="256"/>
      <c r="J3235" s="240"/>
      <c r="M3235" s="148"/>
    </row>
    <row r="3236" spans="9:13" s="151" customFormat="1" ht="12">
      <c r="I3236" s="256"/>
      <c r="J3236" s="240"/>
      <c r="M3236" s="148"/>
    </row>
    <row r="3237" spans="9:13" s="151" customFormat="1" ht="12">
      <c r="I3237" s="256"/>
      <c r="J3237" s="240"/>
      <c r="M3237" s="148"/>
    </row>
    <row r="3238" spans="9:13" s="151" customFormat="1" ht="12">
      <c r="I3238" s="256"/>
      <c r="J3238" s="240"/>
      <c r="M3238" s="148"/>
    </row>
    <row r="3239" spans="9:13" s="151" customFormat="1" ht="12">
      <c r="I3239" s="256"/>
      <c r="J3239" s="240"/>
      <c r="M3239" s="148"/>
    </row>
    <row r="3240" spans="9:13" s="151" customFormat="1" ht="12">
      <c r="I3240" s="256"/>
      <c r="J3240" s="240"/>
      <c r="M3240" s="148"/>
    </row>
    <row r="3241" spans="9:13" s="151" customFormat="1" ht="12">
      <c r="I3241" s="256"/>
      <c r="J3241" s="240"/>
      <c r="M3241" s="148"/>
    </row>
    <row r="3242" spans="9:13" s="151" customFormat="1" ht="12">
      <c r="I3242" s="256"/>
      <c r="J3242" s="240"/>
      <c r="M3242" s="148"/>
    </row>
    <row r="3243" spans="9:13" s="151" customFormat="1" ht="12">
      <c r="I3243" s="256"/>
      <c r="J3243" s="240"/>
      <c r="M3243" s="148"/>
    </row>
    <row r="3244" spans="9:13" s="151" customFormat="1" ht="12">
      <c r="I3244" s="256"/>
      <c r="J3244" s="240"/>
      <c r="M3244" s="148"/>
    </row>
    <row r="3245" spans="9:13" s="151" customFormat="1" ht="12">
      <c r="I3245" s="256"/>
      <c r="J3245" s="240"/>
      <c r="M3245" s="148"/>
    </row>
    <row r="3246" spans="9:13" s="151" customFormat="1" ht="12">
      <c r="I3246" s="256"/>
      <c r="J3246" s="240"/>
      <c r="M3246" s="148"/>
    </row>
    <row r="3247" spans="9:13" s="151" customFormat="1" ht="12">
      <c r="I3247" s="256"/>
      <c r="J3247" s="240"/>
      <c r="M3247" s="148"/>
    </row>
    <row r="3248" spans="9:13" s="151" customFormat="1" ht="12">
      <c r="I3248" s="256"/>
      <c r="J3248" s="240"/>
      <c r="M3248" s="148"/>
    </row>
    <row r="3249" spans="9:13" s="151" customFormat="1" ht="12">
      <c r="I3249" s="256"/>
      <c r="J3249" s="240"/>
      <c r="M3249" s="148"/>
    </row>
    <row r="3250" spans="9:13" s="151" customFormat="1" ht="12">
      <c r="I3250" s="256"/>
      <c r="J3250" s="240"/>
      <c r="M3250" s="148"/>
    </row>
    <row r="3251" spans="9:13" s="151" customFormat="1" ht="12">
      <c r="I3251" s="256"/>
      <c r="J3251" s="240"/>
      <c r="M3251" s="148"/>
    </row>
    <row r="3252" spans="9:13" s="151" customFormat="1" ht="12">
      <c r="I3252" s="256"/>
      <c r="J3252" s="240"/>
      <c r="M3252" s="148"/>
    </row>
    <row r="3253" spans="9:13" s="151" customFormat="1" ht="12">
      <c r="I3253" s="256"/>
      <c r="J3253" s="240"/>
      <c r="M3253" s="148"/>
    </row>
    <row r="3254" spans="9:13" s="151" customFormat="1" ht="12">
      <c r="I3254" s="256"/>
      <c r="J3254" s="240"/>
      <c r="M3254" s="148"/>
    </row>
    <row r="3255" spans="9:13" s="151" customFormat="1" ht="12">
      <c r="I3255" s="256"/>
      <c r="J3255" s="240"/>
      <c r="M3255" s="148"/>
    </row>
    <row r="3256" spans="9:13" s="151" customFormat="1" ht="12">
      <c r="I3256" s="256"/>
      <c r="J3256" s="240"/>
      <c r="M3256" s="148"/>
    </row>
    <row r="3257" spans="9:13" s="151" customFormat="1" ht="12">
      <c r="I3257" s="256"/>
      <c r="J3257" s="240"/>
      <c r="M3257" s="148"/>
    </row>
    <row r="3258" spans="9:13" s="151" customFormat="1" ht="12">
      <c r="I3258" s="256"/>
      <c r="J3258" s="240"/>
      <c r="M3258" s="148"/>
    </row>
    <row r="3259" spans="9:13" s="151" customFormat="1" ht="12">
      <c r="I3259" s="256"/>
      <c r="J3259" s="240"/>
      <c r="M3259" s="148"/>
    </row>
    <row r="3260" spans="9:13" s="151" customFormat="1" ht="12">
      <c r="I3260" s="256"/>
      <c r="J3260" s="240"/>
      <c r="M3260" s="148"/>
    </row>
    <row r="3261" spans="9:13" s="151" customFormat="1" ht="12">
      <c r="I3261" s="256"/>
      <c r="J3261" s="240"/>
      <c r="M3261" s="148"/>
    </row>
    <row r="3262" spans="9:13" s="151" customFormat="1" ht="12">
      <c r="I3262" s="256"/>
      <c r="J3262" s="240"/>
      <c r="M3262" s="148"/>
    </row>
    <row r="3263" spans="9:13" s="151" customFormat="1" ht="12">
      <c r="I3263" s="256"/>
      <c r="J3263" s="240"/>
      <c r="M3263" s="148"/>
    </row>
    <row r="3264" spans="9:13" s="151" customFormat="1" ht="12">
      <c r="I3264" s="256"/>
      <c r="J3264" s="240"/>
      <c r="M3264" s="148"/>
    </row>
    <row r="3265" spans="9:13" s="151" customFormat="1" ht="12">
      <c r="I3265" s="256"/>
      <c r="J3265" s="240"/>
      <c r="M3265" s="148"/>
    </row>
    <row r="3266" spans="9:13" s="151" customFormat="1" ht="12">
      <c r="I3266" s="256"/>
      <c r="J3266" s="240"/>
      <c r="M3266" s="148"/>
    </row>
    <row r="3267" spans="9:13" s="151" customFormat="1" ht="12">
      <c r="I3267" s="256"/>
      <c r="J3267" s="240"/>
      <c r="M3267" s="148"/>
    </row>
    <row r="3268" spans="9:13" s="151" customFormat="1" ht="12">
      <c r="I3268" s="256"/>
      <c r="J3268" s="240"/>
      <c r="M3268" s="148"/>
    </row>
    <row r="3269" spans="9:13" s="151" customFormat="1" ht="12">
      <c r="I3269" s="256"/>
      <c r="J3269" s="240"/>
      <c r="M3269" s="148"/>
    </row>
    <row r="3270" spans="9:13" s="151" customFormat="1" ht="12">
      <c r="I3270" s="256"/>
      <c r="J3270" s="240"/>
      <c r="M3270" s="148"/>
    </row>
    <row r="3271" spans="9:13" s="151" customFormat="1" ht="12">
      <c r="I3271" s="256"/>
      <c r="J3271" s="240"/>
      <c r="M3271" s="148"/>
    </row>
    <row r="3272" spans="9:13" s="151" customFormat="1" ht="12">
      <c r="I3272" s="256"/>
      <c r="J3272" s="240"/>
      <c r="M3272" s="148"/>
    </row>
    <row r="3273" spans="9:13" s="151" customFormat="1" ht="12">
      <c r="I3273" s="256"/>
      <c r="J3273" s="240"/>
      <c r="M3273" s="148"/>
    </row>
    <row r="3274" spans="9:13" s="151" customFormat="1" ht="12">
      <c r="I3274" s="256"/>
      <c r="J3274" s="240"/>
      <c r="M3274" s="148"/>
    </row>
    <row r="3275" spans="9:13" s="151" customFormat="1" ht="12">
      <c r="I3275" s="256"/>
      <c r="J3275" s="240"/>
      <c r="M3275" s="148"/>
    </row>
    <row r="3276" spans="9:13" s="151" customFormat="1" ht="12">
      <c r="I3276" s="256"/>
      <c r="J3276" s="240"/>
      <c r="M3276" s="148"/>
    </row>
    <row r="3277" spans="9:13" s="151" customFormat="1" ht="12">
      <c r="I3277" s="256"/>
      <c r="J3277" s="240"/>
      <c r="M3277" s="148"/>
    </row>
    <row r="3278" spans="9:13" s="151" customFormat="1" ht="12">
      <c r="I3278" s="256"/>
      <c r="J3278" s="240"/>
      <c r="M3278" s="148"/>
    </row>
    <row r="3279" spans="9:13" s="151" customFormat="1" ht="12">
      <c r="I3279" s="256"/>
      <c r="J3279" s="240"/>
      <c r="M3279" s="148"/>
    </row>
    <row r="3280" spans="9:13" s="151" customFormat="1" ht="12">
      <c r="I3280" s="256"/>
      <c r="J3280" s="240"/>
      <c r="M3280" s="148"/>
    </row>
    <row r="3281" spans="9:13" s="151" customFormat="1" ht="12">
      <c r="I3281" s="256"/>
      <c r="J3281" s="240"/>
      <c r="M3281" s="148"/>
    </row>
    <row r="3282" spans="9:13" s="151" customFormat="1" ht="12">
      <c r="I3282" s="256"/>
      <c r="J3282" s="240"/>
      <c r="M3282" s="148"/>
    </row>
    <row r="3283" spans="9:13" s="151" customFormat="1" ht="12">
      <c r="I3283" s="256"/>
      <c r="J3283" s="240"/>
      <c r="M3283" s="148"/>
    </row>
    <row r="3284" spans="9:13" s="151" customFormat="1" ht="12">
      <c r="I3284" s="256"/>
      <c r="J3284" s="240"/>
      <c r="M3284" s="148"/>
    </row>
    <row r="3285" spans="9:13" s="151" customFormat="1" ht="12">
      <c r="I3285" s="256"/>
      <c r="J3285" s="240"/>
      <c r="M3285" s="148"/>
    </row>
    <row r="3286" spans="9:13" s="151" customFormat="1" ht="12">
      <c r="I3286" s="256"/>
      <c r="J3286" s="240"/>
      <c r="M3286" s="148"/>
    </row>
    <row r="3287" spans="9:13" s="151" customFormat="1" ht="12">
      <c r="I3287" s="256"/>
      <c r="J3287" s="240"/>
      <c r="M3287" s="148"/>
    </row>
    <row r="3288" spans="9:13" s="151" customFormat="1" ht="12">
      <c r="I3288" s="256"/>
      <c r="J3288" s="240"/>
      <c r="M3288" s="148"/>
    </row>
    <row r="3289" spans="9:13" s="151" customFormat="1" ht="12">
      <c r="I3289" s="256"/>
      <c r="J3289" s="240"/>
      <c r="M3289" s="148"/>
    </row>
    <row r="3290" spans="9:13" s="151" customFormat="1" ht="12">
      <c r="I3290" s="256"/>
      <c r="J3290" s="240"/>
      <c r="M3290" s="148"/>
    </row>
    <row r="3291" spans="9:13" s="151" customFormat="1" ht="12">
      <c r="I3291" s="256"/>
      <c r="J3291" s="240"/>
      <c r="M3291" s="148"/>
    </row>
    <row r="3292" spans="9:13" s="151" customFormat="1" ht="12">
      <c r="I3292" s="256"/>
      <c r="J3292" s="240"/>
      <c r="M3292" s="148"/>
    </row>
    <row r="3293" spans="9:13" s="151" customFormat="1" ht="12">
      <c r="I3293" s="256"/>
      <c r="J3293" s="240"/>
      <c r="M3293" s="148"/>
    </row>
    <row r="3294" spans="9:13" s="151" customFormat="1" ht="12">
      <c r="I3294" s="256"/>
      <c r="J3294" s="240"/>
      <c r="M3294" s="148"/>
    </row>
    <row r="3295" spans="9:13" s="151" customFormat="1" ht="12">
      <c r="I3295" s="256"/>
      <c r="J3295" s="240"/>
      <c r="M3295" s="148"/>
    </row>
    <row r="3296" spans="9:13" s="151" customFormat="1" ht="12">
      <c r="I3296" s="256"/>
      <c r="J3296" s="240"/>
      <c r="M3296" s="148"/>
    </row>
    <row r="3297" spans="9:13" s="151" customFormat="1" ht="12">
      <c r="I3297" s="256"/>
      <c r="J3297" s="240"/>
      <c r="M3297" s="148"/>
    </row>
    <row r="3298" spans="9:13" s="151" customFormat="1" ht="12">
      <c r="I3298" s="256"/>
      <c r="J3298" s="240"/>
      <c r="M3298" s="148"/>
    </row>
    <row r="3299" spans="9:13" s="151" customFormat="1" ht="12">
      <c r="I3299" s="256"/>
      <c r="J3299" s="240"/>
      <c r="M3299" s="148"/>
    </row>
    <row r="3300" spans="9:13" s="151" customFormat="1" ht="12">
      <c r="I3300" s="256"/>
      <c r="J3300" s="240"/>
      <c r="M3300" s="148"/>
    </row>
    <row r="3301" spans="9:13" s="151" customFormat="1" ht="12">
      <c r="I3301" s="256"/>
      <c r="J3301" s="240"/>
      <c r="M3301" s="148"/>
    </row>
    <row r="3302" spans="9:13" s="151" customFormat="1" ht="12">
      <c r="I3302" s="256"/>
      <c r="J3302" s="240"/>
      <c r="M3302" s="148"/>
    </row>
    <row r="3303" spans="9:13" s="151" customFormat="1" ht="12">
      <c r="I3303" s="256"/>
      <c r="J3303" s="240"/>
      <c r="M3303" s="148"/>
    </row>
    <row r="3304" spans="9:13" s="151" customFormat="1" ht="12">
      <c r="I3304" s="256"/>
      <c r="J3304" s="240"/>
      <c r="M3304" s="148"/>
    </row>
    <row r="3305" spans="9:13" s="151" customFormat="1" ht="12">
      <c r="I3305" s="256"/>
      <c r="J3305" s="240"/>
      <c r="M3305" s="148"/>
    </row>
    <row r="3306" spans="9:13" s="151" customFormat="1" ht="12">
      <c r="I3306" s="256"/>
      <c r="J3306" s="240"/>
      <c r="M3306" s="148"/>
    </row>
    <row r="3307" spans="9:13" s="151" customFormat="1" ht="12">
      <c r="I3307" s="256"/>
      <c r="J3307" s="240"/>
      <c r="M3307" s="148"/>
    </row>
    <row r="3308" spans="9:13" s="151" customFormat="1" ht="12">
      <c r="I3308" s="256"/>
      <c r="J3308" s="240"/>
      <c r="M3308" s="148"/>
    </row>
    <row r="3309" spans="9:13" s="151" customFormat="1" ht="12">
      <c r="I3309" s="256"/>
      <c r="J3309" s="240"/>
      <c r="M3309" s="148"/>
    </row>
    <row r="3310" spans="9:13" s="151" customFormat="1" ht="12">
      <c r="I3310" s="256"/>
      <c r="J3310" s="240"/>
      <c r="M3310" s="148"/>
    </row>
    <row r="3311" spans="9:13" s="151" customFormat="1" ht="12">
      <c r="I3311" s="256"/>
      <c r="J3311" s="240"/>
      <c r="M3311" s="148"/>
    </row>
    <row r="3312" spans="9:13" s="151" customFormat="1" ht="12">
      <c r="I3312" s="256"/>
      <c r="J3312" s="240"/>
      <c r="M3312" s="148"/>
    </row>
    <row r="3313" spans="9:13" s="151" customFormat="1" ht="12">
      <c r="I3313" s="256"/>
      <c r="J3313" s="240"/>
      <c r="M3313" s="148"/>
    </row>
    <row r="3314" spans="9:13" s="151" customFormat="1" ht="12">
      <c r="I3314" s="256"/>
      <c r="J3314" s="240"/>
      <c r="M3314" s="148"/>
    </row>
    <row r="3315" spans="9:13" s="151" customFormat="1" ht="12">
      <c r="I3315" s="256"/>
      <c r="J3315" s="240"/>
      <c r="M3315" s="148"/>
    </row>
    <row r="3316" spans="9:13" s="151" customFormat="1" ht="12">
      <c r="I3316" s="256"/>
      <c r="J3316" s="240"/>
      <c r="M3316" s="148"/>
    </row>
    <row r="3317" spans="9:13" s="151" customFormat="1" ht="12">
      <c r="I3317" s="256"/>
      <c r="J3317" s="240"/>
      <c r="M3317" s="148"/>
    </row>
    <row r="3318" spans="9:13" s="151" customFormat="1" ht="12">
      <c r="I3318" s="256"/>
      <c r="J3318" s="240"/>
      <c r="M3318" s="148"/>
    </row>
    <row r="3319" spans="9:13" s="151" customFormat="1" ht="12">
      <c r="I3319" s="256"/>
      <c r="J3319" s="240"/>
      <c r="M3319" s="148"/>
    </row>
    <row r="3320" spans="9:13" s="151" customFormat="1" ht="12">
      <c r="I3320" s="256"/>
      <c r="J3320" s="240"/>
      <c r="M3320" s="148"/>
    </row>
    <row r="3321" spans="9:13" s="151" customFormat="1" ht="12">
      <c r="I3321" s="256"/>
      <c r="J3321" s="240"/>
      <c r="M3321" s="148"/>
    </row>
    <row r="3322" spans="9:13" s="151" customFormat="1" ht="12">
      <c r="I3322" s="256"/>
      <c r="J3322" s="240"/>
      <c r="M3322" s="148"/>
    </row>
    <row r="3323" spans="9:13" s="151" customFormat="1" ht="12">
      <c r="I3323" s="256"/>
      <c r="J3323" s="240"/>
      <c r="M3323" s="148"/>
    </row>
    <row r="3324" spans="9:13" s="151" customFormat="1" ht="12">
      <c r="I3324" s="256"/>
      <c r="J3324" s="240"/>
      <c r="M3324" s="148"/>
    </row>
    <row r="3325" spans="9:13" s="151" customFormat="1" ht="12">
      <c r="I3325" s="256"/>
      <c r="J3325" s="240"/>
      <c r="M3325" s="148"/>
    </row>
    <row r="3326" spans="9:13" s="151" customFormat="1" ht="12">
      <c r="I3326" s="256"/>
      <c r="J3326" s="240"/>
      <c r="M3326" s="148"/>
    </row>
    <row r="3327" spans="9:13" s="151" customFormat="1" ht="12">
      <c r="I3327" s="256"/>
      <c r="J3327" s="240"/>
      <c r="M3327" s="148"/>
    </row>
    <row r="3328" spans="9:13" s="151" customFormat="1" ht="12">
      <c r="I3328" s="256"/>
      <c r="J3328" s="240"/>
      <c r="M3328" s="148"/>
    </row>
    <row r="3329" spans="9:13" s="151" customFormat="1" ht="12">
      <c r="I3329" s="256"/>
      <c r="J3329" s="240"/>
      <c r="M3329" s="148"/>
    </row>
    <row r="3330" spans="9:13" s="151" customFormat="1" ht="12">
      <c r="I3330" s="256"/>
      <c r="J3330" s="240"/>
      <c r="M3330" s="148"/>
    </row>
    <row r="3331" spans="9:13" s="151" customFormat="1" ht="12">
      <c r="I3331" s="256"/>
      <c r="J3331" s="240"/>
      <c r="M3331" s="148"/>
    </row>
    <row r="3332" spans="9:13" s="151" customFormat="1" ht="12">
      <c r="I3332" s="256"/>
      <c r="J3332" s="240"/>
      <c r="M3332" s="148"/>
    </row>
    <row r="3333" spans="9:13" s="151" customFormat="1" ht="12">
      <c r="I3333" s="256"/>
      <c r="J3333" s="240"/>
      <c r="M3333" s="148"/>
    </row>
    <row r="3334" spans="9:13" s="151" customFormat="1" ht="12">
      <c r="I3334" s="256"/>
      <c r="J3334" s="240"/>
      <c r="M3334" s="148"/>
    </row>
    <row r="3335" spans="9:13" s="151" customFormat="1" ht="12">
      <c r="I3335" s="256"/>
      <c r="J3335" s="240"/>
      <c r="M3335" s="148"/>
    </row>
    <row r="3336" spans="9:13" s="151" customFormat="1" ht="12">
      <c r="I3336" s="256"/>
      <c r="J3336" s="240"/>
      <c r="M3336" s="148"/>
    </row>
    <row r="3337" spans="9:13" s="151" customFormat="1" ht="12">
      <c r="I3337" s="256"/>
      <c r="J3337" s="240"/>
      <c r="M3337" s="148"/>
    </row>
    <row r="3338" spans="9:13" s="151" customFormat="1" ht="12">
      <c r="I3338" s="256"/>
      <c r="J3338" s="240"/>
      <c r="M3338" s="148"/>
    </row>
    <row r="3339" spans="9:13" s="151" customFormat="1" ht="12">
      <c r="I3339" s="256"/>
      <c r="J3339" s="240"/>
      <c r="M3339" s="148"/>
    </row>
    <row r="3340" spans="9:13" s="151" customFormat="1" ht="12">
      <c r="I3340" s="256"/>
      <c r="J3340" s="240"/>
      <c r="M3340" s="148"/>
    </row>
    <row r="3341" spans="9:13" s="151" customFormat="1" ht="12">
      <c r="I3341" s="256"/>
      <c r="J3341" s="240"/>
      <c r="M3341" s="148"/>
    </row>
    <row r="3342" spans="9:13" s="151" customFormat="1" ht="12">
      <c r="I3342" s="256"/>
      <c r="J3342" s="240"/>
      <c r="M3342" s="148"/>
    </row>
    <row r="3343" spans="9:13" s="151" customFormat="1" ht="12">
      <c r="I3343" s="256"/>
      <c r="J3343" s="240"/>
      <c r="M3343" s="148"/>
    </row>
    <row r="3344" spans="9:13" s="151" customFormat="1" ht="12">
      <c r="I3344" s="256"/>
      <c r="J3344" s="240"/>
      <c r="M3344" s="148"/>
    </row>
    <row r="3345" spans="9:13" s="151" customFormat="1" ht="12">
      <c r="I3345" s="256"/>
      <c r="J3345" s="240"/>
      <c r="M3345" s="148"/>
    </row>
    <row r="3346" spans="9:13" s="151" customFormat="1" ht="12">
      <c r="I3346" s="256"/>
      <c r="J3346" s="240"/>
      <c r="M3346" s="148"/>
    </row>
    <row r="3347" spans="9:13" s="151" customFormat="1" ht="12">
      <c r="I3347" s="256"/>
      <c r="J3347" s="240"/>
      <c r="M3347" s="148"/>
    </row>
    <row r="3348" spans="9:13" s="151" customFormat="1" ht="12">
      <c r="I3348" s="256"/>
      <c r="J3348" s="240"/>
      <c r="M3348" s="148"/>
    </row>
    <row r="3349" spans="9:13" s="151" customFormat="1" ht="12">
      <c r="I3349" s="256"/>
      <c r="J3349" s="240"/>
      <c r="M3349" s="148"/>
    </row>
    <row r="3350" spans="9:13" s="151" customFormat="1" ht="12">
      <c r="I3350" s="256"/>
      <c r="J3350" s="240"/>
      <c r="M3350" s="148"/>
    </row>
    <row r="3351" spans="9:13" s="151" customFormat="1" ht="12">
      <c r="I3351" s="256"/>
      <c r="J3351" s="240"/>
      <c r="M3351" s="148"/>
    </row>
    <row r="3352" spans="9:13" s="151" customFormat="1" ht="12">
      <c r="I3352" s="256"/>
      <c r="J3352" s="240"/>
      <c r="M3352" s="148"/>
    </row>
    <row r="3353" spans="9:13" s="151" customFormat="1" ht="12">
      <c r="I3353" s="256"/>
      <c r="J3353" s="240"/>
      <c r="M3353" s="148"/>
    </row>
    <row r="3354" spans="9:13" s="151" customFormat="1" ht="12">
      <c r="I3354" s="256"/>
      <c r="J3354" s="240"/>
      <c r="M3354" s="148"/>
    </row>
    <row r="3355" spans="9:13" s="151" customFormat="1" ht="12">
      <c r="I3355" s="256"/>
      <c r="J3355" s="240"/>
      <c r="M3355" s="148"/>
    </row>
    <row r="3356" spans="9:13" s="151" customFormat="1" ht="12">
      <c r="I3356" s="256"/>
      <c r="J3356" s="240"/>
      <c r="M3356" s="148"/>
    </row>
    <row r="3357" spans="9:13" s="151" customFormat="1" ht="12">
      <c r="I3357" s="256"/>
      <c r="J3357" s="240"/>
      <c r="M3357" s="148"/>
    </row>
    <row r="3358" spans="9:13" s="151" customFormat="1" ht="12">
      <c r="I3358" s="256"/>
      <c r="J3358" s="240"/>
      <c r="M3358" s="148"/>
    </row>
    <row r="3359" spans="9:13" s="151" customFormat="1" ht="12">
      <c r="I3359" s="256"/>
      <c r="J3359" s="240"/>
      <c r="M3359" s="148"/>
    </row>
    <row r="3360" spans="9:13" s="151" customFormat="1" ht="12">
      <c r="I3360" s="256"/>
      <c r="J3360" s="240"/>
      <c r="M3360" s="148"/>
    </row>
    <row r="3361" spans="9:13" s="151" customFormat="1" ht="12">
      <c r="I3361" s="256"/>
      <c r="J3361" s="240"/>
      <c r="M3361" s="148"/>
    </row>
    <row r="3362" spans="9:13" s="151" customFormat="1" ht="12">
      <c r="I3362" s="256"/>
      <c r="J3362" s="240"/>
      <c r="M3362" s="148"/>
    </row>
    <row r="3363" spans="9:13" s="151" customFormat="1" ht="12">
      <c r="I3363" s="256"/>
      <c r="J3363" s="240"/>
      <c r="M3363" s="148"/>
    </row>
    <row r="3364" spans="9:13" s="151" customFormat="1" ht="12">
      <c r="I3364" s="256"/>
      <c r="J3364" s="240"/>
      <c r="M3364" s="148"/>
    </row>
    <row r="3365" spans="9:13" s="151" customFormat="1" ht="12">
      <c r="I3365" s="256"/>
      <c r="J3365" s="240"/>
      <c r="M3365" s="148"/>
    </row>
    <row r="3366" spans="9:13" s="151" customFormat="1" ht="12">
      <c r="I3366" s="256"/>
      <c r="J3366" s="240"/>
      <c r="M3366" s="148"/>
    </row>
    <row r="3367" spans="9:13" s="151" customFormat="1" ht="12">
      <c r="I3367" s="256"/>
      <c r="J3367" s="240"/>
      <c r="M3367" s="148"/>
    </row>
    <row r="3368" spans="9:13" s="151" customFormat="1" ht="12">
      <c r="I3368" s="256"/>
      <c r="J3368" s="240"/>
      <c r="M3368" s="148"/>
    </row>
    <row r="3369" spans="9:13" s="151" customFormat="1" ht="12">
      <c r="I3369" s="256"/>
      <c r="J3369" s="240"/>
      <c r="M3369" s="148"/>
    </row>
    <row r="3370" spans="9:13" s="151" customFormat="1" ht="12">
      <c r="I3370" s="256"/>
      <c r="J3370" s="240"/>
      <c r="M3370" s="148"/>
    </row>
    <row r="3371" spans="9:13" s="151" customFormat="1" ht="12">
      <c r="I3371" s="256"/>
      <c r="J3371" s="240"/>
      <c r="M3371" s="148"/>
    </row>
    <row r="3372" spans="9:13" s="151" customFormat="1" ht="12">
      <c r="I3372" s="256"/>
      <c r="J3372" s="240"/>
      <c r="M3372" s="148"/>
    </row>
    <row r="3373" spans="9:13" s="151" customFormat="1" ht="12">
      <c r="I3373" s="256"/>
      <c r="J3373" s="240"/>
      <c r="M3373" s="148"/>
    </row>
    <row r="3374" spans="9:13" s="151" customFormat="1" ht="12">
      <c r="I3374" s="256"/>
      <c r="J3374" s="240"/>
      <c r="M3374" s="148"/>
    </row>
    <row r="3375" spans="9:13" s="151" customFormat="1" ht="12">
      <c r="I3375" s="256"/>
      <c r="J3375" s="240"/>
      <c r="M3375" s="148"/>
    </row>
    <row r="3376" spans="9:13" s="151" customFormat="1" ht="12">
      <c r="I3376" s="256"/>
      <c r="J3376" s="240"/>
      <c r="M3376" s="148"/>
    </row>
    <row r="3377" spans="9:13" s="151" customFormat="1" ht="12">
      <c r="I3377" s="256"/>
      <c r="J3377" s="240"/>
      <c r="M3377" s="148"/>
    </row>
    <row r="3378" spans="9:13" s="151" customFormat="1" ht="12">
      <c r="I3378" s="256"/>
      <c r="J3378" s="240"/>
      <c r="M3378" s="148"/>
    </row>
    <row r="3379" spans="9:13" s="151" customFormat="1" ht="12">
      <c r="I3379" s="256"/>
      <c r="J3379" s="240"/>
      <c r="M3379" s="148"/>
    </row>
    <row r="3380" spans="9:13" s="151" customFormat="1" ht="12">
      <c r="I3380" s="256"/>
      <c r="J3380" s="240"/>
      <c r="M3380" s="148"/>
    </row>
    <row r="3381" spans="9:13" s="151" customFormat="1" ht="12">
      <c r="I3381" s="256"/>
      <c r="J3381" s="240"/>
      <c r="M3381" s="148"/>
    </row>
    <row r="3382" spans="9:13" s="151" customFormat="1" ht="12">
      <c r="I3382" s="256"/>
      <c r="J3382" s="240"/>
      <c r="M3382" s="148"/>
    </row>
    <row r="3383" spans="9:13" s="151" customFormat="1" ht="12">
      <c r="I3383" s="256"/>
      <c r="J3383" s="240"/>
      <c r="M3383" s="148"/>
    </row>
    <row r="3384" spans="9:13" s="151" customFormat="1" ht="12">
      <c r="I3384" s="256"/>
      <c r="J3384" s="240"/>
      <c r="M3384" s="148"/>
    </row>
    <row r="3385" spans="9:13" s="151" customFormat="1" ht="12">
      <c r="I3385" s="256"/>
      <c r="J3385" s="240"/>
      <c r="M3385" s="148"/>
    </row>
    <row r="3386" spans="9:13" s="151" customFormat="1" ht="12">
      <c r="I3386" s="256"/>
      <c r="J3386" s="240"/>
      <c r="M3386" s="148"/>
    </row>
    <row r="3387" spans="9:13" s="151" customFormat="1" ht="12">
      <c r="I3387" s="256"/>
      <c r="J3387" s="240"/>
      <c r="M3387" s="148"/>
    </row>
    <row r="3388" spans="9:13" s="151" customFormat="1" ht="12">
      <c r="I3388" s="256"/>
      <c r="J3388" s="240"/>
      <c r="M3388" s="148"/>
    </row>
    <row r="3389" spans="9:13" s="151" customFormat="1" ht="12">
      <c r="I3389" s="256"/>
      <c r="J3389" s="240"/>
      <c r="M3389" s="148"/>
    </row>
    <row r="3390" spans="9:13" s="151" customFormat="1" ht="12">
      <c r="I3390" s="256"/>
      <c r="J3390" s="240"/>
      <c r="M3390" s="148"/>
    </row>
    <row r="3391" spans="9:13" s="151" customFormat="1" ht="12">
      <c r="I3391" s="256"/>
      <c r="J3391" s="240"/>
      <c r="M3391" s="148"/>
    </row>
    <row r="3392" spans="9:13" s="151" customFormat="1" ht="12">
      <c r="I3392" s="256"/>
      <c r="J3392" s="240"/>
      <c r="M3392" s="148"/>
    </row>
    <row r="3393" spans="9:13" s="151" customFormat="1" ht="12">
      <c r="I3393" s="256"/>
      <c r="J3393" s="240"/>
      <c r="M3393" s="148"/>
    </row>
    <row r="3394" spans="9:13" s="151" customFormat="1" ht="12">
      <c r="I3394" s="256"/>
      <c r="J3394" s="240"/>
      <c r="M3394" s="148"/>
    </row>
    <row r="3395" spans="9:13" s="151" customFormat="1" ht="12">
      <c r="I3395" s="256"/>
      <c r="J3395" s="240"/>
      <c r="M3395" s="148"/>
    </row>
    <row r="3396" spans="9:13" s="151" customFormat="1" ht="12">
      <c r="I3396" s="256"/>
      <c r="J3396" s="240"/>
      <c r="M3396" s="148"/>
    </row>
    <row r="3397" spans="9:13" s="151" customFormat="1" ht="12">
      <c r="I3397" s="256"/>
      <c r="J3397" s="240"/>
      <c r="M3397" s="148"/>
    </row>
    <row r="3398" spans="9:13" s="151" customFormat="1" ht="12">
      <c r="I3398" s="256"/>
      <c r="J3398" s="240"/>
      <c r="M3398" s="148"/>
    </row>
    <row r="3399" spans="9:13" s="151" customFormat="1" ht="12">
      <c r="I3399" s="256"/>
      <c r="J3399" s="240"/>
      <c r="M3399" s="148"/>
    </row>
    <row r="3400" spans="9:13" s="151" customFormat="1" ht="12">
      <c r="I3400" s="256"/>
      <c r="J3400" s="240"/>
      <c r="M3400" s="148"/>
    </row>
    <row r="3401" spans="9:13" s="151" customFormat="1" ht="12">
      <c r="I3401" s="256"/>
      <c r="J3401" s="240"/>
      <c r="M3401" s="148"/>
    </row>
    <row r="3402" spans="9:13" s="151" customFormat="1" ht="12">
      <c r="I3402" s="256"/>
      <c r="J3402" s="240"/>
      <c r="M3402" s="148"/>
    </row>
    <row r="3403" spans="9:13" s="151" customFormat="1" ht="12">
      <c r="I3403" s="256"/>
      <c r="J3403" s="240"/>
      <c r="M3403" s="148"/>
    </row>
    <row r="3404" spans="9:13" s="151" customFormat="1" ht="12">
      <c r="I3404" s="256"/>
      <c r="J3404" s="240"/>
      <c r="M3404" s="148"/>
    </row>
    <row r="3405" spans="9:13" s="151" customFormat="1" ht="12">
      <c r="I3405" s="256"/>
      <c r="J3405" s="240"/>
      <c r="M3405" s="148"/>
    </row>
    <row r="3406" spans="9:13" s="151" customFormat="1" ht="12">
      <c r="I3406" s="256"/>
      <c r="J3406" s="240"/>
      <c r="M3406" s="148"/>
    </row>
    <row r="3407" spans="9:13" s="151" customFormat="1" ht="12">
      <c r="I3407" s="256"/>
      <c r="J3407" s="240"/>
      <c r="M3407" s="148"/>
    </row>
    <row r="3408" spans="9:13" s="151" customFormat="1" ht="12">
      <c r="I3408" s="256"/>
      <c r="J3408" s="240"/>
      <c r="M3408" s="148"/>
    </row>
    <row r="3409" spans="9:13" s="151" customFormat="1" ht="12">
      <c r="I3409" s="256"/>
      <c r="J3409" s="240"/>
      <c r="M3409" s="148"/>
    </row>
    <row r="3410" spans="9:13" s="151" customFormat="1" ht="12">
      <c r="I3410" s="256"/>
      <c r="J3410" s="240"/>
      <c r="M3410" s="148"/>
    </row>
    <row r="3411" spans="9:13" s="151" customFormat="1" ht="12">
      <c r="I3411" s="256"/>
      <c r="J3411" s="240"/>
      <c r="M3411" s="148"/>
    </row>
    <row r="3412" spans="9:13" s="151" customFormat="1" ht="12">
      <c r="I3412" s="256"/>
      <c r="J3412" s="240"/>
      <c r="M3412" s="148"/>
    </row>
    <row r="3413" spans="9:13" s="151" customFormat="1" ht="12">
      <c r="I3413" s="256"/>
      <c r="J3413" s="240"/>
      <c r="M3413" s="148"/>
    </row>
    <row r="3414" spans="9:13" s="151" customFormat="1" ht="12">
      <c r="I3414" s="256"/>
      <c r="J3414" s="240"/>
      <c r="M3414" s="148"/>
    </row>
    <row r="3415" spans="9:13" s="151" customFormat="1" ht="12">
      <c r="I3415" s="256"/>
      <c r="J3415" s="240"/>
      <c r="M3415" s="148"/>
    </row>
    <row r="3416" spans="9:13" s="151" customFormat="1" ht="12">
      <c r="I3416" s="256"/>
      <c r="J3416" s="240"/>
      <c r="M3416" s="148"/>
    </row>
    <row r="3417" spans="9:13" s="151" customFormat="1" ht="12">
      <c r="I3417" s="256"/>
      <c r="J3417" s="240"/>
      <c r="M3417" s="148"/>
    </row>
    <row r="3418" spans="9:13" s="151" customFormat="1" ht="12">
      <c r="I3418" s="256"/>
      <c r="J3418" s="240"/>
      <c r="M3418" s="148"/>
    </row>
    <row r="3419" spans="9:13" s="151" customFormat="1" ht="12">
      <c r="I3419" s="256"/>
      <c r="J3419" s="240"/>
      <c r="M3419" s="148"/>
    </row>
    <row r="3420" spans="9:13" s="151" customFormat="1" ht="12">
      <c r="I3420" s="256"/>
      <c r="J3420" s="240"/>
      <c r="M3420" s="148"/>
    </row>
    <row r="3421" spans="9:13" s="151" customFormat="1" ht="12">
      <c r="I3421" s="256"/>
      <c r="J3421" s="240"/>
      <c r="M3421" s="148"/>
    </row>
    <row r="3422" spans="9:13" s="151" customFormat="1" ht="12">
      <c r="I3422" s="256"/>
      <c r="J3422" s="240"/>
      <c r="M3422" s="148"/>
    </row>
    <row r="3423" spans="9:13" s="151" customFormat="1" ht="12">
      <c r="I3423" s="256"/>
      <c r="J3423" s="240"/>
      <c r="M3423" s="148"/>
    </row>
    <row r="3424" spans="9:13" s="151" customFormat="1" ht="12">
      <c r="I3424" s="256"/>
      <c r="J3424" s="240"/>
      <c r="M3424" s="148"/>
    </row>
    <row r="3425" spans="9:13" s="151" customFormat="1" ht="12">
      <c r="I3425" s="256"/>
      <c r="J3425" s="240"/>
      <c r="M3425" s="148"/>
    </row>
    <row r="3426" spans="9:13" s="151" customFormat="1" ht="12">
      <c r="I3426" s="256"/>
      <c r="J3426" s="240"/>
      <c r="M3426" s="148"/>
    </row>
    <row r="3427" spans="9:13" s="151" customFormat="1" ht="12">
      <c r="I3427" s="256"/>
      <c r="J3427" s="240"/>
      <c r="M3427" s="148"/>
    </row>
    <row r="3428" spans="9:13" s="151" customFormat="1" ht="12">
      <c r="I3428" s="256"/>
      <c r="J3428" s="240"/>
      <c r="M3428" s="148"/>
    </row>
    <row r="3429" spans="9:13" s="151" customFormat="1" ht="12">
      <c r="I3429" s="256"/>
      <c r="J3429" s="240"/>
      <c r="M3429" s="148"/>
    </row>
    <row r="3430" spans="9:13" s="151" customFormat="1" ht="12">
      <c r="I3430" s="256"/>
      <c r="J3430" s="240"/>
      <c r="M3430" s="148"/>
    </row>
    <row r="3431" spans="9:13" s="151" customFormat="1" ht="12">
      <c r="I3431" s="256"/>
      <c r="J3431" s="240"/>
      <c r="M3431" s="148"/>
    </row>
    <row r="3432" spans="9:13" s="151" customFormat="1" ht="12">
      <c r="I3432" s="256"/>
      <c r="J3432" s="240"/>
      <c r="M3432" s="148"/>
    </row>
    <row r="3433" spans="9:13" s="151" customFormat="1" ht="12">
      <c r="I3433" s="256"/>
      <c r="J3433" s="240"/>
      <c r="M3433" s="148"/>
    </row>
    <row r="3434" spans="9:13" s="151" customFormat="1" ht="12">
      <c r="I3434" s="256"/>
      <c r="J3434" s="240"/>
      <c r="M3434" s="148"/>
    </row>
    <row r="3435" spans="9:13" s="151" customFormat="1" ht="12">
      <c r="I3435" s="256"/>
      <c r="J3435" s="240"/>
      <c r="M3435" s="148"/>
    </row>
    <row r="3436" spans="9:13" s="151" customFormat="1" ht="12">
      <c r="I3436" s="256"/>
      <c r="J3436" s="240"/>
      <c r="M3436" s="148"/>
    </row>
    <row r="3437" spans="9:13" s="151" customFormat="1" ht="12">
      <c r="I3437" s="256"/>
      <c r="J3437" s="240"/>
      <c r="M3437" s="148"/>
    </row>
    <row r="3438" spans="9:13" s="151" customFormat="1" ht="12">
      <c r="I3438" s="256"/>
      <c r="J3438" s="240"/>
      <c r="M3438" s="148"/>
    </row>
    <row r="3439" spans="9:13" s="151" customFormat="1" ht="12">
      <c r="I3439" s="256"/>
      <c r="J3439" s="240"/>
      <c r="M3439" s="148"/>
    </row>
    <row r="3440" spans="9:13" s="151" customFormat="1" ht="12">
      <c r="I3440" s="256"/>
      <c r="J3440" s="240"/>
      <c r="M3440" s="148"/>
    </row>
    <row r="3441" spans="9:13" s="151" customFormat="1" ht="12">
      <c r="I3441" s="256"/>
      <c r="J3441" s="240"/>
      <c r="M3441" s="148"/>
    </row>
    <row r="3442" spans="9:13" s="151" customFormat="1" ht="12">
      <c r="I3442" s="256"/>
      <c r="J3442" s="240"/>
      <c r="M3442" s="148"/>
    </row>
    <row r="3443" spans="9:13" s="151" customFormat="1" ht="12">
      <c r="I3443" s="256"/>
      <c r="J3443" s="240"/>
      <c r="M3443" s="148"/>
    </row>
    <row r="3444" spans="9:13" s="151" customFormat="1" ht="12">
      <c r="I3444" s="256"/>
      <c r="J3444" s="240"/>
      <c r="M3444" s="148"/>
    </row>
    <row r="3445" spans="9:13" s="151" customFormat="1" ht="12">
      <c r="I3445" s="256"/>
      <c r="J3445" s="240"/>
      <c r="M3445" s="148"/>
    </row>
    <row r="3446" spans="9:13" s="151" customFormat="1" ht="12">
      <c r="I3446" s="256"/>
      <c r="J3446" s="240"/>
      <c r="M3446" s="148"/>
    </row>
    <row r="3447" spans="9:13" s="151" customFormat="1" ht="12">
      <c r="I3447" s="256"/>
      <c r="J3447" s="240"/>
      <c r="M3447" s="148"/>
    </row>
    <row r="3448" spans="9:13" s="151" customFormat="1" ht="12">
      <c r="I3448" s="256"/>
      <c r="J3448" s="240"/>
      <c r="M3448" s="148"/>
    </row>
    <row r="3449" spans="9:13" s="151" customFormat="1" ht="12">
      <c r="I3449" s="256"/>
      <c r="J3449" s="240"/>
      <c r="M3449" s="148"/>
    </row>
    <row r="3450" spans="9:13" s="151" customFormat="1" ht="12">
      <c r="I3450" s="256"/>
      <c r="J3450" s="240"/>
      <c r="M3450" s="148"/>
    </row>
    <row r="3451" spans="9:13" s="151" customFormat="1" ht="12">
      <c r="I3451" s="256"/>
      <c r="J3451" s="240"/>
      <c r="M3451" s="148"/>
    </row>
    <row r="3452" spans="9:13" s="151" customFormat="1" ht="12">
      <c r="I3452" s="256"/>
      <c r="J3452" s="240"/>
      <c r="M3452" s="148"/>
    </row>
    <row r="3453" spans="9:13" s="151" customFormat="1" ht="12">
      <c r="I3453" s="256"/>
      <c r="J3453" s="240"/>
      <c r="M3453" s="148"/>
    </row>
    <row r="3454" spans="9:13" s="151" customFormat="1" ht="12">
      <c r="I3454" s="256"/>
      <c r="J3454" s="240"/>
      <c r="M3454" s="148"/>
    </row>
    <row r="3455" spans="9:13" s="151" customFormat="1" ht="12">
      <c r="I3455" s="256"/>
      <c r="J3455" s="240"/>
      <c r="M3455" s="148"/>
    </row>
    <row r="3456" spans="9:13" s="151" customFormat="1" ht="12">
      <c r="I3456" s="256"/>
      <c r="J3456" s="240"/>
      <c r="M3456" s="148"/>
    </row>
    <row r="3457" spans="9:13" s="151" customFormat="1" ht="12">
      <c r="I3457" s="256"/>
      <c r="J3457" s="240"/>
      <c r="M3457" s="148"/>
    </row>
    <row r="3458" spans="9:13" s="151" customFormat="1" ht="12">
      <c r="I3458" s="256"/>
      <c r="J3458" s="240"/>
      <c r="M3458" s="148"/>
    </row>
    <row r="3459" spans="9:13" s="151" customFormat="1" ht="12">
      <c r="I3459" s="256"/>
      <c r="J3459" s="240"/>
      <c r="M3459" s="148"/>
    </row>
    <row r="3460" spans="9:13" s="151" customFormat="1" ht="12">
      <c r="I3460" s="256"/>
      <c r="J3460" s="240"/>
      <c r="M3460" s="148"/>
    </row>
    <row r="3461" spans="9:13" s="151" customFormat="1" ht="12">
      <c r="I3461" s="256"/>
      <c r="J3461" s="240"/>
      <c r="M3461" s="148"/>
    </row>
    <row r="3462" spans="9:13" s="151" customFormat="1" ht="12">
      <c r="I3462" s="256"/>
      <c r="J3462" s="240"/>
      <c r="M3462" s="148"/>
    </row>
    <row r="3463" spans="9:13" s="151" customFormat="1" ht="12">
      <c r="I3463" s="256"/>
      <c r="J3463" s="240"/>
      <c r="M3463" s="148"/>
    </row>
    <row r="3464" spans="9:13" s="151" customFormat="1" ht="12">
      <c r="I3464" s="256"/>
      <c r="J3464" s="240"/>
      <c r="M3464" s="148"/>
    </row>
    <row r="3465" spans="9:13" s="151" customFormat="1" ht="12">
      <c r="I3465" s="256"/>
      <c r="J3465" s="240"/>
      <c r="M3465" s="148"/>
    </row>
    <row r="3466" spans="9:13" s="151" customFormat="1" ht="12">
      <c r="I3466" s="256"/>
      <c r="J3466" s="240"/>
      <c r="M3466" s="148"/>
    </row>
    <row r="3467" spans="9:13" s="151" customFormat="1" ht="12">
      <c r="I3467" s="256"/>
      <c r="J3467" s="240"/>
      <c r="M3467" s="148"/>
    </row>
    <row r="3468" spans="9:13" s="151" customFormat="1" ht="12">
      <c r="I3468" s="256"/>
      <c r="J3468" s="240"/>
      <c r="M3468" s="148"/>
    </row>
    <row r="3469" spans="9:13" s="151" customFormat="1" ht="12">
      <c r="I3469" s="256"/>
      <c r="J3469" s="240"/>
      <c r="M3469" s="148"/>
    </row>
    <row r="3470" spans="9:13" s="151" customFormat="1" ht="12">
      <c r="I3470" s="256"/>
      <c r="J3470" s="240"/>
      <c r="M3470" s="148"/>
    </row>
    <row r="3471" spans="9:13" s="151" customFormat="1" ht="12">
      <c r="I3471" s="256"/>
      <c r="J3471" s="240"/>
      <c r="M3471" s="148"/>
    </row>
    <row r="3472" spans="9:13" s="151" customFormat="1" ht="12">
      <c r="I3472" s="256"/>
      <c r="J3472" s="240"/>
      <c r="M3472" s="148"/>
    </row>
    <row r="3473" spans="9:13" s="151" customFormat="1" ht="12">
      <c r="I3473" s="256"/>
      <c r="J3473" s="240"/>
      <c r="M3473" s="148"/>
    </row>
    <row r="3474" spans="9:13" s="151" customFormat="1" ht="12">
      <c r="I3474" s="256"/>
      <c r="J3474" s="240"/>
      <c r="M3474" s="148"/>
    </row>
    <row r="3475" spans="9:13" s="151" customFormat="1" ht="12">
      <c r="I3475" s="256"/>
      <c r="J3475" s="240"/>
      <c r="M3475" s="148"/>
    </row>
    <row r="3476" spans="9:13" s="151" customFormat="1" ht="12">
      <c r="I3476" s="256"/>
      <c r="J3476" s="240"/>
      <c r="M3476" s="148"/>
    </row>
    <row r="3477" spans="9:13" s="151" customFormat="1" ht="12">
      <c r="I3477" s="256"/>
      <c r="J3477" s="240"/>
      <c r="M3477" s="148"/>
    </row>
    <row r="3478" spans="9:13" s="151" customFormat="1" ht="12">
      <c r="I3478" s="256"/>
      <c r="J3478" s="240"/>
      <c r="M3478" s="148"/>
    </row>
    <row r="3479" spans="9:13" s="151" customFormat="1" ht="12">
      <c r="I3479" s="256"/>
      <c r="J3479" s="240"/>
      <c r="M3479" s="148"/>
    </row>
    <row r="3480" spans="9:13" s="151" customFormat="1" ht="12">
      <c r="I3480" s="256"/>
      <c r="J3480" s="240"/>
      <c r="M3480" s="148"/>
    </row>
    <row r="3481" spans="9:13" s="151" customFormat="1" ht="12">
      <c r="I3481" s="256"/>
      <c r="J3481" s="240"/>
      <c r="M3481" s="148"/>
    </row>
    <row r="3482" spans="9:13" s="151" customFormat="1" ht="12">
      <c r="I3482" s="256"/>
      <c r="J3482" s="240"/>
      <c r="M3482" s="148"/>
    </row>
    <row r="3483" spans="9:13" s="151" customFormat="1" ht="12">
      <c r="I3483" s="256"/>
      <c r="J3483" s="240"/>
      <c r="M3483" s="148"/>
    </row>
    <row r="3484" spans="9:13" s="151" customFormat="1" ht="12">
      <c r="I3484" s="256"/>
      <c r="J3484" s="240"/>
      <c r="M3484" s="148"/>
    </row>
    <row r="3485" spans="9:13" s="151" customFormat="1" ht="12">
      <c r="I3485" s="256"/>
      <c r="J3485" s="240"/>
      <c r="M3485" s="148"/>
    </row>
    <row r="3486" spans="9:13" s="151" customFormat="1" ht="12">
      <c r="I3486" s="256"/>
      <c r="J3486" s="240"/>
      <c r="M3486" s="148"/>
    </row>
    <row r="3487" spans="9:13" s="151" customFormat="1" ht="12">
      <c r="I3487" s="256"/>
      <c r="J3487" s="240"/>
      <c r="M3487" s="148"/>
    </row>
    <row r="3488" spans="9:13" s="151" customFormat="1" ht="12">
      <c r="I3488" s="256"/>
      <c r="J3488" s="240"/>
      <c r="M3488" s="148"/>
    </row>
    <row r="3489" spans="9:13" s="151" customFormat="1" ht="12">
      <c r="I3489" s="256"/>
      <c r="J3489" s="240"/>
      <c r="M3489" s="148"/>
    </row>
    <row r="3490" spans="9:13" s="151" customFormat="1" ht="12">
      <c r="I3490" s="256"/>
      <c r="J3490" s="240"/>
      <c r="M3490" s="148"/>
    </row>
    <row r="3491" spans="9:13" s="151" customFormat="1" ht="12">
      <c r="I3491" s="256"/>
      <c r="J3491" s="240"/>
      <c r="M3491" s="148"/>
    </row>
    <row r="3492" spans="9:13" s="151" customFormat="1" ht="12">
      <c r="I3492" s="256"/>
      <c r="J3492" s="240"/>
      <c r="M3492" s="148"/>
    </row>
    <row r="3493" spans="9:13" s="151" customFormat="1" ht="12">
      <c r="I3493" s="256"/>
      <c r="J3493" s="240"/>
      <c r="M3493" s="148"/>
    </row>
    <row r="3494" spans="9:13" s="151" customFormat="1" ht="12">
      <c r="I3494" s="256"/>
      <c r="J3494" s="240"/>
      <c r="M3494" s="148"/>
    </row>
    <row r="3495" spans="9:13" s="151" customFormat="1" ht="12">
      <c r="I3495" s="256"/>
      <c r="J3495" s="240"/>
      <c r="M3495" s="148"/>
    </row>
    <row r="3496" spans="9:13" s="151" customFormat="1" ht="12">
      <c r="I3496" s="256"/>
      <c r="J3496" s="240"/>
      <c r="M3496" s="148"/>
    </row>
    <row r="3497" spans="9:13" s="151" customFormat="1" ht="12">
      <c r="I3497" s="256"/>
      <c r="J3497" s="240"/>
      <c r="M3497" s="148"/>
    </row>
    <row r="3498" spans="9:13" s="151" customFormat="1" ht="12">
      <c r="I3498" s="256"/>
      <c r="J3498" s="240"/>
      <c r="M3498" s="148"/>
    </row>
    <row r="3499" spans="9:13" s="151" customFormat="1" ht="12">
      <c r="I3499" s="256"/>
      <c r="J3499" s="240"/>
      <c r="M3499" s="148"/>
    </row>
    <row r="3500" spans="9:13" s="151" customFormat="1" ht="12">
      <c r="I3500" s="256"/>
      <c r="J3500" s="240"/>
      <c r="M3500" s="148"/>
    </row>
    <row r="3501" spans="9:13" s="151" customFormat="1" ht="12">
      <c r="I3501" s="256"/>
      <c r="J3501" s="240"/>
      <c r="M3501" s="148"/>
    </row>
    <row r="3502" spans="9:13" s="151" customFormat="1" ht="12">
      <c r="I3502" s="256"/>
      <c r="J3502" s="240"/>
      <c r="M3502" s="148"/>
    </row>
    <row r="3503" spans="9:13" s="151" customFormat="1" ht="12">
      <c r="I3503" s="256"/>
      <c r="J3503" s="240"/>
      <c r="M3503" s="148"/>
    </row>
    <row r="3504" spans="9:13" s="151" customFormat="1" ht="12">
      <c r="I3504" s="256"/>
      <c r="J3504" s="240"/>
      <c r="M3504" s="148"/>
    </row>
    <row r="3505" spans="9:13" s="151" customFormat="1" ht="12">
      <c r="I3505" s="256"/>
      <c r="J3505" s="240"/>
      <c r="M3505" s="148"/>
    </row>
    <row r="3506" spans="9:13" s="151" customFormat="1" ht="12">
      <c r="I3506" s="256"/>
      <c r="J3506" s="240"/>
      <c r="M3506" s="148"/>
    </row>
    <row r="3507" spans="9:13" s="151" customFormat="1" ht="12">
      <c r="I3507" s="256"/>
      <c r="J3507" s="240"/>
      <c r="M3507" s="148"/>
    </row>
    <row r="3508" spans="9:13" s="151" customFormat="1" ht="12">
      <c r="I3508" s="256"/>
      <c r="J3508" s="240"/>
      <c r="M3508" s="148"/>
    </row>
    <row r="3509" spans="9:13" s="151" customFormat="1" ht="12">
      <c r="I3509" s="256"/>
      <c r="J3509" s="240"/>
      <c r="M3509" s="148"/>
    </row>
    <row r="3510" spans="9:13" s="151" customFormat="1" ht="12">
      <c r="I3510" s="256"/>
      <c r="J3510" s="240"/>
      <c r="M3510" s="148"/>
    </row>
    <row r="3511" spans="9:13" s="151" customFormat="1" ht="12">
      <c r="I3511" s="256"/>
      <c r="J3511" s="240"/>
      <c r="M3511" s="148"/>
    </row>
    <row r="3512" spans="9:13" s="151" customFormat="1" ht="12">
      <c r="I3512" s="256"/>
      <c r="J3512" s="240"/>
      <c r="M3512" s="148"/>
    </row>
    <row r="3513" spans="9:13" s="151" customFormat="1" ht="12">
      <c r="I3513" s="256"/>
      <c r="J3513" s="240"/>
      <c r="M3513" s="148"/>
    </row>
    <row r="3514" spans="9:13" s="151" customFormat="1" ht="12">
      <c r="I3514" s="256"/>
      <c r="J3514" s="240"/>
      <c r="M3514" s="148"/>
    </row>
    <row r="3515" spans="9:13" s="151" customFormat="1" ht="12">
      <c r="I3515" s="256"/>
      <c r="J3515" s="240"/>
      <c r="M3515" s="148"/>
    </row>
    <row r="3516" spans="9:13" s="151" customFormat="1" ht="12">
      <c r="I3516" s="256"/>
      <c r="J3516" s="240"/>
      <c r="M3516" s="148"/>
    </row>
    <row r="3517" spans="9:13" s="151" customFormat="1" ht="12">
      <c r="I3517" s="256"/>
      <c r="J3517" s="240"/>
      <c r="M3517" s="148"/>
    </row>
    <row r="3518" spans="9:13" s="151" customFormat="1" ht="12">
      <c r="I3518" s="256"/>
      <c r="J3518" s="240"/>
      <c r="M3518" s="148"/>
    </row>
    <row r="3519" spans="9:13" s="151" customFormat="1" ht="12">
      <c r="I3519" s="256"/>
      <c r="J3519" s="240"/>
      <c r="M3519" s="148"/>
    </row>
    <row r="3520" spans="9:13" s="151" customFormat="1" ht="12">
      <c r="I3520" s="256"/>
      <c r="J3520" s="240"/>
      <c r="M3520" s="148"/>
    </row>
    <row r="3521" spans="9:13" s="151" customFormat="1" ht="12">
      <c r="I3521" s="256"/>
      <c r="J3521" s="240"/>
      <c r="M3521" s="148"/>
    </row>
    <row r="3522" spans="9:13" s="151" customFormat="1" ht="12">
      <c r="I3522" s="256"/>
      <c r="J3522" s="240"/>
      <c r="M3522" s="148"/>
    </row>
    <row r="3523" spans="9:13" s="151" customFormat="1" ht="12">
      <c r="I3523" s="256"/>
      <c r="J3523" s="240"/>
      <c r="M3523" s="148"/>
    </row>
    <row r="3524" spans="9:13" s="151" customFormat="1" ht="12">
      <c r="I3524" s="256"/>
      <c r="J3524" s="240"/>
      <c r="M3524" s="148"/>
    </row>
    <row r="3525" spans="9:13" s="151" customFormat="1" ht="12">
      <c r="I3525" s="256"/>
      <c r="J3525" s="240"/>
      <c r="M3525" s="148"/>
    </row>
    <row r="3526" spans="9:13" s="151" customFormat="1" ht="12">
      <c r="I3526" s="256"/>
      <c r="J3526" s="240"/>
      <c r="M3526" s="148"/>
    </row>
    <row r="3527" spans="9:13" s="151" customFormat="1" ht="12">
      <c r="I3527" s="256"/>
      <c r="J3527" s="240"/>
      <c r="M3527" s="148"/>
    </row>
    <row r="3528" spans="9:13" s="151" customFormat="1" ht="12">
      <c r="I3528" s="256"/>
      <c r="J3528" s="240"/>
      <c r="M3528" s="148"/>
    </row>
    <row r="3529" spans="9:13" s="151" customFormat="1" ht="12">
      <c r="I3529" s="256"/>
      <c r="J3529" s="240"/>
      <c r="M3529" s="148"/>
    </row>
    <row r="3530" spans="9:13" s="151" customFormat="1" ht="12">
      <c r="I3530" s="256"/>
      <c r="J3530" s="240"/>
      <c r="M3530" s="148"/>
    </row>
    <row r="3531" spans="9:13" s="151" customFormat="1" ht="12">
      <c r="I3531" s="256"/>
      <c r="J3531" s="240"/>
      <c r="M3531" s="148"/>
    </row>
    <row r="3532" spans="9:13" s="151" customFormat="1" ht="12">
      <c r="I3532" s="256"/>
      <c r="J3532" s="240"/>
      <c r="M3532" s="148"/>
    </row>
    <row r="3533" spans="9:13" s="151" customFormat="1" ht="12">
      <c r="I3533" s="256"/>
      <c r="J3533" s="240"/>
      <c r="M3533" s="148"/>
    </row>
    <row r="3534" spans="9:13" s="151" customFormat="1" ht="12">
      <c r="I3534" s="256"/>
      <c r="J3534" s="240"/>
      <c r="M3534" s="148"/>
    </row>
    <row r="3535" spans="9:13" s="151" customFormat="1" ht="12">
      <c r="I3535" s="256"/>
      <c r="J3535" s="240"/>
      <c r="M3535" s="148"/>
    </row>
    <row r="3536" spans="9:13" s="151" customFormat="1" ht="12">
      <c r="I3536" s="256"/>
      <c r="J3536" s="240"/>
      <c r="M3536" s="148"/>
    </row>
    <row r="3537" spans="9:13" s="151" customFormat="1" ht="12">
      <c r="I3537" s="256"/>
      <c r="J3537" s="240"/>
      <c r="M3537" s="148"/>
    </row>
    <row r="3538" spans="9:13" s="151" customFormat="1" ht="12">
      <c r="I3538" s="256"/>
      <c r="J3538" s="240"/>
      <c r="M3538" s="148"/>
    </row>
    <row r="3539" spans="9:13" s="151" customFormat="1" ht="12">
      <c r="I3539" s="256"/>
      <c r="J3539" s="240"/>
      <c r="M3539" s="148"/>
    </row>
    <row r="3540" spans="9:13" s="151" customFormat="1" ht="12">
      <c r="I3540" s="256"/>
      <c r="J3540" s="240"/>
      <c r="M3540" s="148"/>
    </row>
    <row r="3541" spans="9:13" s="151" customFormat="1" ht="12">
      <c r="I3541" s="256"/>
      <c r="J3541" s="240"/>
      <c r="M3541" s="148"/>
    </row>
    <row r="3542" spans="9:13" s="151" customFormat="1" ht="12">
      <c r="I3542" s="256"/>
      <c r="J3542" s="240"/>
      <c r="M3542" s="148"/>
    </row>
    <row r="3543" spans="9:13" s="151" customFormat="1" ht="12">
      <c r="I3543" s="256"/>
      <c r="J3543" s="240"/>
      <c r="M3543" s="148"/>
    </row>
    <row r="3544" spans="9:13" s="151" customFormat="1" ht="12">
      <c r="I3544" s="256"/>
      <c r="J3544" s="240"/>
      <c r="M3544" s="148"/>
    </row>
    <row r="3545" spans="9:13" s="151" customFormat="1" ht="12">
      <c r="I3545" s="256"/>
      <c r="J3545" s="240"/>
      <c r="M3545" s="148"/>
    </row>
    <row r="3546" spans="9:13" s="151" customFormat="1" ht="12">
      <c r="I3546" s="256"/>
      <c r="J3546" s="240"/>
      <c r="M3546" s="148"/>
    </row>
    <row r="3547" spans="9:13" s="151" customFormat="1" ht="12">
      <c r="I3547" s="256"/>
      <c r="J3547" s="240"/>
      <c r="M3547" s="148"/>
    </row>
    <row r="3548" spans="9:13" s="151" customFormat="1" ht="12">
      <c r="I3548" s="256"/>
      <c r="J3548" s="240"/>
      <c r="M3548" s="148"/>
    </row>
    <row r="3549" spans="9:13" s="151" customFormat="1" ht="12">
      <c r="I3549" s="256"/>
      <c r="J3549" s="240"/>
      <c r="M3549" s="148"/>
    </row>
    <row r="3550" spans="9:13" s="151" customFormat="1" ht="12">
      <c r="I3550" s="256"/>
      <c r="J3550" s="240"/>
      <c r="M3550" s="148"/>
    </row>
    <row r="3551" spans="9:13" s="151" customFormat="1" ht="12">
      <c r="I3551" s="256"/>
      <c r="J3551" s="240"/>
      <c r="M3551" s="148"/>
    </row>
    <row r="3552" spans="9:13" s="151" customFormat="1" ht="12">
      <c r="I3552" s="256"/>
      <c r="J3552" s="240"/>
      <c r="M3552" s="148"/>
    </row>
    <row r="3553" spans="9:13" s="151" customFormat="1" ht="12">
      <c r="I3553" s="256"/>
      <c r="J3553" s="240"/>
      <c r="M3553" s="148"/>
    </row>
    <row r="3554" spans="9:13" s="151" customFormat="1" ht="12">
      <c r="I3554" s="256"/>
      <c r="J3554" s="240"/>
      <c r="M3554" s="148"/>
    </row>
    <row r="3555" spans="9:13" s="151" customFormat="1" ht="12">
      <c r="I3555" s="256"/>
      <c r="J3555" s="240"/>
      <c r="M3555" s="148"/>
    </row>
    <row r="3556" spans="9:13" s="151" customFormat="1" ht="12">
      <c r="I3556" s="256"/>
      <c r="J3556" s="240"/>
      <c r="M3556" s="148"/>
    </row>
    <row r="3557" spans="9:13" s="151" customFormat="1" ht="12">
      <c r="I3557" s="256"/>
      <c r="J3557" s="240"/>
      <c r="M3557" s="148"/>
    </row>
    <row r="3558" spans="9:13" s="151" customFormat="1" ht="12">
      <c r="I3558" s="256"/>
      <c r="J3558" s="240"/>
      <c r="M3558" s="148"/>
    </row>
    <row r="3559" spans="9:13" s="151" customFormat="1" ht="12">
      <c r="I3559" s="256"/>
      <c r="J3559" s="240"/>
      <c r="M3559" s="148"/>
    </row>
    <row r="3560" spans="9:13" s="151" customFormat="1" ht="12">
      <c r="I3560" s="256"/>
      <c r="J3560" s="240"/>
      <c r="M3560" s="148"/>
    </row>
    <row r="3561" spans="9:13" s="151" customFormat="1" ht="12">
      <c r="I3561" s="256"/>
      <c r="J3561" s="240"/>
      <c r="M3561" s="148"/>
    </row>
    <row r="3562" spans="9:13" s="151" customFormat="1" ht="12">
      <c r="I3562" s="256"/>
      <c r="J3562" s="240"/>
      <c r="M3562" s="148"/>
    </row>
    <row r="3563" spans="9:13" s="151" customFormat="1" ht="12">
      <c r="I3563" s="256"/>
      <c r="J3563" s="240"/>
      <c r="M3563" s="148"/>
    </row>
    <row r="3564" spans="9:13" s="151" customFormat="1" ht="12">
      <c r="I3564" s="256"/>
      <c r="J3564" s="240"/>
      <c r="M3564" s="148"/>
    </row>
    <row r="3565" spans="9:13" s="151" customFormat="1" ht="12">
      <c r="I3565" s="256"/>
      <c r="J3565" s="240"/>
      <c r="M3565" s="148"/>
    </row>
    <row r="3566" spans="9:13" s="151" customFormat="1" ht="12">
      <c r="I3566" s="256"/>
      <c r="J3566" s="240"/>
      <c r="M3566" s="148"/>
    </row>
    <row r="3567" spans="9:13" s="151" customFormat="1" ht="12">
      <c r="I3567" s="256"/>
      <c r="J3567" s="240"/>
      <c r="M3567" s="148"/>
    </row>
    <row r="3568" spans="9:13" s="151" customFormat="1" ht="12">
      <c r="I3568" s="256"/>
      <c r="J3568" s="240"/>
      <c r="M3568" s="148"/>
    </row>
    <row r="3569" spans="9:13" s="151" customFormat="1" ht="12">
      <c r="I3569" s="256"/>
      <c r="J3569" s="240"/>
      <c r="M3569" s="148"/>
    </row>
    <row r="3570" spans="9:13" s="151" customFormat="1" ht="12">
      <c r="I3570" s="256"/>
      <c r="J3570" s="240"/>
      <c r="M3570" s="148"/>
    </row>
    <row r="3571" spans="9:13" s="151" customFormat="1" ht="12">
      <c r="I3571" s="256"/>
      <c r="J3571" s="240"/>
      <c r="M3571" s="148"/>
    </row>
    <row r="3572" spans="9:13" s="151" customFormat="1" ht="12">
      <c r="I3572" s="256"/>
      <c r="J3572" s="240"/>
      <c r="M3572" s="148"/>
    </row>
    <row r="3573" spans="9:13" s="151" customFormat="1" ht="12">
      <c r="I3573" s="256"/>
      <c r="J3573" s="240"/>
      <c r="M3573" s="148"/>
    </row>
    <row r="3574" spans="9:13" s="151" customFormat="1" ht="12">
      <c r="I3574" s="256"/>
      <c r="J3574" s="240"/>
      <c r="M3574" s="148"/>
    </row>
    <row r="3575" spans="9:13" s="151" customFormat="1" ht="12">
      <c r="I3575" s="256"/>
      <c r="J3575" s="240"/>
      <c r="M3575" s="148"/>
    </row>
    <row r="3576" spans="9:13" s="151" customFormat="1" ht="12">
      <c r="I3576" s="256"/>
      <c r="J3576" s="240"/>
      <c r="M3576" s="148"/>
    </row>
    <row r="3577" spans="9:13" s="151" customFormat="1" ht="12">
      <c r="I3577" s="256"/>
      <c r="J3577" s="240"/>
      <c r="M3577" s="148"/>
    </row>
    <row r="3578" spans="9:13" s="151" customFormat="1" ht="12">
      <c r="I3578" s="256"/>
      <c r="J3578" s="240"/>
      <c r="M3578" s="148"/>
    </row>
    <row r="3579" spans="9:13" s="151" customFormat="1" ht="12">
      <c r="I3579" s="256"/>
      <c r="J3579" s="240"/>
      <c r="M3579" s="148"/>
    </row>
    <row r="3580" spans="9:13" s="151" customFormat="1" ht="12">
      <c r="I3580" s="256"/>
      <c r="J3580" s="240"/>
      <c r="M3580" s="148"/>
    </row>
    <row r="3581" spans="9:13" s="151" customFormat="1" ht="12">
      <c r="I3581" s="256"/>
      <c r="J3581" s="240"/>
      <c r="M3581" s="148"/>
    </row>
    <row r="3582" spans="9:13" s="151" customFormat="1" ht="12">
      <c r="I3582" s="256"/>
      <c r="J3582" s="240"/>
      <c r="M3582" s="148"/>
    </row>
    <row r="3583" spans="9:13" s="151" customFormat="1" ht="12">
      <c r="I3583" s="256"/>
      <c r="J3583" s="240"/>
      <c r="M3583" s="148"/>
    </row>
    <row r="3584" spans="9:13" s="151" customFormat="1" ht="12">
      <c r="I3584" s="256"/>
      <c r="J3584" s="240"/>
      <c r="M3584" s="148"/>
    </row>
    <row r="3585" spans="9:13" s="151" customFormat="1" ht="12">
      <c r="I3585" s="256"/>
      <c r="J3585" s="240"/>
      <c r="M3585" s="148"/>
    </row>
    <row r="3586" spans="9:13" s="151" customFormat="1" ht="12">
      <c r="I3586" s="256"/>
      <c r="J3586" s="240"/>
      <c r="M3586" s="148"/>
    </row>
    <row r="3587" spans="9:13" s="151" customFormat="1" ht="12">
      <c r="I3587" s="256"/>
      <c r="J3587" s="240"/>
      <c r="M3587" s="148"/>
    </row>
    <row r="3588" spans="9:13" s="151" customFormat="1" ht="12">
      <c r="I3588" s="256"/>
      <c r="J3588" s="240"/>
      <c r="M3588" s="148"/>
    </row>
    <row r="3589" spans="9:13" s="151" customFormat="1" ht="12">
      <c r="I3589" s="256"/>
      <c r="J3589" s="240"/>
      <c r="M3589" s="148"/>
    </row>
    <row r="3590" spans="9:13" s="151" customFormat="1" ht="12">
      <c r="I3590" s="256"/>
      <c r="J3590" s="240"/>
      <c r="M3590" s="148"/>
    </row>
    <row r="3591" spans="9:13" s="151" customFormat="1" ht="12">
      <c r="I3591" s="256"/>
      <c r="J3591" s="240"/>
      <c r="M3591" s="148"/>
    </row>
    <row r="3592" spans="9:13" s="151" customFormat="1" ht="12">
      <c r="I3592" s="256"/>
      <c r="J3592" s="240"/>
      <c r="M3592" s="148"/>
    </row>
    <row r="3593" spans="9:13" s="151" customFormat="1" ht="12">
      <c r="I3593" s="256"/>
      <c r="J3593" s="240"/>
      <c r="M3593" s="148"/>
    </row>
    <row r="3594" spans="9:13" s="151" customFormat="1" ht="12">
      <c r="I3594" s="256"/>
      <c r="J3594" s="240"/>
      <c r="M3594" s="148"/>
    </row>
    <row r="3595" spans="9:13" s="151" customFormat="1" ht="12">
      <c r="I3595" s="256"/>
      <c r="J3595" s="240"/>
      <c r="M3595" s="148"/>
    </row>
    <row r="3596" spans="9:13" s="151" customFormat="1" ht="12">
      <c r="I3596" s="256"/>
      <c r="J3596" s="240"/>
      <c r="M3596" s="148"/>
    </row>
    <row r="3597" spans="9:13" s="151" customFormat="1" ht="12">
      <c r="I3597" s="256"/>
      <c r="J3597" s="240"/>
      <c r="M3597" s="148"/>
    </row>
    <row r="3598" spans="9:13" s="151" customFormat="1" ht="12">
      <c r="I3598" s="256"/>
      <c r="J3598" s="240"/>
      <c r="M3598" s="148"/>
    </row>
    <row r="3599" spans="9:13" s="151" customFormat="1" ht="12">
      <c r="I3599" s="256"/>
      <c r="J3599" s="240"/>
      <c r="M3599" s="148"/>
    </row>
    <row r="3600" spans="9:13" s="151" customFormat="1" ht="12">
      <c r="I3600" s="256"/>
      <c r="J3600" s="240"/>
      <c r="M3600" s="148"/>
    </row>
    <row r="3601" spans="9:13" s="151" customFormat="1" ht="12">
      <c r="I3601" s="256"/>
      <c r="J3601" s="240"/>
      <c r="M3601" s="148"/>
    </row>
    <row r="3602" spans="9:13" s="151" customFormat="1" ht="12">
      <c r="I3602" s="256"/>
      <c r="J3602" s="240"/>
      <c r="M3602" s="148"/>
    </row>
    <row r="3603" spans="9:13" s="151" customFormat="1" ht="12">
      <c r="I3603" s="256"/>
      <c r="J3603" s="240"/>
      <c r="M3603" s="148"/>
    </row>
    <row r="3604" spans="9:13" s="151" customFormat="1" ht="12">
      <c r="I3604" s="256"/>
      <c r="J3604" s="240"/>
      <c r="M3604" s="148"/>
    </row>
    <row r="3605" spans="9:13" s="151" customFormat="1" ht="12">
      <c r="I3605" s="256"/>
      <c r="J3605" s="240"/>
      <c r="M3605" s="148"/>
    </row>
    <row r="3606" spans="9:13" s="151" customFormat="1" ht="12">
      <c r="I3606" s="256"/>
      <c r="J3606" s="240"/>
      <c r="M3606" s="148"/>
    </row>
    <row r="3607" spans="9:13" s="151" customFormat="1" ht="12">
      <c r="I3607" s="256"/>
      <c r="J3607" s="240"/>
      <c r="M3607" s="148"/>
    </row>
    <row r="3608" spans="9:13" s="151" customFormat="1" ht="12">
      <c r="I3608" s="256"/>
      <c r="J3608" s="240"/>
      <c r="M3608" s="148"/>
    </row>
    <row r="3609" spans="9:13" s="151" customFormat="1" ht="12">
      <c r="I3609" s="256"/>
      <c r="J3609" s="240"/>
      <c r="M3609" s="148"/>
    </row>
    <row r="3610" spans="9:13" s="151" customFormat="1" ht="12">
      <c r="I3610" s="256"/>
      <c r="J3610" s="240"/>
      <c r="M3610" s="148"/>
    </row>
    <row r="3611" spans="9:13" s="151" customFormat="1" ht="12">
      <c r="I3611" s="256"/>
      <c r="J3611" s="240"/>
      <c r="M3611" s="148"/>
    </row>
    <row r="3612" spans="9:13" s="151" customFormat="1" ht="12">
      <c r="I3612" s="256"/>
      <c r="J3612" s="240"/>
      <c r="M3612" s="148"/>
    </row>
    <row r="3613" spans="9:13" s="151" customFormat="1" ht="12">
      <c r="I3613" s="256"/>
      <c r="J3613" s="240"/>
      <c r="M3613" s="148"/>
    </row>
    <row r="3614" spans="9:13" s="151" customFormat="1" ht="12">
      <c r="I3614" s="256"/>
      <c r="J3614" s="240"/>
      <c r="M3614" s="148"/>
    </row>
    <row r="3615" spans="9:13" s="151" customFormat="1" ht="12">
      <c r="I3615" s="256"/>
      <c r="J3615" s="240"/>
      <c r="M3615" s="148"/>
    </row>
    <row r="3616" spans="9:13" s="151" customFormat="1" ht="12">
      <c r="I3616" s="256"/>
      <c r="J3616" s="240"/>
      <c r="M3616" s="148"/>
    </row>
    <row r="3617" spans="9:13" s="151" customFormat="1" ht="12">
      <c r="I3617" s="256"/>
      <c r="J3617" s="240"/>
      <c r="M3617" s="148"/>
    </row>
    <row r="3618" spans="9:13" s="151" customFormat="1" ht="12">
      <c r="I3618" s="256"/>
      <c r="J3618" s="240"/>
      <c r="M3618" s="148"/>
    </row>
    <row r="3619" spans="9:13" s="151" customFormat="1" ht="12">
      <c r="I3619" s="256"/>
      <c r="J3619" s="240"/>
      <c r="M3619" s="148"/>
    </row>
    <row r="3620" spans="9:13" s="151" customFormat="1" ht="12">
      <c r="I3620" s="256"/>
      <c r="J3620" s="240"/>
      <c r="M3620" s="148"/>
    </row>
    <row r="3621" spans="9:13" s="151" customFormat="1" ht="12">
      <c r="I3621" s="256"/>
      <c r="J3621" s="240"/>
      <c r="M3621" s="148"/>
    </row>
    <row r="3622" spans="9:13" s="151" customFormat="1" ht="12">
      <c r="I3622" s="256"/>
      <c r="J3622" s="240"/>
      <c r="M3622" s="148"/>
    </row>
    <row r="3623" spans="9:13" s="151" customFormat="1" ht="12">
      <c r="I3623" s="256"/>
      <c r="J3623" s="240"/>
      <c r="M3623" s="148"/>
    </row>
    <row r="3624" spans="9:13" s="151" customFormat="1" ht="12">
      <c r="I3624" s="256"/>
      <c r="J3624" s="240"/>
      <c r="M3624" s="148"/>
    </row>
    <row r="3625" spans="9:13" s="151" customFormat="1" ht="12">
      <c r="I3625" s="256"/>
      <c r="J3625" s="240"/>
      <c r="M3625" s="148"/>
    </row>
    <row r="3626" spans="9:13" s="151" customFormat="1" ht="12">
      <c r="I3626" s="256"/>
      <c r="J3626" s="240"/>
      <c r="M3626" s="148"/>
    </row>
    <row r="3627" spans="9:13" s="151" customFormat="1" ht="12">
      <c r="I3627" s="256"/>
      <c r="J3627" s="240"/>
      <c r="M3627" s="148"/>
    </row>
    <row r="3628" spans="9:13" s="151" customFormat="1" ht="12">
      <c r="I3628" s="256"/>
      <c r="J3628" s="240"/>
      <c r="M3628" s="148"/>
    </row>
    <row r="3629" spans="9:13" s="151" customFormat="1" ht="12">
      <c r="I3629" s="256"/>
      <c r="J3629" s="240"/>
      <c r="M3629" s="148"/>
    </row>
    <row r="3630" spans="9:13" s="151" customFormat="1" ht="12">
      <c r="I3630" s="256"/>
      <c r="J3630" s="240"/>
      <c r="M3630" s="148"/>
    </row>
    <row r="3631" spans="9:13" s="151" customFormat="1" ht="12">
      <c r="I3631" s="256"/>
      <c r="J3631" s="240"/>
      <c r="M3631" s="148"/>
    </row>
    <row r="3632" spans="9:13" s="151" customFormat="1" ht="12">
      <c r="I3632" s="256"/>
      <c r="J3632" s="240"/>
      <c r="M3632" s="148"/>
    </row>
    <row r="3633" spans="9:13" s="151" customFormat="1" ht="12">
      <c r="I3633" s="256"/>
      <c r="J3633" s="240"/>
      <c r="M3633" s="148"/>
    </row>
    <row r="3634" spans="9:13" s="151" customFormat="1" ht="12">
      <c r="I3634" s="256"/>
      <c r="J3634" s="240"/>
      <c r="M3634" s="148"/>
    </row>
    <row r="3635" spans="9:13" s="151" customFormat="1" ht="12">
      <c r="I3635" s="256"/>
      <c r="J3635" s="240"/>
      <c r="M3635" s="148"/>
    </row>
    <row r="3636" spans="9:13" s="151" customFormat="1" ht="12">
      <c r="I3636" s="256"/>
      <c r="J3636" s="240"/>
      <c r="M3636" s="148"/>
    </row>
    <row r="3637" spans="9:13" s="151" customFormat="1" ht="12">
      <c r="I3637" s="256"/>
      <c r="J3637" s="240"/>
      <c r="M3637" s="148"/>
    </row>
    <row r="3638" spans="9:13" s="151" customFormat="1" ht="12">
      <c r="I3638" s="256"/>
      <c r="J3638" s="240"/>
      <c r="M3638" s="148"/>
    </row>
    <row r="3639" spans="9:13" s="151" customFormat="1" ht="12">
      <c r="I3639" s="256"/>
      <c r="J3639" s="240"/>
      <c r="M3639" s="148"/>
    </row>
    <row r="3640" spans="9:13" s="151" customFormat="1" ht="12">
      <c r="I3640" s="256"/>
      <c r="J3640" s="240"/>
      <c r="M3640" s="148"/>
    </row>
    <row r="3641" spans="9:13" s="151" customFormat="1" ht="12">
      <c r="I3641" s="256"/>
      <c r="J3641" s="240"/>
      <c r="M3641" s="148"/>
    </row>
    <row r="3642" spans="9:13" s="151" customFormat="1" ht="12">
      <c r="I3642" s="256"/>
      <c r="J3642" s="240"/>
      <c r="M3642" s="148"/>
    </row>
    <row r="3643" spans="9:13" s="151" customFormat="1" ht="12">
      <c r="I3643" s="256"/>
      <c r="J3643" s="240"/>
      <c r="M3643" s="148"/>
    </row>
    <row r="3644" spans="9:13" s="151" customFormat="1" ht="12">
      <c r="I3644" s="256"/>
      <c r="J3644" s="240"/>
      <c r="M3644" s="148"/>
    </row>
    <row r="3645" spans="9:13" s="151" customFormat="1" ht="12">
      <c r="I3645" s="256"/>
      <c r="J3645" s="240"/>
      <c r="M3645" s="148"/>
    </row>
    <row r="3646" spans="9:13" s="151" customFormat="1" ht="12">
      <c r="I3646" s="256"/>
      <c r="J3646" s="240"/>
      <c r="M3646" s="148"/>
    </row>
    <row r="3647" spans="9:13" s="151" customFormat="1" ht="12">
      <c r="I3647" s="256"/>
      <c r="J3647" s="240"/>
      <c r="M3647" s="148"/>
    </row>
    <row r="3648" spans="9:13" s="151" customFormat="1" ht="12">
      <c r="I3648" s="256"/>
      <c r="J3648" s="240"/>
      <c r="M3648" s="148"/>
    </row>
    <row r="3649" spans="9:13" s="151" customFormat="1" ht="12">
      <c r="I3649" s="256"/>
      <c r="J3649" s="240"/>
      <c r="M3649" s="148"/>
    </row>
    <row r="3650" spans="9:13" s="151" customFormat="1" ht="12">
      <c r="I3650" s="256"/>
      <c r="J3650" s="240"/>
      <c r="M3650" s="148"/>
    </row>
    <row r="3651" spans="9:13" s="151" customFormat="1" ht="12">
      <c r="I3651" s="256"/>
      <c r="J3651" s="240"/>
      <c r="M3651" s="148"/>
    </row>
    <row r="3652" spans="9:13" s="151" customFormat="1" ht="12">
      <c r="I3652" s="256"/>
      <c r="J3652" s="240"/>
      <c r="M3652" s="148"/>
    </row>
    <row r="3653" spans="9:13" s="151" customFormat="1" ht="12">
      <c r="I3653" s="256"/>
      <c r="J3653" s="240"/>
      <c r="M3653" s="148"/>
    </row>
    <row r="3654" spans="9:13" s="151" customFormat="1" ht="12">
      <c r="I3654" s="256"/>
      <c r="J3654" s="240"/>
      <c r="M3654" s="148"/>
    </row>
    <row r="3655" spans="9:13" s="151" customFormat="1" ht="12">
      <c r="I3655" s="256"/>
      <c r="J3655" s="240"/>
      <c r="M3655" s="148"/>
    </row>
    <row r="3656" spans="9:13" s="151" customFormat="1" ht="12">
      <c r="I3656" s="256"/>
      <c r="J3656" s="240"/>
      <c r="M3656" s="148"/>
    </row>
    <row r="3657" spans="9:13" s="151" customFormat="1" ht="12">
      <c r="I3657" s="256"/>
      <c r="J3657" s="240"/>
      <c r="M3657" s="148"/>
    </row>
    <row r="3658" spans="9:13" s="151" customFormat="1" ht="12">
      <c r="I3658" s="256"/>
      <c r="J3658" s="240"/>
      <c r="M3658" s="148"/>
    </row>
    <row r="3659" spans="9:13" s="151" customFormat="1" ht="12">
      <c r="I3659" s="256"/>
      <c r="J3659" s="240"/>
      <c r="M3659" s="148"/>
    </row>
    <row r="3660" spans="9:13" s="151" customFormat="1" ht="12">
      <c r="I3660" s="256"/>
      <c r="J3660" s="240"/>
      <c r="M3660" s="148"/>
    </row>
    <row r="3661" spans="9:13" s="151" customFormat="1" ht="12">
      <c r="I3661" s="256"/>
      <c r="J3661" s="240"/>
      <c r="M3661" s="148"/>
    </row>
    <row r="3662" spans="9:13" s="151" customFormat="1" ht="12">
      <c r="I3662" s="256"/>
      <c r="J3662" s="240"/>
      <c r="M3662" s="148"/>
    </row>
    <row r="3663" spans="9:13" s="151" customFormat="1" ht="12">
      <c r="I3663" s="256"/>
      <c r="J3663" s="240"/>
      <c r="M3663" s="148"/>
    </row>
    <row r="3664" spans="9:13" s="151" customFormat="1" ht="12">
      <c r="I3664" s="256"/>
      <c r="J3664" s="240"/>
      <c r="M3664" s="148"/>
    </row>
    <row r="3665" spans="9:13" s="151" customFormat="1" ht="12">
      <c r="I3665" s="256"/>
      <c r="J3665" s="240"/>
      <c r="M3665" s="148"/>
    </row>
    <row r="3666" spans="9:13" s="151" customFormat="1" ht="12">
      <c r="I3666" s="256"/>
      <c r="J3666" s="240"/>
      <c r="M3666" s="148"/>
    </row>
    <row r="3667" spans="9:13" s="151" customFormat="1" ht="12">
      <c r="I3667" s="256"/>
      <c r="J3667" s="240"/>
      <c r="M3667" s="148"/>
    </row>
    <row r="3668" spans="9:13" s="151" customFormat="1" ht="12">
      <c r="I3668" s="256"/>
      <c r="J3668" s="240"/>
      <c r="M3668" s="148"/>
    </row>
    <row r="3669" spans="9:13" s="151" customFormat="1" ht="12">
      <c r="I3669" s="256"/>
      <c r="J3669" s="240"/>
      <c r="M3669" s="148"/>
    </row>
    <row r="3670" spans="9:13" s="151" customFormat="1" ht="12">
      <c r="I3670" s="256"/>
      <c r="J3670" s="240"/>
      <c r="M3670" s="148"/>
    </row>
    <row r="3671" spans="9:13" s="151" customFormat="1" ht="12">
      <c r="I3671" s="256"/>
      <c r="J3671" s="240"/>
      <c r="M3671" s="148"/>
    </row>
    <row r="3672" spans="9:13" s="151" customFormat="1" ht="12">
      <c r="I3672" s="256"/>
      <c r="J3672" s="240"/>
      <c r="M3672" s="148"/>
    </row>
    <row r="3673" spans="9:13" s="151" customFormat="1" ht="12">
      <c r="I3673" s="256"/>
      <c r="J3673" s="240"/>
      <c r="M3673" s="148"/>
    </row>
    <row r="3674" spans="9:13" s="151" customFormat="1" ht="12">
      <c r="I3674" s="256"/>
      <c r="J3674" s="240"/>
      <c r="M3674" s="148"/>
    </row>
    <row r="3675" spans="9:13" s="151" customFormat="1" ht="12">
      <c r="I3675" s="256"/>
      <c r="J3675" s="240"/>
      <c r="M3675" s="148"/>
    </row>
    <row r="3676" spans="9:13" s="151" customFormat="1" ht="12">
      <c r="I3676" s="256"/>
      <c r="J3676" s="240"/>
      <c r="M3676" s="148"/>
    </row>
    <row r="3677" spans="9:13" s="151" customFormat="1" ht="12">
      <c r="I3677" s="256"/>
      <c r="J3677" s="240"/>
      <c r="M3677" s="148"/>
    </row>
    <row r="3678" spans="9:13" s="151" customFormat="1" ht="12">
      <c r="I3678" s="256"/>
      <c r="J3678" s="240"/>
      <c r="M3678" s="148"/>
    </row>
    <row r="3679" spans="9:13" s="151" customFormat="1" ht="12">
      <c r="I3679" s="256"/>
      <c r="J3679" s="240"/>
      <c r="M3679" s="148"/>
    </row>
    <row r="3680" spans="9:13" s="151" customFormat="1" ht="12">
      <c r="I3680" s="256"/>
      <c r="J3680" s="240"/>
      <c r="M3680" s="148"/>
    </row>
    <row r="3681" spans="9:13" s="151" customFormat="1" ht="12">
      <c r="I3681" s="256"/>
      <c r="J3681" s="240"/>
      <c r="M3681" s="148"/>
    </row>
    <row r="3682" spans="9:13" s="151" customFormat="1" ht="12">
      <c r="I3682" s="256"/>
      <c r="J3682" s="240"/>
      <c r="M3682" s="148"/>
    </row>
    <row r="3683" spans="9:13" s="151" customFormat="1" ht="12">
      <c r="I3683" s="256"/>
      <c r="J3683" s="240"/>
      <c r="M3683" s="148"/>
    </row>
    <row r="3684" spans="9:13" s="151" customFormat="1" ht="12">
      <c r="I3684" s="256"/>
      <c r="J3684" s="240"/>
      <c r="M3684" s="148"/>
    </row>
    <row r="3685" spans="9:13" s="151" customFormat="1" ht="12">
      <c r="I3685" s="256"/>
      <c r="J3685" s="240"/>
      <c r="M3685" s="148"/>
    </row>
    <row r="3686" spans="9:13" s="151" customFormat="1" ht="12">
      <c r="I3686" s="256"/>
      <c r="J3686" s="240"/>
      <c r="M3686" s="148"/>
    </row>
    <row r="3687" spans="9:13" s="151" customFormat="1" ht="12">
      <c r="I3687" s="256"/>
      <c r="J3687" s="240"/>
      <c r="M3687" s="148"/>
    </row>
    <row r="3688" spans="9:13" s="151" customFormat="1" ht="12">
      <c r="I3688" s="256"/>
      <c r="J3688" s="240"/>
      <c r="M3688" s="148"/>
    </row>
    <row r="3689" spans="9:13" s="151" customFormat="1" ht="12">
      <c r="I3689" s="256"/>
      <c r="J3689" s="240"/>
      <c r="M3689" s="148"/>
    </row>
    <row r="3690" spans="9:13" s="151" customFormat="1" ht="12">
      <c r="I3690" s="256"/>
      <c r="J3690" s="240"/>
      <c r="M3690" s="148"/>
    </row>
    <row r="3691" spans="9:13" s="151" customFormat="1" ht="12">
      <c r="I3691" s="256"/>
      <c r="J3691" s="240"/>
      <c r="M3691" s="148"/>
    </row>
    <row r="3692" spans="9:13" s="151" customFormat="1" ht="12">
      <c r="I3692" s="256"/>
      <c r="J3692" s="240"/>
      <c r="M3692" s="148"/>
    </row>
    <row r="3693" spans="9:13" s="151" customFormat="1" ht="12">
      <c r="I3693" s="256"/>
      <c r="J3693" s="240"/>
      <c r="M3693" s="148"/>
    </row>
    <row r="3694" spans="9:13" s="151" customFormat="1" ht="12">
      <c r="I3694" s="256"/>
      <c r="J3694" s="240"/>
      <c r="M3694" s="148"/>
    </row>
    <row r="3695" spans="9:13" s="151" customFormat="1" ht="12">
      <c r="I3695" s="256"/>
      <c r="J3695" s="240"/>
      <c r="M3695" s="148"/>
    </row>
    <row r="3696" spans="9:13" s="151" customFormat="1" ht="12">
      <c r="I3696" s="256"/>
      <c r="J3696" s="240"/>
      <c r="M3696" s="148"/>
    </row>
    <row r="3697" spans="9:13" s="151" customFormat="1" ht="12">
      <c r="I3697" s="256"/>
      <c r="J3697" s="240"/>
      <c r="M3697" s="148"/>
    </row>
    <row r="3698" spans="9:13" s="151" customFormat="1" ht="12">
      <c r="I3698" s="256"/>
      <c r="J3698" s="240"/>
      <c r="M3698" s="148"/>
    </row>
    <row r="3699" spans="9:13" s="151" customFormat="1" ht="12">
      <c r="I3699" s="256"/>
      <c r="J3699" s="240"/>
      <c r="M3699" s="148"/>
    </row>
    <row r="3700" spans="9:13" s="151" customFormat="1" ht="12">
      <c r="I3700" s="256"/>
      <c r="J3700" s="240"/>
      <c r="M3700" s="148"/>
    </row>
    <row r="3701" spans="9:13" s="151" customFormat="1" ht="12">
      <c r="I3701" s="256"/>
      <c r="J3701" s="240"/>
      <c r="M3701" s="148"/>
    </row>
    <row r="3702" spans="9:13" s="151" customFormat="1" ht="12">
      <c r="I3702" s="256"/>
      <c r="J3702" s="240"/>
      <c r="M3702" s="148"/>
    </row>
    <row r="3703" spans="9:13" s="151" customFormat="1" ht="12">
      <c r="I3703" s="256"/>
      <c r="J3703" s="240"/>
      <c r="M3703" s="148"/>
    </row>
    <row r="3704" spans="9:13" s="151" customFormat="1" ht="12">
      <c r="I3704" s="256"/>
      <c r="J3704" s="240"/>
      <c r="M3704" s="148"/>
    </row>
    <row r="3705" spans="9:13" s="151" customFormat="1" ht="12">
      <c r="I3705" s="256"/>
      <c r="J3705" s="240"/>
      <c r="M3705" s="148"/>
    </row>
    <row r="3706" spans="9:13" s="151" customFormat="1" ht="12">
      <c r="I3706" s="256"/>
      <c r="J3706" s="240"/>
      <c r="M3706" s="148"/>
    </row>
    <row r="3707" spans="9:13" s="151" customFormat="1" ht="12">
      <c r="I3707" s="256"/>
      <c r="J3707" s="240"/>
      <c r="M3707" s="148"/>
    </row>
    <row r="3708" spans="9:13" s="151" customFormat="1" ht="12">
      <c r="I3708" s="256"/>
      <c r="J3708" s="240"/>
      <c r="M3708" s="148"/>
    </row>
    <row r="3709" spans="9:13" s="151" customFormat="1" ht="12">
      <c r="I3709" s="256"/>
      <c r="J3709" s="240"/>
      <c r="M3709" s="148"/>
    </row>
    <row r="3710" spans="9:13" s="151" customFormat="1" ht="12">
      <c r="I3710" s="256"/>
      <c r="J3710" s="240"/>
      <c r="M3710" s="148"/>
    </row>
    <row r="3711" spans="9:13" s="151" customFormat="1" ht="12">
      <c r="I3711" s="256"/>
      <c r="J3711" s="240"/>
      <c r="M3711" s="148"/>
    </row>
    <row r="3712" spans="9:13" s="151" customFormat="1" ht="12">
      <c r="I3712" s="256"/>
      <c r="J3712" s="240"/>
      <c r="M3712" s="148"/>
    </row>
    <row r="3713" spans="9:13" s="151" customFormat="1" ht="12">
      <c r="I3713" s="256"/>
      <c r="J3713" s="240"/>
      <c r="M3713" s="148"/>
    </row>
    <row r="3714" spans="9:13" s="151" customFormat="1" ht="12">
      <c r="I3714" s="256"/>
      <c r="J3714" s="240"/>
      <c r="M3714" s="148"/>
    </row>
    <row r="3715" spans="9:13" s="151" customFormat="1" ht="12">
      <c r="I3715" s="256"/>
      <c r="J3715" s="240"/>
      <c r="M3715" s="148"/>
    </row>
    <row r="3716" spans="9:13" s="151" customFormat="1" ht="12">
      <c r="I3716" s="256"/>
      <c r="J3716" s="240"/>
      <c r="M3716" s="148"/>
    </row>
    <row r="3717" spans="9:13" s="151" customFormat="1" ht="12">
      <c r="I3717" s="256"/>
      <c r="J3717" s="240"/>
      <c r="M3717" s="148"/>
    </row>
    <row r="3718" spans="9:13" s="151" customFormat="1" ht="12">
      <c r="I3718" s="256"/>
      <c r="J3718" s="240"/>
      <c r="M3718" s="148"/>
    </row>
    <row r="3719" spans="9:13" s="151" customFormat="1" ht="12">
      <c r="I3719" s="256"/>
      <c r="J3719" s="240"/>
      <c r="M3719" s="148"/>
    </row>
    <row r="3720" spans="9:13" s="151" customFormat="1" ht="12">
      <c r="I3720" s="256"/>
      <c r="J3720" s="240"/>
      <c r="M3720" s="148"/>
    </row>
    <row r="3721" spans="9:13" s="151" customFormat="1" ht="12">
      <c r="I3721" s="256"/>
      <c r="J3721" s="240"/>
      <c r="M3721" s="148"/>
    </row>
    <row r="3722" spans="9:13" s="151" customFormat="1" ht="12">
      <c r="I3722" s="256"/>
      <c r="J3722" s="240"/>
      <c r="M3722" s="148"/>
    </row>
    <row r="3723" spans="9:13" s="151" customFormat="1" ht="12">
      <c r="I3723" s="256"/>
      <c r="J3723" s="240"/>
      <c r="M3723" s="148"/>
    </row>
    <row r="3724" spans="9:13" s="151" customFormat="1" ht="12">
      <c r="I3724" s="256"/>
      <c r="J3724" s="240"/>
      <c r="M3724" s="148"/>
    </row>
    <row r="3725" spans="9:13" s="151" customFormat="1" ht="12">
      <c r="I3725" s="256"/>
      <c r="J3725" s="240"/>
      <c r="M3725" s="148"/>
    </row>
    <row r="3726" spans="9:13" s="151" customFormat="1" ht="12">
      <c r="I3726" s="256"/>
      <c r="J3726" s="240"/>
      <c r="M3726" s="148"/>
    </row>
    <row r="3727" spans="9:13" s="151" customFormat="1" ht="12">
      <c r="I3727" s="256"/>
      <c r="J3727" s="240"/>
      <c r="M3727" s="148"/>
    </row>
    <row r="3728" spans="9:13" s="151" customFormat="1" ht="12">
      <c r="I3728" s="256"/>
      <c r="J3728" s="240"/>
      <c r="M3728" s="148"/>
    </row>
    <row r="3729" spans="9:13" s="151" customFormat="1" ht="12">
      <c r="I3729" s="256"/>
      <c r="J3729" s="240"/>
      <c r="M3729" s="148"/>
    </row>
    <row r="3730" spans="9:13" s="151" customFormat="1" ht="12">
      <c r="I3730" s="256"/>
      <c r="J3730" s="240"/>
      <c r="M3730" s="148"/>
    </row>
    <row r="3731" spans="9:13" s="151" customFormat="1" ht="12">
      <c r="I3731" s="256"/>
      <c r="J3731" s="240"/>
      <c r="M3731" s="148"/>
    </row>
    <row r="3732" spans="9:13" s="151" customFormat="1" ht="12">
      <c r="I3732" s="256"/>
      <c r="J3732" s="240"/>
      <c r="M3732" s="148"/>
    </row>
    <row r="3733" spans="9:13" s="151" customFormat="1" ht="12">
      <c r="I3733" s="256"/>
      <c r="J3733" s="240"/>
      <c r="M3733" s="148"/>
    </row>
    <row r="3734" spans="9:13" s="151" customFormat="1" ht="12">
      <c r="I3734" s="256"/>
      <c r="J3734" s="240"/>
      <c r="M3734" s="148"/>
    </row>
    <row r="3735" spans="9:13" s="151" customFormat="1" ht="12">
      <c r="I3735" s="256"/>
      <c r="J3735" s="240"/>
      <c r="M3735" s="148"/>
    </row>
    <row r="3736" spans="9:13" s="151" customFormat="1" ht="12">
      <c r="I3736" s="256"/>
      <c r="J3736" s="240"/>
      <c r="M3736" s="148"/>
    </row>
    <row r="3737" spans="9:13" s="151" customFormat="1" ht="12">
      <c r="I3737" s="256"/>
      <c r="J3737" s="240"/>
      <c r="M3737" s="148"/>
    </row>
    <row r="3738" spans="9:13" s="151" customFormat="1" ht="12">
      <c r="I3738" s="256"/>
      <c r="J3738" s="240"/>
      <c r="M3738" s="148"/>
    </row>
    <row r="3739" spans="9:13" s="151" customFormat="1" ht="12">
      <c r="I3739" s="256"/>
      <c r="J3739" s="240"/>
      <c r="M3739" s="148"/>
    </row>
    <row r="3740" spans="9:13" s="151" customFormat="1" ht="12">
      <c r="I3740" s="256"/>
      <c r="J3740" s="240"/>
      <c r="M3740" s="148"/>
    </row>
    <row r="3741" spans="9:13" s="151" customFormat="1" ht="12">
      <c r="I3741" s="256"/>
      <c r="J3741" s="240"/>
      <c r="M3741" s="148"/>
    </row>
    <row r="3742" spans="9:13" s="151" customFormat="1" ht="12">
      <c r="I3742" s="256"/>
      <c r="J3742" s="240"/>
      <c r="M3742" s="148"/>
    </row>
    <row r="3743" spans="9:13" s="151" customFormat="1" ht="12">
      <c r="I3743" s="256"/>
      <c r="J3743" s="240"/>
      <c r="M3743" s="148"/>
    </row>
    <row r="3744" spans="9:13" s="151" customFormat="1" ht="12">
      <c r="I3744" s="256"/>
      <c r="J3744" s="240"/>
      <c r="M3744" s="148"/>
    </row>
    <row r="3745" spans="9:13" s="151" customFormat="1" ht="12">
      <c r="I3745" s="256"/>
      <c r="J3745" s="240"/>
      <c r="M3745" s="148"/>
    </row>
    <row r="3746" spans="9:13" s="151" customFormat="1" ht="12">
      <c r="I3746" s="256"/>
      <c r="J3746" s="240"/>
      <c r="M3746" s="148"/>
    </row>
    <row r="3747" spans="9:13" s="151" customFormat="1" ht="12">
      <c r="I3747" s="256"/>
      <c r="J3747" s="240"/>
      <c r="M3747" s="148"/>
    </row>
    <row r="3748" spans="9:13" s="151" customFormat="1" ht="12">
      <c r="I3748" s="256"/>
      <c r="J3748" s="240"/>
      <c r="M3748" s="148"/>
    </row>
    <row r="3749" spans="9:13" s="151" customFormat="1" ht="12">
      <c r="I3749" s="256"/>
      <c r="J3749" s="240"/>
      <c r="M3749" s="148"/>
    </row>
    <row r="3750" spans="9:13" s="151" customFormat="1" ht="12">
      <c r="I3750" s="256"/>
      <c r="J3750" s="240"/>
      <c r="M3750" s="148"/>
    </row>
    <row r="3751" spans="9:13" s="151" customFormat="1" ht="12">
      <c r="I3751" s="256"/>
      <c r="J3751" s="240"/>
      <c r="M3751" s="148"/>
    </row>
    <row r="3752" spans="9:13" s="151" customFormat="1" ht="12">
      <c r="I3752" s="256"/>
      <c r="J3752" s="240"/>
      <c r="M3752" s="148"/>
    </row>
    <row r="3753" spans="9:13" s="151" customFormat="1" ht="12">
      <c r="I3753" s="256"/>
      <c r="J3753" s="240"/>
      <c r="M3753" s="148"/>
    </row>
    <row r="3754" spans="9:13" s="151" customFormat="1" ht="12">
      <c r="I3754" s="256"/>
      <c r="J3754" s="240"/>
      <c r="M3754" s="148"/>
    </row>
    <row r="3755" spans="9:13" s="151" customFormat="1" ht="12">
      <c r="I3755" s="256"/>
      <c r="J3755" s="240"/>
      <c r="M3755" s="148"/>
    </row>
    <row r="3756" spans="9:13" s="151" customFormat="1" ht="12">
      <c r="I3756" s="256"/>
      <c r="J3756" s="240"/>
      <c r="M3756" s="148"/>
    </row>
    <row r="3757" spans="9:13" s="151" customFormat="1" ht="12">
      <c r="I3757" s="256"/>
      <c r="J3757" s="240"/>
      <c r="M3757" s="148"/>
    </row>
    <row r="3758" spans="9:13" s="151" customFormat="1" ht="12">
      <c r="I3758" s="256"/>
      <c r="J3758" s="240"/>
      <c r="M3758" s="148"/>
    </row>
    <row r="3759" spans="9:13" s="151" customFormat="1" ht="12">
      <c r="I3759" s="256"/>
      <c r="J3759" s="240"/>
      <c r="M3759" s="148"/>
    </row>
    <row r="3760" spans="9:13" s="151" customFormat="1" ht="12">
      <c r="I3760" s="256"/>
      <c r="J3760" s="240"/>
      <c r="M3760" s="148"/>
    </row>
    <row r="3761" spans="9:13" s="151" customFormat="1" ht="12">
      <c r="I3761" s="256"/>
      <c r="J3761" s="240"/>
      <c r="M3761" s="148"/>
    </row>
    <row r="3762" spans="9:13" s="151" customFormat="1" ht="12">
      <c r="I3762" s="256"/>
      <c r="J3762" s="240"/>
      <c r="M3762" s="148"/>
    </row>
    <row r="3763" spans="9:13" s="151" customFormat="1" ht="12">
      <c r="I3763" s="256"/>
      <c r="J3763" s="240"/>
      <c r="M3763" s="148"/>
    </row>
    <row r="3764" spans="9:13" s="151" customFormat="1" ht="12">
      <c r="I3764" s="256"/>
      <c r="J3764" s="240"/>
      <c r="M3764" s="148"/>
    </row>
    <row r="3765" spans="9:13" s="151" customFormat="1" ht="12">
      <c r="I3765" s="256"/>
      <c r="J3765" s="240"/>
      <c r="M3765" s="148"/>
    </row>
    <row r="3766" spans="9:13" s="151" customFormat="1" ht="12">
      <c r="I3766" s="256"/>
      <c r="J3766" s="240"/>
      <c r="M3766" s="148"/>
    </row>
    <row r="3767" spans="9:13" s="151" customFormat="1" ht="12">
      <c r="I3767" s="256"/>
      <c r="J3767" s="240"/>
      <c r="M3767" s="148"/>
    </row>
    <row r="3768" spans="9:13" s="151" customFormat="1" ht="12">
      <c r="I3768" s="256"/>
      <c r="J3768" s="240"/>
      <c r="M3768" s="148"/>
    </row>
    <row r="3769" spans="9:13" s="151" customFormat="1" ht="12">
      <c r="I3769" s="256"/>
      <c r="J3769" s="240"/>
      <c r="M3769" s="148"/>
    </row>
    <row r="3770" spans="9:13" s="151" customFormat="1" ht="12">
      <c r="I3770" s="256"/>
      <c r="J3770" s="240"/>
      <c r="M3770" s="148"/>
    </row>
    <row r="3771" spans="9:13" s="151" customFormat="1" ht="12">
      <c r="I3771" s="256"/>
      <c r="J3771" s="240"/>
      <c r="M3771" s="148"/>
    </row>
    <row r="3772" spans="9:13" s="151" customFormat="1" ht="12">
      <c r="I3772" s="256"/>
      <c r="J3772" s="240"/>
      <c r="M3772" s="148"/>
    </row>
    <row r="3773" spans="9:13" s="151" customFormat="1" ht="12">
      <c r="I3773" s="256"/>
      <c r="J3773" s="240"/>
      <c r="M3773" s="148"/>
    </row>
    <row r="3774" spans="9:13" s="151" customFormat="1" ht="12">
      <c r="I3774" s="256"/>
      <c r="J3774" s="240"/>
      <c r="M3774" s="148"/>
    </row>
    <row r="3775" spans="9:13" s="151" customFormat="1" ht="12">
      <c r="I3775" s="256"/>
      <c r="J3775" s="240"/>
      <c r="M3775" s="148"/>
    </row>
    <row r="3776" spans="9:13" s="151" customFormat="1" ht="12">
      <c r="I3776" s="256"/>
      <c r="J3776" s="240"/>
      <c r="M3776" s="148"/>
    </row>
    <row r="3777" spans="9:13" s="151" customFormat="1" ht="12">
      <c r="I3777" s="256"/>
      <c r="J3777" s="240"/>
      <c r="M3777" s="148"/>
    </row>
    <row r="3778" spans="9:13" s="151" customFormat="1" ht="12">
      <c r="I3778" s="256"/>
      <c r="J3778" s="240"/>
      <c r="M3778" s="148"/>
    </row>
    <row r="3779" spans="9:13" s="151" customFormat="1" ht="12">
      <c r="I3779" s="256"/>
      <c r="J3779" s="240"/>
      <c r="M3779" s="148"/>
    </row>
    <row r="3780" spans="9:13" s="151" customFormat="1" ht="12">
      <c r="I3780" s="256"/>
      <c r="J3780" s="240"/>
      <c r="M3780" s="148"/>
    </row>
    <row r="3781" spans="9:13" s="151" customFormat="1" ht="12">
      <c r="I3781" s="256"/>
      <c r="J3781" s="240"/>
      <c r="M3781" s="148"/>
    </row>
    <row r="3782" spans="9:13" s="151" customFormat="1" ht="12">
      <c r="I3782" s="256"/>
      <c r="J3782" s="240"/>
      <c r="M3782" s="148"/>
    </row>
    <row r="3783" spans="9:13" s="151" customFormat="1" ht="12">
      <c r="I3783" s="256"/>
      <c r="J3783" s="240"/>
      <c r="M3783" s="148"/>
    </row>
    <row r="3784" spans="9:13" s="151" customFormat="1" ht="12">
      <c r="I3784" s="256"/>
      <c r="J3784" s="240"/>
      <c r="M3784" s="148"/>
    </row>
    <row r="3785" spans="9:13" s="151" customFormat="1" ht="12">
      <c r="I3785" s="256"/>
      <c r="J3785" s="240"/>
      <c r="M3785" s="148"/>
    </row>
    <row r="3786" spans="9:13" s="151" customFormat="1" ht="12">
      <c r="I3786" s="256"/>
      <c r="J3786" s="240"/>
      <c r="M3786" s="148"/>
    </row>
    <row r="3787" spans="9:13" s="151" customFormat="1" ht="12">
      <c r="I3787" s="256"/>
      <c r="J3787" s="240"/>
      <c r="M3787" s="148"/>
    </row>
    <row r="3788" spans="9:13" s="151" customFormat="1" ht="12">
      <c r="I3788" s="256"/>
      <c r="J3788" s="240"/>
      <c r="M3788" s="148"/>
    </row>
    <row r="3789" spans="9:13" s="151" customFormat="1" ht="12">
      <c r="I3789" s="256"/>
      <c r="J3789" s="240"/>
      <c r="M3789" s="148"/>
    </row>
    <row r="3790" spans="9:13" s="151" customFormat="1" ht="12">
      <c r="I3790" s="256"/>
      <c r="J3790" s="240"/>
      <c r="M3790" s="148"/>
    </row>
    <row r="3791" spans="9:13" s="151" customFormat="1" ht="12">
      <c r="I3791" s="256"/>
      <c r="J3791" s="240"/>
      <c r="M3791" s="148"/>
    </row>
    <row r="3792" spans="9:13" s="151" customFormat="1" ht="12">
      <c r="I3792" s="256"/>
      <c r="J3792" s="240"/>
      <c r="M3792" s="148"/>
    </row>
    <row r="3793" spans="9:13" s="151" customFormat="1" ht="12">
      <c r="I3793" s="256"/>
      <c r="J3793" s="240"/>
      <c r="M3793" s="148"/>
    </row>
    <row r="3794" spans="9:13" s="151" customFormat="1" ht="12">
      <c r="I3794" s="256"/>
      <c r="J3794" s="240"/>
      <c r="M3794" s="148"/>
    </row>
    <row r="3795" spans="9:13" s="151" customFormat="1" ht="12">
      <c r="I3795" s="256"/>
      <c r="J3795" s="240"/>
      <c r="M3795" s="148"/>
    </row>
    <row r="3796" spans="9:13" s="151" customFormat="1" ht="12">
      <c r="I3796" s="256"/>
      <c r="J3796" s="240"/>
      <c r="M3796" s="148"/>
    </row>
    <row r="3797" spans="9:13" s="151" customFormat="1" ht="12">
      <c r="I3797" s="256"/>
      <c r="J3797" s="240"/>
      <c r="M3797" s="148"/>
    </row>
    <row r="3798" spans="9:13" s="151" customFormat="1" ht="12">
      <c r="I3798" s="256"/>
      <c r="J3798" s="240"/>
      <c r="M3798" s="148"/>
    </row>
    <row r="3799" spans="9:13" s="151" customFormat="1" ht="12">
      <c r="I3799" s="256"/>
      <c r="J3799" s="240"/>
      <c r="M3799" s="148"/>
    </row>
    <row r="3800" spans="9:13" s="151" customFormat="1" ht="12">
      <c r="I3800" s="256"/>
      <c r="J3800" s="240"/>
      <c r="M3800" s="148"/>
    </row>
    <row r="3801" spans="9:13" s="151" customFormat="1" ht="12">
      <c r="I3801" s="256"/>
      <c r="J3801" s="240"/>
      <c r="M3801" s="148"/>
    </row>
    <row r="3802" spans="9:13" s="151" customFormat="1" ht="12">
      <c r="I3802" s="256"/>
      <c r="J3802" s="240"/>
      <c r="M3802" s="148"/>
    </row>
    <row r="3803" spans="9:13" s="151" customFormat="1" ht="12">
      <c r="I3803" s="256"/>
      <c r="J3803" s="240"/>
      <c r="M3803" s="148"/>
    </row>
    <row r="3804" spans="9:13" s="151" customFormat="1" ht="12">
      <c r="I3804" s="256"/>
      <c r="J3804" s="240"/>
      <c r="M3804" s="148"/>
    </row>
    <row r="3805" spans="9:13" s="151" customFormat="1" ht="12">
      <c r="I3805" s="256"/>
      <c r="J3805" s="240"/>
      <c r="M3805" s="148"/>
    </row>
    <row r="3806" spans="9:13" s="151" customFormat="1" ht="12">
      <c r="I3806" s="256"/>
      <c r="J3806" s="240"/>
      <c r="M3806" s="148"/>
    </row>
    <row r="3807" spans="9:13" s="151" customFormat="1" ht="12">
      <c r="I3807" s="256"/>
      <c r="J3807" s="240"/>
      <c r="M3807" s="148"/>
    </row>
    <row r="3808" spans="9:13" s="151" customFormat="1" ht="12">
      <c r="I3808" s="256"/>
      <c r="J3808" s="240"/>
      <c r="M3808" s="148"/>
    </row>
    <row r="3809" spans="9:13" s="151" customFormat="1" ht="12">
      <c r="I3809" s="256"/>
      <c r="J3809" s="240"/>
      <c r="M3809" s="148"/>
    </row>
    <row r="3810" spans="9:13" s="151" customFormat="1" ht="12">
      <c r="I3810" s="256"/>
      <c r="J3810" s="240"/>
      <c r="M3810" s="148"/>
    </row>
    <row r="3811" spans="9:13" s="151" customFormat="1" ht="12">
      <c r="I3811" s="256"/>
      <c r="J3811" s="240"/>
      <c r="M3811" s="148"/>
    </row>
    <row r="3812" spans="9:13" s="151" customFormat="1" ht="12">
      <c r="I3812" s="256"/>
      <c r="J3812" s="240"/>
      <c r="M3812" s="148"/>
    </row>
    <row r="3813" spans="9:13" s="151" customFormat="1" ht="12">
      <c r="I3813" s="256"/>
      <c r="J3813" s="240"/>
      <c r="M3813" s="148"/>
    </row>
    <row r="3814" spans="9:13" s="151" customFormat="1" ht="12">
      <c r="I3814" s="256"/>
      <c r="J3814" s="240"/>
      <c r="M3814" s="148"/>
    </row>
    <row r="3815" spans="9:13" s="151" customFormat="1" ht="12">
      <c r="I3815" s="256"/>
      <c r="J3815" s="240"/>
      <c r="M3815" s="148"/>
    </row>
    <row r="3816" spans="9:13" s="151" customFormat="1" ht="12">
      <c r="I3816" s="256"/>
      <c r="J3816" s="240"/>
      <c r="M3816" s="148"/>
    </row>
    <row r="3817" spans="9:13" s="151" customFormat="1" ht="12">
      <c r="I3817" s="256"/>
      <c r="J3817" s="240"/>
      <c r="M3817" s="148"/>
    </row>
    <row r="3818" spans="9:13" s="151" customFormat="1" ht="12">
      <c r="I3818" s="256"/>
      <c r="J3818" s="240"/>
      <c r="M3818" s="148"/>
    </row>
    <row r="3819" spans="9:13" s="151" customFormat="1" ht="12">
      <c r="I3819" s="256"/>
      <c r="J3819" s="240"/>
      <c r="M3819" s="148"/>
    </row>
    <row r="3820" spans="9:13" s="151" customFormat="1" ht="12">
      <c r="I3820" s="256"/>
      <c r="J3820" s="240"/>
      <c r="M3820" s="148"/>
    </row>
    <row r="3821" spans="9:13" s="151" customFormat="1" ht="12">
      <c r="I3821" s="256"/>
      <c r="J3821" s="240"/>
      <c r="M3821" s="148"/>
    </row>
    <row r="3822" spans="9:13" s="151" customFormat="1" ht="12">
      <c r="I3822" s="256"/>
      <c r="J3822" s="240"/>
      <c r="M3822" s="148"/>
    </row>
    <row r="3823" spans="9:13" s="151" customFormat="1" ht="12">
      <c r="I3823" s="256"/>
      <c r="J3823" s="240"/>
      <c r="M3823" s="148"/>
    </row>
    <row r="3824" spans="9:13" s="151" customFormat="1" ht="12">
      <c r="I3824" s="256"/>
      <c r="J3824" s="240"/>
      <c r="M3824" s="148"/>
    </row>
    <row r="467410" spans="1:1" ht="75" customHeight="1">
      <c r="A467410" s="137">
        <v>2020</v>
      </c>
    </row>
    <row r="1046438" spans="2:2" ht="75" customHeight="1">
      <c r="B1046438" s="138" t="s">
        <v>10627</v>
      </c>
    </row>
  </sheetData>
  <autoFilter ref="I1:I3824" xr:uid="{00000000-0009-0000-0000-000001000000}"/>
  <mergeCells count="170">
    <mergeCell ref="F2456:F2457"/>
    <mergeCell ref="B2317:B2329"/>
    <mergeCell ref="B2338:B2358"/>
    <mergeCell ref="B2382:B2383"/>
    <mergeCell ref="B2395:B2442"/>
    <mergeCell ref="B2443:B2473"/>
    <mergeCell ref="E2456:E2457"/>
    <mergeCell ref="B2191:B2192"/>
    <mergeCell ref="B2194:B2198"/>
    <mergeCell ref="B2225:B2232"/>
    <mergeCell ref="B2250:B2306"/>
    <mergeCell ref="B2307:B2313"/>
    <mergeCell ref="B2314:B2316"/>
    <mergeCell ref="B1321:B1325"/>
    <mergeCell ref="B1326:B1342"/>
    <mergeCell ref="B1343:B1352"/>
    <mergeCell ref="B1353:B1368"/>
    <mergeCell ref="B1379:B1380"/>
    <mergeCell ref="B1401:B1402"/>
    <mergeCell ref="A1272:A1273"/>
    <mergeCell ref="B1272:B1273"/>
    <mergeCell ref="A1282:A1283"/>
    <mergeCell ref="B1282:B1283"/>
    <mergeCell ref="B1304:B1315"/>
    <mergeCell ref="B1316:B1320"/>
    <mergeCell ref="A1254:A1255"/>
    <mergeCell ref="B1254:B1255"/>
    <mergeCell ref="A1266:A1267"/>
    <mergeCell ref="B1266:B1267"/>
    <mergeCell ref="A1268:A1270"/>
    <mergeCell ref="B1268:B1270"/>
    <mergeCell ref="A1233:A1234"/>
    <mergeCell ref="B1233:B1234"/>
    <mergeCell ref="A1240:A1242"/>
    <mergeCell ref="B1240:B1242"/>
    <mergeCell ref="A1243:A1244"/>
    <mergeCell ref="B1243:B1244"/>
    <mergeCell ref="A1222:A1223"/>
    <mergeCell ref="B1222:B1223"/>
    <mergeCell ref="A1224:A1226"/>
    <mergeCell ref="B1224:B1226"/>
    <mergeCell ref="A1227:A1228"/>
    <mergeCell ref="B1227:B1228"/>
    <mergeCell ref="A1215:A1217"/>
    <mergeCell ref="B1215:B1217"/>
    <mergeCell ref="A1218:A1219"/>
    <mergeCell ref="B1218:B1219"/>
    <mergeCell ref="A1220:A1221"/>
    <mergeCell ref="B1220:B1221"/>
    <mergeCell ref="B1206:B1208"/>
    <mergeCell ref="A1209:A1210"/>
    <mergeCell ref="B1209:B1210"/>
    <mergeCell ref="A1211:A1212"/>
    <mergeCell ref="B1211:B1212"/>
    <mergeCell ref="A1213:A1214"/>
    <mergeCell ref="B1213:B1214"/>
    <mergeCell ref="B1156:B1173"/>
    <mergeCell ref="B1174:B1187"/>
    <mergeCell ref="B1188:B1192"/>
    <mergeCell ref="B1193:B1195"/>
    <mergeCell ref="B1196:B1202"/>
    <mergeCell ref="B1203:B1205"/>
    <mergeCell ref="B1067:B1123"/>
    <mergeCell ref="B1126:B1127"/>
    <mergeCell ref="B1129:B1131"/>
    <mergeCell ref="B1132:B1137"/>
    <mergeCell ref="B1138:B1145"/>
    <mergeCell ref="B1146:B1155"/>
    <mergeCell ref="B1011:B1017"/>
    <mergeCell ref="B1018:B1027"/>
    <mergeCell ref="B1028:B1039"/>
    <mergeCell ref="B1040:B1042"/>
    <mergeCell ref="B1043:B1045"/>
    <mergeCell ref="B1046:B1063"/>
    <mergeCell ref="B906:B914"/>
    <mergeCell ref="B915:B934"/>
    <mergeCell ref="B935:B942"/>
    <mergeCell ref="B943:B965"/>
    <mergeCell ref="B966:B975"/>
    <mergeCell ref="B976:B1010"/>
    <mergeCell ref="B808:B827"/>
    <mergeCell ref="B828:B836"/>
    <mergeCell ref="B837:B865"/>
    <mergeCell ref="B866:B874"/>
    <mergeCell ref="B875:B883"/>
    <mergeCell ref="B884:B905"/>
    <mergeCell ref="B738:B740"/>
    <mergeCell ref="B741:B748"/>
    <mergeCell ref="B749:B791"/>
    <mergeCell ref="B792:B796"/>
    <mergeCell ref="B797:B803"/>
    <mergeCell ref="B804:B807"/>
    <mergeCell ref="B649:B658"/>
    <mergeCell ref="B692:B704"/>
    <mergeCell ref="E692:E704"/>
    <mergeCell ref="B705:B712"/>
    <mergeCell ref="B713:B716"/>
    <mergeCell ref="B728:B736"/>
    <mergeCell ref="B509:B531"/>
    <mergeCell ref="B538:B569"/>
    <mergeCell ref="B573:B577"/>
    <mergeCell ref="B579:B596"/>
    <mergeCell ref="B597:B613"/>
    <mergeCell ref="B621:B648"/>
    <mergeCell ref="B458:B462"/>
    <mergeCell ref="B463:B472"/>
    <mergeCell ref="B473:B482"/>
    <mergeCell ref="B483:B491"/>
    <mergeCell ref="B492:B498"/>
    <mergeCell ref="B499:B508"/>
    <mergeCell ref="B404:B407"/>
    <mergeCell ref="B408:B415"/>
    <mergeCell ref="B416:B422"/>
    <mergeCell ref="B426:B430"/>
    <mergeCell ref="B431:B447"/>
    <mergeCell ref="B448:B457"/>
    <mergeCell ref="B342:B346"/>
    <mergeCell ref="B357:B367"/>
    <mergeCell ref="B368:B370"/>
    <mergeCell ref="B371:B379"/>
    <mergeCell ref="E371:E379"/>
    <mergeCell ref="B380:B403"/>
    <mergeCell ref="B313:B329"/>
    <mergeCell ref="E313:E323"/>
    <mergeCell ref="B330:B335"/>
    <mergeCell ref="E330:E335"/>
    <mergeCell ref="B336:B341"/>
    <mergeCell ref="E336:E341"/>
    <mergeCell ref="B273:B281"/>
    <mergeCell ref="B282:B284"/>
    <mergeCell ref="B285:B288"/>
    <mergeCell ref="B289:B292"/>
    <mergeCell ref="B293:B306"/>
    <mergeCell ref="B307:B312"/>
    <mergeCell ref="E184:E185"/>
    <mergeCell ref="B186:B189"/>
    <mergeCell ref="B190:B191"/>
    <mergeCell ref="B192:B201"/>
    <mergeCell ref="B202:B228"/>
    <mergeCell ref="B229:B272"/>
    <mergeCell ref="B170:B171"/>
    <mergeCell ref="B172:B173"/>
    <mergeCell ref="B174:B175"/>
    <mergeCell ref="B176:B178"/>
    <mergeCell ref="B179:B183"/>
    <mergeCell ref="B184:B185"/>
    <mergeCell ref="B144:B145"/>
    <mergeCell ref="B146:B150"/>
    <mergeCell ref="B151:B156"/>
    <mergeCell ref="B157:B163"/>
    <mergeCell ref="E157:E163"/>
    <mergeCell ref="B164:B169"/>
    <mergeCell ref="B105:B120"/>
    <mergeCell ref="B121:B125"/>
    <mergeCell ref="B126:B128"/>
    <mergeCell ref="B131:B134"/>
    <mergeCell ref="B135:B139"/>
    <mergeCell ref="B140:B143"/>
    <mergeCell ref="B90:B91"/>
    <mergeCell ref="B92:B93"/>
    <mergeCell ref="B94:B95"/>
    <mergeCell ref="B96:B99"/>
    <mergeCell ref="E96:E99"/>
    <mergeCell ref="B101:B104"/>
    <mergeCell ref="B2:B21"/>
    <mergeCell ref="B22:B26"/>
    <mergeCell ref="B27:B32"/>
    <mergeCell ref="B33:B52"/>
    <mergeCell ref="B53:B67"/>
    <mergeCell ref="B68:B89"/>
  </mergeCells>
  <dataValidations count="2">
    <dataValidation type="list" allowBlank="1" showErrorMessage="1" sqref="K2150:K2174 K2194:K2329 K2338:K2358 K1:K1403 K2504:K1048576" xr:uid="{B5C4CC79-255E-49BF-98A1-CC7891C91C3A}">
      <formula1>"DSL,Functional,UI"</formula1>
    </dataValidation>
    <dataValidation type="list" allowBlank="1" sqref="J2353 J2355 J2171:J2172 J1400 J2317:J2330 J2341:J2342 J2339 J1:J157 J334 J336:J365 J367:J424 J426:J477 J792:J796 J808 J811:J814 J816:J881 J884:J909 J914:J921 J924 J926:J930 J935:J949 J953:J965 J967:J974 J979:J981 J988 J992:J994 J1001:J1010 J1012 J1015:J1019 J1023:J1041 J1043:J1044 J1046 J1048:J1049 J1051:J1054 J1067:J1077 J1124:J1126 J1156:J1157 J1167:J1171 J1206:J1210 J1229 J1231 J1252:J1253 J1316 J1319:J1323 J1327:J1341 J1369:J1370 J1378 J1386:J1387 J2154 J2159:J2163 J2165:J2166 J2169 J2200:J2204 J2206 J2210 J2213:J2215 J2217:J2218 J2221 J2223:J2234 J2240 J2247 J2249:J2270 J2272:J2273 J213:J329 J159:J211 J479:J748 J2504:J1048576" xr:uid="{31A1A97C-E0F0-414D-99BB-48E55E6EF9C6}">
      <formula1>"Yes,No,N/A,On Hold,WillAutomate,AutomationInProgress"</formula1>
    </dataValidation>
  </dataValidations>
  <hyperlinks>
    <hyperlink ref="L297" r:id="rId1" xr:uid="{E10F58C3-9F76-4A9A-AE39-F235EA5B2E2C}"/>
    <hyperlink ref="L299" r:id="rId2" xr:uid="{F634062B-3794-4186-841E-F9A1A18229A9}"/>
    <hyperlink ref="L302" r:id="rId3" xr:uid="{5956E5CB-D332-426D-B76C-F59BE34C5D1A}"/>
    <hyperlink ref="L303" r:id="rId4" xr:uid="{0684E04B-3C98-4845-A254-05E3304891DA}"/>
    <hyperlink ref="L334" r:id="rId5" xr:uid="{0AFF0C8D-5744-4658-83ED-CE250D0B8868}"/>
    <hyperlink ref="L335" r:id="rId6" xr:uid="{8D8B374A-9862-45B8-AE55-9E44B024BA6F}"/>
    <hyperlink ref="L367" r:id="rId7" xr:uid="{80420A36-4475-4E3A-8EC0-E602AEAC38CD}"/>
    <hyperlink ref="L370" r:id="rId8" xr:uid="{67E139B9-D083-49E2-9900-39CA489CD934}"/>
    <hyperlink ref="L388" r:id="rId9" xr:uid="{8BEE3B7A-585D-4C4B-A71E-34F1FAEFBC36}"/>
    <hyperlink ref="L397" r:id="rId10" xr:uid="{6620AF48-E5BE-49D9-9646-1D120F991406}"/>
    <hyperlink ref="L425" r:id="rId11" xr:uid="{7661B1C3-3A14-4FDA-8A9A-6BCC0E400128}"/>
    <hyperlink ref="L496" r:id="rId12" xr:uid="{12D7E120-14C7-480E-B910-2F30BE5F0F82}"/>
    <hyperlink ref="L715" r:id="rId13" xr:uid="{6358C93D-5BCB-4C5A-AC81-A51D29A9FBF2}"/>
    <hyperlink ref="L961" r:id="rId14" xr:uid="{B6B24443-4DA8-4C75-9DC6-28A412B3505A}"/>
    <hyperlink ref="L962" r:id="rId15" xr:uid="{D4556F0C-D3F8-4D3C-956D-35F874CC09A0}"/>
    <hyperlink ref="L963" r:id="rId16" xr:uid="{D417E285-6EF8-441C-9BA4-1E9C7CB8424D}"/>
    <hyperlink ref="L964" r:id="rId17" xr:uid="{B083362E-C547-4C4C-9797-6B8B32A97756}"/>
    <hyperlink ref="L965" r:id="rId18" xr:uid="{FF2D3EF9-73E4-4965-B192-75C204D7B286}"/>
    <hyperlink ref="L1027" r:id="rId19" xr:uid="{773C57F6-E432-4987-A36F-AAE964DD613C}"/>
    <hyperlink ref="G1266" r:id="rId20" xr:uid="{23DF680B-0AD6-4B8A-9390-481327C6953D}"/>
    <hyperlink ref="G1267" r:id="rId21" xr:uid="{D6426213-A9B9-4B40-A65F-DA5D0DDB74C3}"/>
    <hyperlink ref="L1367" r:id="rId22" xr:uid="{15D07B05-2A2D-4E00-8956-943DFBB14567}"/>
    <hyperlink ref="L295" r:id="rId23" xr:uid="{1C0A1E6D-F84F-4ACB-A0BC-FF805F9FAB61}"/>
    <hyperlink ref="L705" r:id="rId24" xr:uid="{17527BCF-CCA7-47B0-97E5-A991848DA3D9}"/>
    <hyperlink ref="L1311" r:id="rId25" xr:uid="{AA21A700-44D3-46E6-8F0A-B47C823D88FD}"/>
    <hyperlink ref="L1004" r:id="rId26" xr:uid="{E85E8E08-3095-49DF-8A63-934A087C3F37}"/>
    <hyperlink ref="L942" r:id="rId27" xr:uid="{ADC54ACD-7D9B-4899-9E76-FDA538A5163E}"/>
    <hyperlink ref="L882" r:id="rId28" xr:uid="{C7E38991-72D5-4CC5-9DA1-92867775EAF4}"/>
    <hyperlink ref="L728" r:id="rId29" xr:uid="{2B627687-FFF7-464F-A41C-A175A34A4A17}"/>
    <hyperlink ref="L466" r:id="rId30" xr:uid="{DFE640DD-F6D5-4103-BD47-740A1347A486}"/>
    <hyperlink ref="L465" r:id="rId31" xr:uid="{320F8689-2CA8-418A-BAC0-A1631CEF982B}"/>
    <hyperlink ref="L379" r:id="rId32" xr:uid="{E5F61286-0539-406B-8C23-819652E79A0C}"/>
    <hyperlink ref="L378" r:id="rId33" xr:uid="{0D33EB0B-25A0-4B76-94F6-C3237F265383}"/>
    <hyperlink ref="L376" r:id="rId34" xr:uid="{669F1274-1C73-4905-A354-55048207DC8D}"/>
  </hyperlinks>
  <pageMargins left="0.7" right="0.7" top="0.75" bottom="0.75" header="0.3" footer="0.3"/>
  <pageSetup paperSize="9" orientation="portrait" r:id="rId3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1C6EC-C0C3-486A-B7A8-7E6728E32530}">
  <dimension ref="A1:D108"/>
  <sheetViews>
    <sheetView topLeftCell="A67" workbookViewId="0">
      <selection activeCell="G11" sqref="G11"/>
    </sheetView>
  </sheetViews>
  <sheetFormatPr defaultColWidth="9.109375" defaultRowHeight="14.4"/>
  <cols>
    <col min="1" max="1" width="16" style="265" customWidth="1"/>
    <col min="2" max="2" width="76.33203125" style="265" customWidth="1"/>
    <col min="3" max="3" width="9.109375" style="262"/>
    <col min="4" max="4" width="21.6640625" style="262" customWidth="1"/>
    <col min="5" max="16384" width="9.109375" style="265"/>
  </cols>
  <sheetData>
    <row r="1" spans="1:4" s="263" customFormat="1">
      <c r="A1" s="260" t="s">
        <v>6371</v>
      </c>
      <c r="B1" s="260" t="s">
        <v>6372</v>
      </c>
      <c r="C1" s="260" t="s">
        <v>6373</v>
      </c>
      <c r="D1" s="260" t="s">
        <v>6374</v>
      </c>
    </row>
    <row r="2" spans="1:4" ht="28.8">
      <c r="A2" s="264" t="s">
        <v>11175</v>
      </c>
      <c r="B2" s="264" t="s">
        <v>11174</v>
      </c>
      <c r="C2" s="261" t="s">
        <v>6377</v>
      </c>
      <c r="D2" s="261" t="s">
        <v>6378</v>
      </c>
    </row>
    <row r="3" spans="1:4" ht="28.8">
      <c r="A3" s="264" t="s">
        <v>11110</v>
      </c>
      <c r="B3" s="264" t="s">
        <v>11111</v>
      </c>
      <c r="C3" s="261" t="s">
        <v>6377</v>
      </c>
      <c r="D3" s="261" t="s">
        <v>6378</v>
      </c>
    </row>
    <row r="4" spans="1:4">
      <c r="A4" s="264" t="s">
        <v>11112</v>
      </c>
      <c r="B4" s="264" t="s">
        <v>11113</v>
      </c>
      <c r="C4" s="261" t="s">
        <v>6377</v>
      </c>
      <c r="D4" s="261" t="s">
        <v>6378</v>
      </c>
    </row>
    <row r="5" spans="1:4">
      <c r="A5" s="264" t="s">
        <v>11114</v>
      </c>
      <c r="B5" s="264" t="s">
        <v>11115</v>
      </c>
      <c r="C5" s="261" t="s">
        <v>6377</v>
      </c>
      <c r="D5" s="261" t="s">
        <v>6378</v>
      </c>
    </row>
    <row r="6" spans="1:4">
      <c r="A6" s="264" t="s">
        <v>11116</v>
      </c>
      <c r="B6" s="264" t="s">
        <v>11117</v>
      </c>
      <c r="C6" s="261" t="s">
        <v>6377</v>
      </c>
      <c r="D6" s="261" t="s">
        <v>6383</v>
      </c>
    </row>
    <row r="7" spans="1:4" ht="28.8">
      <c r="A7" s="264" t="s">
        <v>11118</v>
      </c>
      <c r="B7" s="264" t="s">
        <v>11119</v>
      </c>
      <c r="C7" s="261" t="s">
        <v>6377</v>
      </c>
      <c r="D7" s="261" t="s">
        <v>6378</v>
      </c>
    </row>
    <row r="8" spans="1:4">
      <c r="A8" s="264" t="s">
        <v>11120</v>
      </c>
      <c r="B8" s="264" t="s">
        <v>11121</v>
      </c>
      <c r="C8" s="261" t="s">
        <v>6377</v>
      </c>
      <c r="D8" s="261" t="s">
        <v>6378</v>
      </c>
    </row>
    <row r="9" spans="1:4" ht="28.8">
      <c r="A9" s="264" t="s">
        <v>11122</v>
      </c>
      <c r="B9" s="264" t="s">
        <v>11123</v>
      </c>
      <c r="C9" s="261" t="s">
        <v>6377</v>
      </c>
      <c r="D9" s="261" t="s">
        <v>6378</v>
      </c>
    </row>
    <row r="10" spans="1:4" ht="28.8">
      <c r="A10" s="264" t="s">
        <v>11124</v>
      </c>
      <c r="B10" s="264" t="s">
        <v>11125</v>
      </c>
      <c r="C10" s="261" t="s">
        <v>6377</v>
      </c>
      <c r="D10" s="261" t="s">
        <v>6378</v>
      </c>
    </row>
    <row r="11" spans="1:4">
      <c r="A11" s="264" t="s">
        <v>11126</v>
      </c>
      <c r="B11" s="264" t="s">
        <v>11127</v>
      </c>
      <c r="C11" s="261" t="s">
        <v>6377</v>
      </c>
      <c r="D11" s="261" t="s">
        <v>6383</v>
      </c>
    </row>
    <row r="12" spans="1:4">
      <c r="A12" s="264" t="s">
        <v>11128</v>
      </c>
      <c r="B12" s="264" t="s">
        <v>11129</v>
      </c>
      <c r="C12" s="261" t="s">
        <v>6377</v>
      </c>
      <c r="D12" s="261" t="s">
        <v>6378</v>
      </c>
    </row>
    <row r="13" spans="1:4" ht="28.8">
      <c r="A13" s="264" t="s">
        <v>11130</v>
      </c>
      <c r="B13" s="264" t="s">
        <v>11131</v>
      </c>
      <c r="C13" s="261" t="s">
        <v>6377</v>
      </c>
      <c r="D13" s="261" t="s">
        <v>6378</v>
      </c>
    </row>
    <row r="14" spans="1:4" ht="28.8">
      <c r="A14" s="264" t="s">
        <v>11132</v>
      </c>
      <c r="B14" s="264" t="s">
        <v>11133</v>
      </c>
      <c r="C14" s="261" t="s">
        <v>6377</v>
      </c>
      <c r="D14" s="261" t="s">
        <v>6383</v>
      </c>
    </row>
    <row r="15" spans="1:4">
      <c r="A15" s="264" t="s">
        <v>11134</v>
      </c>
      <c r="B15" s="264" t="s">
        <v>11135</v>
      </c>
      <c r="C15" s="261" t="s">
        <v>6377</v>
      </c>
      <c r="D15" s="261" t="s">
        <v>6383</v>
      </c>
    </row>
    <row r="16" spans="1:4" ht="28.8">
      <c r="A16" s="264" t="s">
        <v>11136</v>
      </c>
      <c r="B16" s="264" t="s">
        <v>11137</v>
      </c>
      <c r="C16" s="261" t="s">
        <v>6377</v>
      </c>
      <c r="D16" s="261" t="s">
        <v>6378</v>
      </c>
    </row>
    <row r="17" spans="1:4" ht="28.8">
      <c r="A17" s="264" t="s">
        <v>11138</v>
      </c>
      <c r="B17" s="264" t="s">
        <v>11139</v>
      </c>
      <c r="C17" s="261" t="s">
        <v>6377</v>
      </c>
      <c r="D17" s="261" t="s">
        <v>6378</v>
      </c>
    </row>
    <row r="18" spans="1:4" ht="28.8">
      <c r="A18" s="264" t="s">
        <v>11140</v>
      </c>
      <c r="B18" s="264" t="s">
        <v>11141</v>
      </c>
      <c r="C18" s="261" t="s">
        <v>6377</v>
      </c>
      <c r="D18" s="261" t="s">
        <v>6378</v>
      </c>
    </row>
    <row r="19" spans="1:4" ht="28.8">
      <c r="A19" s="264" t="s">
        <v>11142</v>
      </c>
      <c r="B19" s="264" t="s">
        <v>11143</v>
      </c>
      <c r="C19" s="261" t="s">
        <v>6377</v>
      </c>
      <c r="D19" s="261" t="s">
        <v>6378</v>
      </c>
    </row>
    <row r="20" spans="1:4" ht="28.8">
      <c r="A20" s="264" t="s">
        <v>11144</v>
      </c>
      <c r="B20" s="264" t="s">
        <v>11145</v>
      </c>
      <c r="C20" s="261" t="s">
        <v>6377</v>
      </c>
      <c r="D20" s="261" t="s">
        <v>6383</v>
      </c>
    </row>
    <row r="21" spans="1:4" ht="28.8">
      <c r="A21" s="264" t="s">
        <v>11146</v>
      </c>
      <c r="B21" s="264" t="s">
        <v>11147</v>
      </c>
      <c r="C21" s="261" t="s">
        <v>6377</v>
      </c>
      <c r="D21" s="261" t="s">
        <v>6383</v>
      </c>
    </row>
    <row r="22" spans="1:4" ht="28.8">
      <c r="A22" s="264" t="s">
        <v>11148</v>
      </c>
      <c r="B22" s="264" t="s">
        <v>11149</v>
      </c>
      <c r="C22" s="261" t="s">
        <v>6377</v>
      </c>
      <c r="D22" s="261" t="s">
        <v>6378</v>
      </c>
    </row>
    <row r="23" spans="1:4" ht="28.8">
      <c r="A23" s="264" t="s">
        <v>11150</v>
      </c>
      <c r="B23" s="264" t="s">
        <v>11151</v>
      </c>
      <c r="C23" s="261" t="s">
        <v>6377</v>
      </c>
      <c r="D23" s="261" t="s">
        <v>6378</v>
      </c>
    </row>
    <row r="24" spans="1:4" ht="28.8">
      <c r="A24" s="264" t="s">
        <v>11152</v>
      </c>
      <c r="B24" s="264" t="s">
        <v>11153</v>
      </c>
      <c r="C24" s="261" t="s">
        <v>6377</v>
      </c>
      <c r="D24" s="261" t="s">
        <v>6378</v>
      </c>
    </row>
    <row r="25" spans="1:4" ht="28.8">
      <c r="A25" s="264" t="s">
        <v>11154</v>
      </c>
      <c r="B25" s="264" t="s">
        <v>11155</v>
      </c>
      <c r="C25" s="261" t="s">
        <v>6377</v>
      </c>
      <c r="D25" s="261" t="s">
        <v>6378</v>
      </c>
    </row>
    <row r="26" spans="1:4" ht="28.8">
      <c r="A26" s="264" t="s">
        <v>11156</v>
      </c>
      <c r="B26" s="264" t="s">
        <v>11157</v>
      </c>
      <c r="C26" s="261" t="s">
        <v>11176</v>
      </c>
      <c r="D26" s="261" t="s">
        <v>11158</v>
      </c>
    </row>
    <row r="27" spans="1:4">
      <c r="A27" s="264" t="s">
        <v>11159</v>
      </c>
      <c r="B27" s="264" t="s">
        <v>11160</v>
      </c>
      <c r="C27" s="261" t="s">
        <v>6934</v>
      </c>
      <c r="D27" s="261" t="s">
        <v>11158</v>
      </c>
    </row>
    <row r="28" spans="1:4">
      <c r="A28" s="264" t="s">
        <v>11178</v>
      </c>
      <c r="B28" s="264" t="s">
        <v>11177</v>
      </c>
      <c r="C28" s="261" t="s">
        <v>6934</v>
      </c>
      <c r="D28" s="261" t="s">
        <v>6383</v>
      </c>
    </row>
    <row r="29" spans="1:4" ht="28.8">
      <c r="A29" s="264" t="s">
        <v>11180</v>
      </c>
      <c r="B29" s="264" t="s">
        <v>11179</v>
      </c>
      <c r="C29" s="261" t="s">
        <v>6377</v>
      </c>
      <c r="D29" s="261" t="s">
        <v>11158</v>
      </c>
    </row>
    <row r="30" spans="1:4" ht="28.8">
      <c r="A30" s="264" t="s">
        <v>11182</v>
      </c>
      <c r="B30" s="264" t="s">
        <v>11181</v>
      </c>
      <c r="C30" s="261" t="s">
        <v>6377</v>
      </c>
      <c r="D30" s="261" t="s">
        <v>6383</v>
      </c>
    </row>
    <row r="31" spans="1:4" ht="28.8">
      <c r="A31" s="264" t="s">
        <v>7036</v>
      </c>
      <c r="B31" s="264" t="s">
        <v>7046</v>
      </c>
      <c r="C31" s="261" t="s">
        <v>6377</v>
      </c>
      <c r="D31" s="261" t="s">
        <v>6378</v>
      </c>
    </row>
    <row r="32" spans="1:4" ht="28.8">
      <c r="A32" s="264" t="s">
        <v>7038</v>
      </c>
      <c r="B32" s="264" t="s">
        <v>7048</v>
      </c>
      <c r="C32" s="261" t="s">
        <v>6377</v>
      </c>
      <c r="D32" s="261" t="s">
        <v>6378</v>
      </c>
    </row>
    <row r="33" spans="1:4" ht="28.8">
      <c r="A33" s="264" t="s">
        <v>7040</v>
      </c>
      <c r="B33" s="264" t="s">
        <v>7050</v>
      </c>
      <c r="C33" s="261" t="s">
        <v>6377</v>
      </c>
      <c r="D33" s="261" t="s">
        <v>6378</v>
      </c>
    </row>
    <row r="34" spans="1:4" ht="28.8">
      <c r="A34" s="264" t="s">
        <v>7042</v>
      </c>
      <c r="B34" s="264" t="s">
        <v>7052</v>
      </c>
      <c r="C34" s="261" t="s">
        <v>6377</v>
      </c>
      <c r="D34" s="261" t="s">
        <v>6383</v>
      </c>
    </row>
    <row r="35" spans="1:4" ht="28.8">
      <c r="A35" s="264" t="s">
        <v>7041</v>
      </c>
      <c r="B35" s="264" t="s">
        <v>7051</v>
      </c>
      <c r="C35" s="261" t="s">
        <v>6377</v>
      </c>
      <c r="D35" s="261" t="s">
        <v>6378</v>
      </c>
    </row>
    <row r="36" spans="1:4" ht="28.8">
      <c r="A36" s="264" t="s">
        <v>7039</v>
      </c>
      <c r="B36" s="264" t="s">
        <v>7049</v>
      </c>
      <c r="C36" s="261" t="s">
        <v>6377</v>
      </c>
      <c r="D36" s="261" t="s">
        <v>6378</v>
      </c>
    </row>
    <row r="37" spans="1:4" ht="28.8">
      <c r="A37" s="264" t="s">
        <v>7037</v>
      </c>
      <c r="B37" s="264" t="s">
        <v>7047</v>
      </c>
      <c r="C37" s="261" t="s">
        <v>6377</v>
      </c>
      <c r="D37" s="261" t="s">
        <v>6383</v>
      </c>
    </row>
    <row r="38" spans="1:4" ht="28.8">
      <c r="A38" s="264" t="s">
        <v>7043</v>
      </c>
      <c r="B38" s="264" t="s">
        <v>7053</v>
      </c>
      <c r="C38" s="261" t="s">
        <v>6377</v>
      </c>
      <c r="D38" s="261" t="s">
        <v>6383</v>
      </c>
    </row>
    <row r="39" spans="1:4" ht="28.8">
      <c r="A39" s="264" t="s">
        <v>7044</v>
      </c>
      <c r="B39" s="264" t="s">
        <v>7054</v>
      </c>
      <c r="C39" s="261" t="s">
        <v>6377</v>
      </c>
      <c r="D39" s="261" t="s">
        <v>6383</v>
      </c>
    </row>
    <row r="40" spans="1:4">
      <c r="A40" s="264" t="s">
        <v>6892</v>
      </c>
      <c r="B40" s="264" t="s">
        <v>6891</v>
      </c>
      <c r="C40" s="261" t="s">
        <v>6377</v>
      </c>
      <c r="D40" s="261" t="s">
        <v>6378</v>
      </c>
    </row>
    <row r="41" spans="1:4">
      <c r="A41" s="264" t="s">
        <v>6911</v>
      </c>
      <c r="B41" s="264" t="s">
        <v>6913</v>
      </c>
      <c r="C41" s="261" t="s">
        <v>6377</v>
      </c>
      <c r="D41" s="261" t="s">
        <v>6378</v>
      </c>
    </row>
    <row r="42" spans="1:4" ht="28.8">
      <c r="A42" s="264" t="s">
        <v>6894</v>
      </c>
      <c r="B42" s="264" t="s">
        <v>6893</v>
      </c>
      <c r="C42" s="261" t="s">
        <v>6377</v>
      </c>
      <c r="D42" s="261" t="s">
        <v>6378</v>
      </c>
    </row>
    <row r="43" spans="1:4">
      <c r="A43" s="264" t="s">
        <v>6895</v>
      </c>
      <c r="B43" s="264" t="s">
        <v>6896</v>
      </c>
      <c r="C43" s="261" t="s">
        <v>6377</v>
      </c>
      <c r="D43" s="261" t="s">
        <v>6383</v>
      </c>
    </row>
    <row r="44" spans="1:4">
      <c r="A44" s="264" t="s">
        <v>6898</v>
      </c>
      <c r="B44" s="264" t="s">
        <v>6897</v>
      </c>
      <c r="C44" s="261" t="s">
        <v>6377</v>
      </c>
      <c r="D44" s="261" t="s">
        <v>6378</v>
      </c>
    </row>
    <row r="45" spans="1:4" ht="28.8">
      <c r="A45" s="264" t="s">
        <v>6900</v>
      </c>
      <c r="B45" s="264" t="s">
        <v>6899</v>
      </c>
      <c r="C45" s="261" t="s">
        <v>6377</v>
      </c>
      <c r="D45" s="261" t="s">
        <v>6383</v>
      </c>
    </row>
    <row r="46" spans="1:4" ht="28.8">
      <c r="A46" s="264" t="s">
        <v>6901</v>
      </c>
      <c r="B46" s="264" t="s">
        <v>6902</v>
      </c>
      <c r="C46" s="261" t="s">
        <v>6377</v>
      </c>
      <c r="D46" s="261" t="s">
        <v>6383</v>
      </c>
    </row>
    <row r="47" spans="1:4" ht="28.8">
      <c r="A47" s="264" t="s">
        <v>6903</v>
      </c>
      <c r="B47" s="264" t="s">
        <v>6904</v>
      </c>
      <c r="C47" s="261" t="s">
        <v>6377</v>
      </c>
      <c r="D47" s="261" t="s">
        <v>6383</v>
      </c>
    </row>
    <row r="48" spans="1:4">
      <c r="A48" s="264" t="s">
        <v>6906</v>
      </c>
      <c r="B48" s="264" t="s">
        <v>6905</v>
      </c>
      <c r="C48" s="261" t="s">
        <v>6377</v>
      </c>
      <c r="D48" s="261" t="s">
        <v>6378</v>
      </c>
    </row>
    <row r="49" spans="1:4" ht="28.8">
      <c r="A49" s="264" t="s">
        <v>6907</v>
      </c>
      <c r="B49" s="264" t="s">
        <v>6914</v>
      </c>
      <c r="C49" s="261" t="s">
        <v>6377</v>
      </c>
      <c r="D49" s="261" t="s">
        <v>6378</v>
      </c>
    </row>
    <row r="50" spans="1:4">
      <c r="A50" s="264" t="s">
        <v>6908</v>
      </c>
      <c r="B50" s="264" t="s">
        <v>6909</v>
      </c>
      <c r="C50" s="261" t="s">
        <v>6377</v>
      </c>
      <c r="D50" s="261" t="s">
        <v>6378</v>
      </c>
    </row>
    <row r="51" spans="1:4" ht="28.8">
      <c r="A51" s="264" t="s">
        <v>6910</v>
      </c>
      <c r="B51" s="264" t="s">
        <v>6915</v>
      </c>
      <c r="C51" s="261" t="s">
        <v>6377</v>
      </c>
      <c r="D51" s="261" t="s">
        <v>6378</v>
      </c>
    </row>
    <row r="52" spans="1:4" ht="28.8">
      <c r="A52" s="264" t="s">
        <v>11162</v>
      </c>
      <c r="B52" s="264" t="s">
        <v>11163</v>
      </c>
      <c r="C52" s="261" t="s">
        <v>6377</v>
      </c>
      <c r="D52" s="261" t="s">
        <v>6510</v>
      </c>
    </row>
    <row r="53" spans="1:4" ht="28.8">
      <c r="A53" s="264" t="s">
        <v>11164</v>
      </c>
      <c r="B53" s="264" t="s">
        <v>11165</v>
      </c>
      <c r="C53" s="261" t="s">
        <v>11161</v>
      </c>
      <c r="D53" s="261" t="s">
        <v>6383</v>
      </c>
    </row>
    <row r="54" spans="1:4" ht="28.8">
      <c r="A54" s="264" t="s">
        <v>6388</v>
      </c>
      <c r="B54" s="264" t="s">
        <v>6389</v>
      </c>
      <c r="C54" s="261" t="s">
        <v>6934</v>
      </c>
      <c r="D54" s="261" t="s">
        <v>6383</v>
      </c>
    </row>
    <row r="55" spans="1:4" ht="28.8">
      <c r="A55" s="264" t="s">
        <v>6392</v>
      </c>
      <c r="B55" s="264" t="s">
        <v>6916</v>
      </c>
      <c r="C55" s="261" t="s">
        <v>6377</v>
      </c>
      <c r="D55" s="261" t="s">
        <v>6378</v>
      </c>
    </row>
    <row r="56" spans="1:4">
      <c r="A56" s="264" t="s">
        <v>6393</v>
      </c>
      <c r="B56" s="264" t="s">
        <v>6394</v>
      </c>
      <c r="C56" s="261" t="s">
        <v>6377</v>
      </c>
      <c r="D56" s="261" t="s">
        <v>6378</v>
      </c>
    </row>
    <row r="57" spans="1:4">
      <c r="A57" s="264" t="s">
        <v>6395</v>
      </c>
      <c r="B57" s="264" t="s">
        <v>6396</v>
      </c>
      <c r="C57" s="261" t="s">
        <v>6377</v>
      </c>
      <c r="D57" s="261" t="s">
        <v>6378</v>
      </c>
    </row>
    <row r="58" spans="1:4" ht="28.8">
      <c r="A58" s="264" t="s">
        <v>6397</v>
      </c>
      <c r="B58" s="264" t="s">
        <v>6398</v>
      </c>
      <c r="C58" s="261" t="s">
        <v>6377</v>
      </c>
      <c r="D58" s="261" t="s">
        <v>6378</v>
      </c>
    </row>
    <row r="59" spans="1:4" ht="28.8">
      <c r="A59" s="264" t="s">
        <v>6406</v>
      </c>
      <c r="B59" s="264" t="s">
        <v>6917</v>
      </c>
      <c r="C59" s="261" t="s">
        <v>6377</v>
      </c>
      <c r="D59" s="261" t="s">
        <v>6378</v>
      </c>
    </row>
    <row r="60" spans="1:4" ht="28.8">
      <c r="A60" s="264" t="s">
        <v>6413</v>
      </c>
      <c r="B60" s="264" t="s">
        <v>6918</v>
      </c>
      <c r="C60" s="261" t="s">
        <v>6377</v>
      </c>
      <c r="D60" s="261" t="s">
        <v>6378</v>
      </c>
    </row>
    <row r="61" spans="1:4">
      <c r="A61" s="264" t="s">
        <v>6414</v>
      </c>
      <c r="B61" s="264" t="s">
        <v>6919</v>
      </c>
      <c r="C61" s="261" t="s">
        <v>6377</v>
      </c>
      <c r="D61" s="261" t="s">
        <v>6378</v>
      </c>
    </row>
    <row r="62" spans="1:4" ht="28.8">
      <c r="A62" s="264" t="s">
        <v>6428</v>
      </c>
      <c r="B62" s="264" t="s">
        <v>6429</v>
      </c>
      <c r="C62" s="261" t="s">
        <v>6377</v>
      </c>
      <c r="D62" s="261" t="s">
        <v>6378</v>
      </c>
    </row>
    <row r="63" spans="1:4">
      <c r="A63" s="264" t="s">
        <v>6430</v>
      </c>
      <c r="B63" s="264" t="s">
        <v>6920</v>
      </c>
      <c r="C63" s="261" t="s">
        <v>6377</v>
      </c>
      <c r="D63" s="261" t="s">
        <v>6383</v>
      </c>
    </row>
    <row r="64" spans="1:4">
      <c r="A64" s="264" t="s">
        <v>6431</v>
      </c>
      <c r="B64" s="264" t="s">
        <v>6921</v>
      </c>
      <c r="C64" s="261" t="s">
        <v>6377</v>
      </c>
      <c r="D64" s="261" t="s">
        <v>6378</v>
      </c>
    </row>
    <row r="65" spans="1:4">
      <c r="A65" s="264" t="s">
        <v>6432</v>
      </c>
      <c r="B65" s="264" t="s">
        <v>6433</v>
      </c>
      <c r="C65" s="261" t="s">
        <v>6377</v>
      </c>
      <c r="D65" s="261" t="s">
        <v>6383</v>
      </c>
    </row>
    <row r="66" spans="1:4" ht="28.8">
      <c r="A66" s="264" t="s">
        <v>6434</v>
      </c>
      <c r="B66" s="264" t="s">
        <v>6435</v>
      </c>
      <c r="C66" s="261" t="s">
        <v>6377</v>
      </c>
      <c r="D66" s="261" t="s">
        <v>6383</v>
      </c>
    </row>
    <row r="67" spans="1:4" ht="28.8">
      <c r="A67" s="264" t="s">
        <v>6436</v>
      </c>
      <c r="B67" s="264" t="s">
        <v>6922</v>
      </c>
      <c r="C67" s="261" t="s">
        <v>6377</v>
      </c>
      <c r="D67" s="261" t="s">
        <v>6378</v>
      </c>
    </row>
    <row r="68" spans="1:4" ht="28.8">
      <c r="A68" s="264" t="s">
        <v>11166</v>
      </c>
      <c r="B68" s="264" t="s">
        <v>11167</v>
      </c>
      <c r="C68" s="261" t="s">
        <v>11161</v>
      </c>
      <c r="D68" s="261" t="s">
        <v>6383</v>
      </c>
    </row>
    <row r="69" spans="1:4">
      <c r="A69" s="264" t="s">
        <v>6438</v>
      </c>
      <c r="B69" s="264" t="s">
        <v>6439</v>
      </c>
      <c r="C69" s="261" t="s">
        <v>6377</v>
      </c>
      <c r="D69" s="261" t="s">
        <v>6378</v>
      </c>
    </row>
    <row r="70" spans="1:4">
      <c r="A70" s="264" t="s">
        <v>6440</v>
      </c>
      <c r="B70" s="264" t="s">
        <v>6441</v>
      </c>
      <c r="C70" s="261" t="s">
        <v>6377</v>
      </c>
      <c r="D70" s="261" t="s">
        <v>6378</v>
      </c>
    </row>
    <row r="71" spans="1:4">
      <c r="A71" s="264" t="s">
        <v>11168</v>
      </c>
      <c r="B71" s="264" t="s">
        <v>11169</v>
      </c>
      <c r="C71" s="261" t="s">
        <v>6377</v>
      </c>
      <c r="D71" s="261" t="s">
        <v>6378</v>
      </c>
    </row>
    <row r="72" spans="1:4">
      <c r="A72" s="264" t="s">
        <v>6444</v>
      </c>
      <c r="B72" s="264" t="s">
        <v>6923</v>
      </c>
      <c r="C72" s="261" t="s">
        <v>6377</v>
      </c>
      <c r="D72" s="261" t="s">
        <v>6378</v>
      </c>
    </row>
    <row r="73" spans="1:4" ht="28.8">
      <c r="A73" s="264" t="s">
        <v>6445</v>
      </c>
      <c r="B73" s="264" t="s">
        <v>6446</v>
      </c>
      <c r="C73" s="261" t="s">
        <v>6377</v>
      </c>
      <c r="D73" s="261" t="s">
        <v>6378</v>
      </c>
    </row>
    <row r="74" spans="1:4" ht="28.8">
      <c r="A74" s="264" t="s">
        <v>6467</v>
      </c>
      <c r="B74" s="264" t="s">
        <v>6468</v>
      </c>
      <c r="C74" s="261" t="s">
        <v>6466</v>
      </c>
      <c r="D74" s="261" t="s">
        <v>6383</v>
      </c>
    </row>
    <row r="75" spans="1:4" ht="28.8">
      <c r="A75" s="264" t="s">
        <v>6469</v>
      </c>
      <c r="B75" s="264" t="s">
        <v>6470</v>
      </c>
      <c r="C75" s="261" t="s">
        <v>6466</v>
      </c>
      <c r="D75" s="261" t="s">
        <v>6378</v>
      </c>
    </row>
    <row r="76" spans="1:4">
      <c r="A76" s="264" t="s">
        <v>6447</v>
      </c>
      <c r="B76" s="264" t="s">
        <v>6924</v>
      </c>
      <c r="C76" s="261" t="s">
        <v>6377</v>
      </c>
      <c r="D76" s="261" t="s">
        <v>6378</v>
      </c>
    </row>
    <row r="77" spans="1:4" ht="28.8">
      <c r="A77" s="264" t="s">
        <v>6448</v>
      </c>
      <c r="B77" s="264" t="s">
        <v>6925</v>
      </c>
      <c r="C77" s="261" t="s">
        <v>6377</v>
      </c>
      <c r="D77" s="261" t="s">
        <v>6378</v>
      </c>
    </row>
    <row r="78" spans="1:4">
      <c r="A78" s="264" t="s">
        <v>6449</v>
      </c>
      <c r="B78" s="264" t="s">
        <v>6926</v>
      </c>
      <c r="C78" s="261" t="s">
        <v>6377</v>
      </c>
      <c r="D78" s="261" t="s">
        <v>6378</v>
      </c>
    </row>
    <row r="79" spans="1:4" ht="28.8">
      <c r="A79" s="264" t="s">
        <v>6471</v>
      </c>
      <c r="B79" s="264" t="s">
        <v>6472</v>
      </c>
      <c r="C79" s="261" t="s">
        <v>6466</v>
      </c>
      <c r="D79" s="261" t="s">
        <v>6378</v>
      </c>
    </row>
    <row r="80" spans="1:4" ht="28.8">
      <c r="A80" s="264" t="s">
        <v>6473</v>
      </c>
      <c r="B80" s="264" t="s">
        <v>6474</v>
      </c>
      <c r="C80" s="261" t="s">
        <v>6466</v>
      </c>
      <c r="D80" s="261" t="s">
        <v>6378</v>
      </c>
    </row>
    <row r="81" spans="1:4" ht="28.8">
      <c r="A81" s="264" t="s">
        <v>6475</v>
      </c>
      <c r="B81" s="264" t="s">
        <v>6476</v>
      </c>
      <c r="C81" s="261" t="s">
        <v>6466</v>
      </c>
      <c r="D81" s="261" t="s">
        <v>6378</v>
      </c>
    </row>
    <row r="82" spans="1:4" ht="28.8">
      <c r="A82" s="264" t="s">
        <v>6477</v>
      </c>
      <c r="B82" s="264" t="s">
        <v>6478</v>
      </c>
      <c r="C82" s="261" t="s">
        <v>6466</v>
      </c>
      <c r="D82" s="261" t="s">
        <v>6378</v>
      </c>
    </row>
    <row r="83" spans="1:4" ht="28.8">
      <c r="A83" s="264" t="s">
        <v>6450</v>
      </c>
      <c r="B83" s="264" t="s">
        <v>6927</v>
      </c>
      <c r="C83" s="261" t="s">
        <v>6377</v>
      </c>
      <c r="D83" s="261" t="s">
        <v>6378</v>
      </c>
    </row>
    <row r="84" spans="1:4" ht="28.8">
      <c r="A84" s="264" t="s">
        <v>6479</v>
      </c>
      <c r="B84" s="264" t="s">
        <v>6480</v>
      </c>
      <c r="C84" s="261" t="s">
        <v>6466</v>
      </c>
      <c r="D84" s="261" t="s">
        <v>6378</v>
      </c>
    </row>
    <row r="85" spans="1:4" ht="28.8">
      <c r="A85" s="264" t="s">
        <v>6451</v>
      </c>
      <c r="B85" s="264" t="s">
        <v>6928</v>
      </c>
      <c r="C85" s="261" t="s">
        <v>6377</v>
      </c>
      <c r="D85" s="261" t="s">
        <v>6378</v>
      </c>
    </row>
    <row r="86" spans="1:4">
      <c r="A86" s="264" t="s">
        <v>6452</v>
      </c>
      <c r="B86" s="264" t="s">
        <v>6453</v>
      </c>
      <c r="C86" s="261" t="s">
        <v>6377</v>
      </c>
      <c r="D86" s="261" t="s">
        <v>6378</v>
      </c>
    </row>
    <row r="87" spans="1:4" ht="28.8">
      <c r="A87" s="264" t="s">
        <v>6481</v>
      </c>
      <c r="B87" s="264" t="s">
        <v>6482</v>
      </c>
      <c r="C87" s="261" t="s">
        <v>6466</v>
      </c>
      <c r="D87" s="261" t="s">
        <v>6378</v>
      </c>
    </row>
    <row r="88" spans="1:4" ht="28.8">
      <c r="A88" s="264" t="s">
        <v>6483</v>
      </c>
      <c r="B88" s="264" t="s">
        <v>6484</v>
      </c>
      <c r="C88" s="261" t="s">
        <v>6466</v>
      </c>
      <c r="D88" s="261" t="s">
        <v>6378</v>
      </c>
    </row>
    <row r="89" spans="1:4" ht="28.8">
      <c r="A89" s="264" t="s">
        <v>6485</v>
      </c>
      <c r="B89" s="264" t="s">
        <v>6486</v>
      </c>
      <c r="C89" s="261" t="s">
        <v>6466</v>
      </c>
      <c r="D89" s="261" t="s">
        <v>6378</v>
      </c>
    </row>
    <row r="90" spans="1:4" ht="28.8">
      <c r="A90" s="264" t="s">
        <v>6487</v>
      </c>
      <c r="B90" s="264" t="s">
        <v>6929</v>
      </c>
      <c r="C90" s="261" t="s">
        <v>6466</v>
      </c>
      <c r="D90" s="261" t="s">
        <v>6378</v>
      </c>
    </row>
    <row r="91" spans="1:4" ht="28.8">
      <c r="A91" s="264" t="s">
        <v>11184</v>
      </c>
      <c r="B91" s="264" t="s">
        <v>11183</v>
      </c>
      <c r="C91" s="261" t="s">
        <v>6466</v>
      </c>
      <c r="D91" s="261" t="s">
        <v>6378</v>
      </c>
    </row>
    <row r="92" spans="1:4" ht="28.8">
      <c r="A92" s="264" t="s">
        <v>6912</v>
      </c>
      <c r="B92" s="264" t="s">
        <v>6930</v>
      </c>
      <c r="C92" s="261" t="s">
        <v>6466</v>
      </c>
      <c r="D92" s="261" t="s">
        <v>6378</v>
      </c>
    </row>
    <row r="93" spans="1:4" ht="28.8">
      <c r="A93" s="264" t="s">
        <v>6488</v>
      </c>
      <c r="B93" s="264" t="s">
        <v>6489</v>
      </c>
      <c r="C93" s="261" t="s">
        <v>6466</v>
      </c>
      <c r="D93" s="261" t="s">
        <v>6378</v>
      </c>
    </row>
    <row r="94" spans="1:4" ht="28.8">
      <c r="A94" s="264" t="s">
        <v>11170</v>
      </c>
      <c r="B94" s="264" t="s">
        <v>11171</v>
      </c>
      <c r="C94" s="261" t="s">
        <v>11161</v>
      </c>
      <c r="D94" s="261" t="s">
        <v>6378</v>
      </c>
    </row>
    <row r="95" spans="1:4" ht="28.8">
      <c r="A95" s="264" t="s">
        <v>6454</v>
      </c>
      <c r="B95" s="264" t="s">
        <v>6455</v>
      </c>
      <c r="C95" s="261" t="s">
        <v>6377</v>
      </c>
      <c r="D95" s="261" t="s">
        <v>6378</v>
      </c>
    </row>
    <row r="96" spans="1:4" ht="28.8">
      <c r="A96" s="264" t="s">
        <v>6456</v>
      </c>
      <c r="B96" s="264" t="s">
        <v>6457</v>
      </c>
      <c r="C96" s="261" t="s">
        <v>6377</v>
      </c>
      <c r="D96" s="261" t="s">
        <v>6378</v>
      </c>
    </row>
    <row r="97" spans="1:4">
      <c r="A97" s="264" t="s">
        <v>6458</v>
      </c>
      <c r="B97" s="264" t="s">
        <v>6931</v>
      </c>
      <c r="C97" s="261" t="s">
        <v>6377</v>
      </c>
      <c r="D97" s="261" t="s">
        <v>6378</v>
      </c>
    </row>
    <row r="98" spans="1:4">
      <c r="A98" s="264" t="s">
        <v>6459</v>
      </c>
      <c r="B98" s="264" t="s">
        <v>6932</v>
      </c>
      <c r="C98" s="261" t="s">
        <v>6377</v>
      </c>
      <c r="D98" s="261" t="s">
        <v>6378</v>
      </c>
    </row>
    <row r="99" spans="1:4" ht="28.8">
      <c r="A99" s="264" t="s">
        <v>6490</v>
      </c>
      <c r="B99" s="264" t="s">
        <v>6491</v>
      </c>
      <c r="C99" s="261" t="s">
        <v>6466</v>
      </c>
      <c r="D99" s="261" t="s">
        <v>6378</v>
      </c>
    </row>
    <row r="100" spans="1:4">
      <c r="A100" s="264" t="s">
        <v>6460</v>
      </c>
      <c r="B100" s="264" t="s">
        <v>6461</v>
      </c>
      <c r="C100" s="261" t="s">
        <v>6377</v>
      </c>
      <c r="D100" s="261" t="s">
        <v>6378</v>
      </c>
    </row>
    <row r="101" spans="1:4">
      <c r="A101" s="264" t="s">
        <v>6462</v>
      </c>
      <c r="B101" s="264" t="s">
        <v>6463</v>
      </c>
      <c r="C101" s="261" t="s">
        <v>6377</v>
      </c>
      <c r="D101" s="261" t="s">
        <v>6378</v>
      </c>
    </row>
    <row r="102" spans="1:4" ht="28.8">
      <c r="A102" s="264" t="s">
        <v>11172</v>
      </c>
      <c r="B102" s="264" t="s">
        <v>11173</v>
      </c>
      <c r="C102" s="261" t="s">
        <v>11161</v>
      </c>
      <c r="D102" s="261" t="s">
        <v>6378</v>
      </c>
    </row>
    <row r="103" spans="1:4" ht="28.8">
      <c r="A103" s="264" t="s">
        <v>6492</v>
      </c>
      <c r="B103" s="264" t="s">
        <v>6933</v>
      </c>
      <c r="C103" s="261" t="s">
        <v>6466</v>
      </c>
      <c r="D103" s="261" t="s">
        <v>6378</v>
      </c>
    </row>
    <row r="104" spans="1:4">
      <c r="A104" s="264" t="s">
        <v>6464</v>
      </c>
      <c r="B104" s="264" t="s">
        <v>6465</v>
      </c>
      <c r="C104" s="261" t="s">
        <v>6377</v>
      </c>
      <c r="D104" s="261" t="s">
        <v>6378</v>
      </c>
    </row>
    <row r="105" spans="1:4" ht="28.8">
      <c r="A105" s="264" t="s">
        <v>7045</v>
      </c>
      <c r="B105" s="264" t="s">
        <v>7055</v>
      </c>
      <c r="C105" s="261" t="s">
        <v>6377</v>
      </c>
      <c r="D105" s="261" t="s">
        <v>6378</v>
      </c>
    </row>
    <row r="106" spans="1:4" ht="28.8">
      <c r="A106" s="264" t="s">
        <v>6493</v>
      </c>
      <c r="B106" s="264" t="s">
        <v>6494</v>
      </c>
      <c r="C106" s="261" t="s">
        <v>6466</v>
      </c>
      <c r="D106" s="261" t="s">
        <v>6378</v>
      </c>
    </row>
    <row r="107" spans="1:4">
      <c r="A107" s="264"/>
      <c r="B107" s="264"/>
      <c r="C107" s="261"/>
      <c r="D107" s="261"/>
    </row>
    <row r="108" spans="1:4">
      <c r="A108" s="264"/>
      <c r="B108" s="264"/>
      <c r="C108" s="261"/>
      <c r="D108" s="261"/>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983"/>
  <sheetViews>
    <sheetView workbookViewId="0">
      <selection activeCell="B2" sqref="B2"/>
    </sheetView>
  </sheetViews>
  <sheetFormatPr defaultColWidth="14.44140625" defaultRowHeight="15" customHeight="1"/>
  <cols>
    <col min="1" max="1" width="11.109375" customWidth="1"/>
    <col min="2" max="2" width="30" customWidth="1"/>
    <col min="3" max="3" width="12.44140625" customWidth="1"/>
    <col min="4" max="7" width="7.33203125" customWidth="1"/>
  </cols>
  <sheetData>
    <row r="1" spans="1:18" ht="14.4">
      <c r="C1" s="43"/>
      <c r="D1" s="43"/>
      <c r="E1" s="43"/>
      <c r="F1" s="43"/>
      <c r="G1" s="43"/>
      <c r="H1" s="43"/>
      <c r="I1" s="43"/>
      <c r="J1" s="43"/>
      <c r="K1" s="43"/>
      <c r="L1" s="43"/>
      <c r="M1" s="43"/>
      <c r="N1" s="43"/>
      <c r="O1" s="43"/>
      <c r="P1" s="43"/>
      <c r="Q1" s="43"/>
      <c r="R1" s="43"/>
    </row>
    <row r="2" spans="1:18" ht="14.4">
      <c r="B2" s="131" t="s">
        <v>6495</v>
      </c>
      <c r="C2" s="131" t="s">
        <v>21</v>
      </c>
      <c r="D2" s="43"/>
      <c r="E2" s="43"/>
      <c r="F2" s="43"/>
      <c r="G2" s="43"/>
      <c r="H2" s="43"/>
      <c r="I2" s="43"/>
      <c r="J2" s="43"/>
      <c r="K2" s="43"/>
      <c r="L2" s="43"/>
      <c r="M2" s="43"/>
      <c r="N2" s="43"/>
      <c r="O2" s="43"/>
      <c r="P2" s="43"/>
      <c r="Q2" s="43"/>
      <c r="R2" s="43"/>
    </row>
    <row r="3" spans="1:18" ht="14.4">
      <c r="B3" s="130" t="s">
        <v>6350</v>
      </c>
      <c r="C3" s="132" t="s">
        <v>7</v>
      </c>
      <c r="D3" s="43"/>
      <c r="E3" s="43"/>
      <c r="F3" s="43"/>
      <c r="G3" s="43"/>
      <c r="H3" s="43"/>
      <c r="I3" s="43"/>
      <c r="J3" s="43"/>
      <c r="K3" s="43"/>
      <c r="L3" s="43"/>
      <c r="M3" s="43"/>
      <c r="N3" s="43"/>
      <c r="O3" s="43"/>
      <c r="P3" s="43"/>
      <c r="Q3" s="43"/>
      <c r="R3" s="43"/>
    </row>
    <row r="4" spans="1:18" ht="14.4">
      <c r="B4" s="130" t="s">
        <v>6496</v>
      </c>
      <c r="C4" s="132" t="s">
        <v>7</v>
      </c>
      <c r="D4" s="43"/>
      <c r="E4" s="43"/>
      <c r="F4" s="43"/>
      <c r="G4" s="43"/>
      <c r="H4" s="43"/>
      <c r="I4" s="43"/>
      <c r="J4" s="43"/>
      <c r="K4" s="43"/>
      <c r="L4" s="43"/>
      <c r="M4" s="43"/>
      <c r="N4" s="43"/>
      <c r="O4" s="43"/>
      <c r="P4" s="43"/>
      <c r="Q4" s="43"/>
      <c r="R4" s="43"/>
    </row>
    <row r="5" spans="1:18" ht="14.4">
      <c r="B5" s="130" t="s">
        <v>6497</v>
      </c>
      <c r="C5" s="132" t="s">
        <v>7</v>
      </c>
      <c r="D5" s="43"/>
      <c r="E5" s="43"/>
      <c r="F5" s="43"/>
      <c r="G5" s="43"/>
      <c r="H5" s="43"/>
      <c r="I5" s="43"/>
      <c r="J5" s="43"/>
      <c r="K5" s="43"/>
      <c r="L5" s="43"/>
      <c r="M5" s="43"/>
      <c r="N5" s="43"/>
      <c r="O5" s="43"/>
      <c r="P5" s="43"/>
      <c r="Q5" s="43"/>
      <c r="R5" s="43"/>
    </row>
    <row r="6" spans="1:18" ht="14.4">
      <c r="B6" s="130" t="s">
        <v>6285</v>
      </c>
      <c r="C6" s="132" t="s">
        <v>7</v>
      </c>
      <c r="D6" s="43"/>
      <c r="E6" s="43"/>
      <c r="F6" s="43"/>
      <c r="G6" s="43"/>
      <c r="H6" s="43"/>
      <c r="I6" s="43"/>
      <c r="J6" s="43"/>
      <c r="K6" s="43"/>
      <c r="L6" s="43"/>
      <c r="M6" s="43"/>
      <c r="N6" s="43"/>
      <c r="O6" s="43"/>
      <c r="P6" s="43"/>
      <c r="Q6" s="43"/>
      <c r="R6" s="43"/>
    </row>
    <row r="7" spans="1:18" ht="14.4">
      <c r="B7" s="130" t="s">
        <v>6498</v>
      </c>
      <c r="C7" s="132" t="s">
        <v>7</v>
      </c>
      <c r="D7" s="43"/>
      <c r="E7" s="43"/>
      <c r="F7" s="43"/>
      <c r="G7" s="43"/>
      <c r="H7" s="43"/>
      <c r="I7" s="43"/>
      <c r="J7" s="43"/>
      <c r="K7" s="43"/>
      <c r="L7" s="43"/>
      <c r="M7" s="43"/>
      <c r="N7" s="43"/>
      <c r="O7" s="43"/>
      <c r="P7" s="43"/>
      <c r="Q7" s="43"/>
      <c r="R7" s="43"/>
    </row>
    <row r="8" spans="1:18" ht="14.4">
      <c r="B8" s="130" t="s">
        <v>6499</v>
      </c>
      <c r="C8" s="132" t="s">
        <v>7</v>
      </c>
      <c r="D8" s="43"/>
      <c r="E8" s="43"/>
      <c r="F8" s="43"/>
      <c r="G8" s="43"/>
      <c r="H8" s="43"/>
      <c r="I8" s="43"/>
      <c r="J8" s="43"/>
      <c r="K8" s="43"/>
      <c r="L8" s="43"/>
      <c r="M8" s="43"/>
      <c r="N8" s="43"/>
      <c r="O8" s="43"/>
      <c r="P8" s="43"/>
      <c r="Q8" s="43"/>
      <c r="R8" s="43"/>
    </row>
    <row r="9" spans="1:18" ht="14.4">
      <c r="B9" s="130" t="s">
        <v>6500</v>
      </c>
      <c r="C9" s="132" t="s">
        <v>7</v>
      </c>
      <c r="D9" s="43"/>
      <c r="E9" s="43"/>
      <c r="F9" s="43"/>
      <c r="G9" s="43"/>
      <c r="H9" s="43"/>
      <c r="I9" s="43"/>
      <c r="J9" s="43"/>
      <c r="K9" s="43"/>
      <c r="L9" s="43"/>
      <c r="M9" s="43"/>
      <c r="N9" s="43"/>
      <c r="O9" s="43"/>
      <c r="P9" s="43"/>
      <c r="Q9" s="43"/>
      <c r="R9" s="43"/>
    </row>
    <row r="10" spans="1:18" ht="14.4">
      <c r="B10" s="130" t="s">
        <v>6501</v>
      </c>
      <c r="C10" s="132" t="s">
        <v>7</v>
      </c>
      <c r="D10" s="43"/>
      <c r="E10" s="43"/>
      <c r="F10" s="43"/>
      <c r="G10" s="43"/>
      <c r="H10" s="43"/>
      <c r="I10" s="43"/>
      <c r="J10" s="43"/>
      <c r="K10" s="43"/>
      <c r="L10" s="43"/>
      <c r="M10" s="43"/>
      <c r="N10" s="43"/>
      <c r="O10" s="43"/>
      <c r="P10" s="43"/>
      <c r="Q10" s="43"/>
      <c r="R10" s="43"/>
    </row>
    <row r="11" spans="1:18" ht="14.4">
      <c r="B11" s="130" t="s">
        <v>6502</v>
      </c>
      <c r="C11" s="132" t="s">
        <v>7</v>
      </c>
      <c r="D11" s="43"/>
      <c r="E11" s="43"/>
      <c r="F11" s="43"/>
      <c r="G11" s="43"/>
      <c r="H11" s="43"/>
      <c r="I11" s="43"/>
      <c r="J11" s="43"/>
      <c r="K11" s="43"/>
      <c r="L11" s="43"/>
      <c r="M11" s="43"/>
      <c r="N11" s="43"/>
      <c r="O11" s="43"/>
      <c r="P11" s="43"/>
      <c r="Q11" s="43"/>
      <c r="R11" s="43"/>
    </row>
    <row r="12" spans="1:18" ht="14.4">
      <c r="A12" s="44"/>
      <c r="B12" s="130" t="s">
        <v>6334</v>
      </c>
      <c r="C12" s="132" t="s">
        <v>7</v>
      </c>
      <c r="D12" s="43"/>
      <c r="E12" s="43"/>
      <c r="F12" s="43"/>
      <c r="G12" s="43"/>
      <c r="H12" s="43"/>
      <c r="I12" s="43"/>
      <c r="J12" s="43"/>
      <c r="K12" s="43"/>
      <c r="L12" s="43"/>
      <c r="M12" s="43"/>
      <c r="N12" s="43"/>
      <c r="O12" s="43"/>
      <c r="P12" s="43"/>
      <c r="Q12" s="43"/>
      <c r="R12" s="43"/>
    </row>
    <row r="13" spans="1:18" ht="14.4">
      <c r="A13" s="44"/>
      <c r="B13" s="44"/>
      <c r="C13" s="43"/>
      <c r="D13" s="43"/>
      <c r="E13" s="43"/>
      <c r="F13" s="43"/>
      <c r="G13" s="43"/>
      <c r="H13" s="43"/>
      <c r="I13" s="43"/>
      <c r="J13" s="43"/>
      <c r="K13" s="43"/>
      <c r="L13" s="43"/>
      <c r="M13" s="43"/>
      <c r="N13" s="43"/>
      <c r="O13" s="43"/>
      <c r="P13" s="43"/>
      <c r="Q13" s="43"/>
      <c r="R13" s="43"/>
    </row>
    <row r="14" spans="1:18" ht="15.75" customHeight="1">
      <c r="A14" s="43"/>
      <c r="B14" s="45"/>
      <c r="C14" s="43"/>
      <c r="D14" s="43"/>
      <c r="E14" s="43"/>
      <c r="F14" s="43"/>
      <c r="G14" s="43"/>
      <c r="H14" s="43"/>
      <c r="I14" s="43"/>
      <c r="J14" s="43"/>
      <c r="K14" s="43"/>
      <c r="L14" s="43"/>
      <c r="M14" s="43"/>
      <c r="N14" s="43"/>
      <c r="O14" s="43"/>
      <c r="P14" s="43"/>
      <c r="Q14" s="43"/>
      <c r="R14" s="43"/>
    </row>
    <row r="15" spans="1:18" ht="15.75" customHeight="1">
      <c r="A15" s="43"/>
      <c r="B15" s="45"/>
      <c r="C15" s="43"/>
      <c r="D15" s="43"/>
      <c r="E15" s="43"/>
      <c r="F15" s="43"/>
      <c r="G15" s="43"/>
      <c r="H15" s="43"/>
      <c r="I15" s="43"/>
      <c r="J15" s="43"/>
      <c r="K15" s="43"/>
      <c r="L15" s="43"/>
      <c r="M15" s="43"/>
      <c r="N15" s="43"/>
      <c r="O15" s="43"/>
      <c r="P15" s="43"/>
      <c r="Q15" s="43"/>
      <c r="R15" s="43"/>
    </row>
    <row r="16" spans="1:18" ht="15.75" customHeight="1">
      <c r="A16" s="43"/>
      <c r="B16" s="45"/>
      <c r="C16" s="43"/>
      <c r="D16" s="43"/>
      <c r="E16" s="43"/>
      <c r="F16" s="43"/>
      <c r="G16" s="43"/>
      <c r="H16" s="43"/>
      <c r="I16" s="43"/>
      <c r="J16" s="43"/>
      <c r="K16" s="43"/>
      <c r="L16" s="43"/>
      <c r="M16" s="43"/>
      <c r="N16" s="43"/>
      <c r="O16" s="43"/>
      <c r="P16" s="43"/>
      <c r="Q16" s="43"/>
      <c r="R16" s="43"/>
    </row>
    <row r="17" spans="1:18" ht="15.75" customHeight="1">
      <c r="A17" s="43"/>
      <c r="B17" s="45"/>
      <c r="C17" s="43"/>
      <c r="D17" s="43"/>
      <c r="E17" s="43"/>
      <c r="F17" s="43"/>
      <c r="G17" s="43"/>
      <c r="H17" s="43"/>
      <c r="I17" s="43"/>
      <c r="J17" s="43"/>
      <c r="K17" s="43"/>
      <c r="L17" s="43"/>
      <c r="M17" s="43"/>
      <c r="N17" s="43"/>
      <c r="O17" s="43"/>
      <c r="P17" s="43"/>
      <c r="Q17" s="43"/>
      <c r="R17" s="43"/>
    </row>
    <row r="18" spans="1:18" ht="15.75" customHeight="1">
      <c r="A18" s="43"/>
      <c r="B18" s="45"/>
      <c r="C18" s="43"/>
      <c r="D18" s="43"/>
      <c r="E18" s="43"/>
      <c r="F18" s="43"/>
      <c r="G18" s="43"/>
      <c r="H18" s="43"/>
      <c r="I18" s="43"/>
      <c r="J18" s="43"/>
      <c r="K18" s="43"/>
      <c r="L18" s="43"/>
      <c r="M18" s="43"/>
      <c r="N18" s="43"/>
      <c r="O18" s="43"/>
      <c r="P18" s="43"/>
      <c r="Q18" s="43"/>
      <c r="R18" s="43"/>
    </row>
    <row r="19" spans="1:18" ht="15.75" customHeight="1">
      <c r="A19" s="43"/>
      <c r="B19" s="45"/>
      <c r="C19" s="43"/>
      <c r="D19" s="43"/>
      <c r="E19" s="43"/>
      <c r="F19" s="43"/>
      <c r="G19" s="43"/>
      <c r="H19" s="43"/>
      <c r="I19" s="43"/>
      <c r="J19" s="43"/>
      <c r="K19" s="43"/>
      <c r="L19" s="43"/>
      <c r="M19" s="43"/>
      <c r="N19" s="43"/>
      <c r="O19" s="43"/>
      <c r="P19" s="43"/>
      <c r="Q19" s="43"/>
      <c r="R19" s="43"/>
    </row>
    <row r="20" spans="1:18" ht="15.75" customHeight="1">
      <c r="A20" s="43"/>
      <c r="B20" s="45"/>
      <c r="C20" s="43"/>
      <c r="D20" s="43"/>
      <c r="E20" s="43"/>
      <c r="F20" s="43"/>
      <c r="G20" s="43"/>
      <c r="H20" s="43"/>
      <c r="I20" s="43"/>
      <c r="J20" s="43"/>
      <c r="K20" s="43"/>
      <c r="L20" s="43"/>
      <c r="M20" s="43"/>
      <c r="N20" s="43"/>
      <c r="O20" s="43"/>
      <c r="P20" s="43"/>
      <c r="Q20" s="43"/>
      <c r="R20" s="43"/>
    </row>
    <row r="21" spans="1:18" ht="15.75" customHeight="1">
      <c r="A21" s="43"/>
      <c r="B21" s="45"/>
      <c r="C21" s="43"/>
      <c r="D21" s="43"/>
      <c r="E21" s="43"/>
      <c r="F21" s="43"/>
      <c r="G21" s="43"/>
      <c r="H21" s="43"/>
      <c r="I21" s="43"/>
      <c r="J21" s="43"/>
      <c r="K21" s="43"/>
      <c r="L21" s="43"/>
      <c r="M21" s="43"/>
      <c r="N21" s="43"/>
      <c r="O21" s="43"/>
      <c r="P21" s="43"/>
      <c r="Q21" s="43"/>
      <c r="R21" s="43"/>
    </row>
    <row r="22" spans="1:18" ht="15.75" customHeight="1">
      <c r="A22" s="43"/>
      <c r="B22" s="45"/>
      <c r="C22" s="43"/>
      <c r="D22" s="43"/>
      <c r="E22" s="43"/>
      <c r="F22" s="43"/>
      <c r="G22" s="43"/>
      <c r="H22" s="43"/>
      <c r="I22" s="43"/>
      <c r="J22" s="43"/>
      <c r="K22" s="43"/>
      <c r="L22" s="43"/>
      <c r="M22" s="43"/>
      <c r="N22" s="43"/>
      <c r="O22" s="43"/>
      <c r="P22" s="43"/>
      <c r="Q22" s="43"/>
      <c r="R22" s="43"/>
    </row>
    <row r="23" spans="1:18" ht="15.75" customHeight="1">
      <c r="A23" s="43"/>
      <c r="B23" s="45"/>
      <c r="C23" s="43"/>
      <c r="D23" s="43"/>
      <c r="E23" s="43"/>
      <c r="F23" s="43"/>
      <c r="G23" s="43"/>
      <c r="H23" s="43"/>
      <c r="I23" s="43"/>
      <c r="J23" s="43"/>
      <c r="K23" s="43"/>
      <c r="L23" s="43"/>
      <c r="M23" s="43"/>
      <c r="N23" s="43"/>
      <c r="O23" s="43"/>
      <c r="P23" s="43"/>
      <c r="Q23" s="43"/>
      <c r="R23" s="43"/>
    </row>
    <row r="24" spans="1:18" ht="15.75" customHeight="1">
      <c r="A24" s="43"/>
      <c r="B24" s="45"/>
      <c r="C24" s="43"/>
      <c r="D24" s="43"/>
      <c r="E24" s="43"/>
      <c r="F24" s="43"/>
      <c r="G24" s="43"/>
      <c r="H24" s="43"/>
      <c r="I24" s="43"/>
      <c r="J24" s="43"/>
      <c r="K24" s="43"/>
      <c r="L24" s="43"/>
      <c r="M24" s="43"/>
      <c r="N24" s="43"/>
      <c r="O24" s="43"/>
      <c r="P24" s="43"/>
      <c r="Q24" s="43"/>
      <c r="R24" s="43"/>
    </row>
    <row r="25" spans="1:18" ht="15.75" customHeight="1">
      <c r="A25" s="43"/>
      <c r="B25" s="45"/>
      <c r="C25" s="43"/>
      <c r="D25" s="43"/>
      <c r="E25" s="43"/>
      <c r="F25" s="43"/>
      <c r="G25" s="43"/>
      <c r="H25" s="43"/>
      <c r="I25" s="43"/>
      <c r="J25" s="43"/>
      <c r="K25" s="43"/>
      <c r="L25" s="43"/>
      <c r="M25" s="43"/>
      <c r="N25" s="43"/>
      <c r="O25" s="43"/>
      <c r="P25" s="43"/>
      <c r="Q25" s="43"/>
      <c r="R25" s="43"/>
    </row>
    <row r="26" spans="1:18" ht="15.75" customHeight="1">
      <c r="A26" s="43"/>
      <c r="B26" s="45"/>
      <c r="C26" s="43"/>
      <c r="D26" s="43"/>
      <c r="E26" s="43"/>
      <c r="F26" s="43"/>
      <c r="G26" s="43"/>
      <c r="H26" s="43"/>
      <c r="I26" s="43"/>
      <c r="J26" s="43"/>
      <c r="K26" s="43"/>
      <c r="L26" s="43"/>
      <c r="M26" s="43"/>
      <c r="N26" s="43"/>
      <c r="O26" s="43"/>
      <c r="P26" s="43"/>
      <c r="Q26" s="43"/>
      <c r="R26" s="43"/>
    </row>
    <row r="27" spans="1:18" ht="15.75" customHeight="1">
      <c r="A27" s="43"/>
      <c r="B27" s="45"/>
      <c r="C27" s="43"/>
      <c r="D27" s="43"/>
      <c r="E27" s="43"/>
      <c r="F27" s="43"/>
      <c r="G27" s="43"/>
      <c r="H27" s="43"/>
      <c r="I27" s="43"/>
      <c r="J27" s="43"/>
      <c r="K27" s="43"/>
      <c r="L27" s="43"/>
      <c r="M27" s="43"/>
      <c r="N27" s="43"/>
      <c r="O27" s="43"/>
      <c r="P27" s="43"/>
      <c r="Q27" s="43"/>
      <c r="R27" s="43"/>
    </row>
    <row r="28" spans="1:18" ht="15.75" customHeight="1">
      <c r="A28" s="43"/>
      <c r="B28" s="45"/>
      <c r="C28" s="43"/>
      <c r="D28" s="43"/>
      <c r="E28" s="43"/>
      <c r="F28" s="43"/>
      <c r="G28" s="43"/>
      <c r="H28" s="43"/>
      <c r="I28" s="43"/>
      <c r="J28" s="43"/>
      <c r="K28" s="43"/>
      <c r="L28" s="43"/>
      <c r="M28" s="43"/>
      <c r="N28" s="43"/>
      <c r="O28" s="43"/>
      <c r="P28" s="43"/>
      <c r="Q28" s="43"/>
      <c r="R28" s="43"/>
    </row>
    <row r="29" spans="1:18" ht="15.75" customHeight="1">
      <c r="A29" s="43"/>
      <c r="B29" s="45"/>
      <c r="C29" s="43"/>
      <c r="D29" s="43"/>
      <c r="E29" s="43"/>
      <c r="F29" s="43"/>
      <c r="G29" s="43"/>
      <c r="H29" s="43"/>
      <c r="I29" s="43"/>
      <c r="J29" s="43"/>
      <c r="K29" s="43"/>
      <c r="L29" s="43"/>
      <c r="M29" s="43"/>
      <c r="N29" s="43"/>
      <c r="O29" s="43"/>
      <c r="P29" s="43"/>
      <c r="Q29" s="43"/>
      <c r="R29" s="43"/>
    </row>
    <row r="30" spans="1:18" ht="15.75" customHeight="1">
      <c r="A30" s="43"/>
      <c r="B30" s="45"/>
      <c r="C30" s="43"/>
      <c r="D30" s="43"/>
      <c r="E30" s="43"/>
      <c r="F30" s="43"/>
      <c r="G30" s="43"/>
      <c r="H30" s="43"/>
      <c r="I30" s="43"/>
      <c r="J30" s="43"/>
      <c r="K30" s="43"/>
      <c r="L30" s="43"/>
      <c r="M30" s="43"/>
      <c r="N30" s="43"/>
      <c r="O30" s="43"/>
      <c r="P30" s="43"/>
      <c r="Q30" s="43"/>
      <c r="R30" s="43"/>
    </row>
    <row r="31" spans="1:18" ht="15.75" customHeight="1">
      <c r="A31" s="43"/>
      <c r="B31" s="45"/>
      <c r="C31" s="43"/>
      <c r="D31" s="43"/>
      <c r="E31" s="43"/>
      <c r="F31" s="43"/>
      <c r="G31" s="43"/>
      <c r="H31" s="43"/>
      <c r="I31" s="43"/>
      <c r="J31" s="43"/>
      <c r="K31" s="43"/>
      <c r="L31" s="43"/>
      <c r="M31" s="43"/>
      <c r="N31" s="43"/>
      <c r="O31" s="43"/>
      <c r="P31" s="43"/>
      <c r="Q31" s="43"/>
      <c r="R31" s="43"/>
    </row>
    <row r="32" spans="1:18" ht="15.75" customHeight="1">
      <c r="A32" s="43"/>
      <c r="B32" s="45"/>
      <c r="C32" s="43"/>
      <c r="D32" s="43"/>
      <c r="E32" s="43"/>
      <c r="F32" s="43"/>
      <c r="G32" s="43"/>
      <c r="H32" s="43"/>
      <c r="I32" s="43"/>
      <c r="J32" s="43"/>
      <c r="K32" s="43"/>
      <c r="L32" s="43"/>
      <c r="M32" s="43"/>
      <c r="N32" s="43"/>
      <c r="O32" s="43"/>
      <c r="P32" s="43"/>
      <c r="Q32" s="43"/>
      <c r="R32" s="43"/>
    </row>
    <row r="33" spans="1:18" ht="15.75" customHeight="1">
      <c r="A33" s="43"/>
      <c r="B33" s="45"/>
      <c r="C33" s="43"/>
      <c r="D33" s="43"/>
      <c r="E33" s="43"/>
      <c r="F33" s="43"/>
      <c r="G33" s="43"/>
      <c r="H33" s="43"/>
      <c r="I33" s="43"/>
      <c r="J33" s="43"/>
      <c r="K33" s="43"/>
      <c r="L33" s="43"/>
      <c r="M33" s="43"/>
      <c r="N33" s="43"/>
      <c r="O33" s="43"/>
      <c r="P33" s="43"/>
      <c r="Q33" s="43"/>
      <c r="R33" s="43"/>
    </row>
    <row r="34" spans="1:18" ht="15.75" customHeight="1">
      <c r="A34" s="43"/>
      <c r="B34" s="45"/>
      <c r="C34" s="43"/>
      <c r="D34" s="43"/>
      <c r="E34" s="43"/>
      <c r="F34" s="43"/>
      <c r="G34" s="43"/>
      <c r="H34" s="43"/>
      <c r="I34" s="43"/>
      <c r="J34" s="43"/>
      <c r="K34" s="43"/>
      <c r="L34" s="43"/>
      <c r="M34" s="43"/>
      <c r="N34" s="43"/>
      <c r="O34" s="43"/>
      <c r="P34" s="43"/>
      <c r="Q34" s="43"/>
      <c r="R34" s="43"/>
    </row>
    <row r="35" spans="1:18" ht="15.75" customHeight="1">
      <c r="A35" s="43"/>
      <c r="B35" s="45"/>
      <c r="C35" s="43"/>
      <c r="D35" s="43"/>
      <c r="E35" s="43"/>
      <c r="F35" s="43"/>
      <c r="G35" s="43"/>
      <c r="H35" s="43"/>
      <c r="I35" s="43"/>
      <c r="J35" s="43"/>
      <c r="K35" s="43"/>
      <c r="L35" s="43"/>
      <c r="M35" s="43"/>
      <c r="N35" s="43"/>
      <c r="O35" s="43"/>
      <c r="P35" s="43"/>
      <c r="Q35" s="43"/>
      <c r="R35" s="43"/>
    </row>
    <row r="36" spans="1:18" ht="15.75" customHeight="1">
      <c r="A36" s="43"/>
      <c r="B36" s="45"/>
      <c r="C36" s="43"/>
      <c r="D36" s="43"/>
      <c r="E36" s="43"/>
      <c r="F36" s="43"/>
      <c r="G36" s="43"/>
      <c r="H36" s="43"/>
      <c r="I36" s="43"/>
      <c r="J36" s="43"/>
      <c r="K36" s="43"/>
      <c r="L36" s="43"/>
      <c r="M36" s="43"/>
      <c r="N36" s="43"/>
      <c r="O36" s="43"/>
      <c r="P36" s="43"/>
      <c r="Q36" s="43"/>
      <c r="R36" s="43"/>
    </row>
    <row r="37" spans="1:18" ht="15.75" customHeight="1">
      <c r="A37" s="43"/>
      <c r="B37" s="45"/>
      <c r="C37" s="43"/>
      <c r="D37" s="43"/>
      <c r="E37" s="43"/>
      <c r="F37" s="43"/>
      <c r="G37" s="43"/>
      <c r="H37" s="43"/>
      <c r="I37" s="43"/>
      <c r="J37" s="43"/>
      <c r="K37" s="43"/>
      <c r="L37" s="43"/>
      <c r="M37" s="43"/>
      <c r="N37" s="43"/>
      <c r="O37" s="43"/>
      <c r="P37" s="43"/>
      <c r="Q37" s="43"/>
      <c r="R37" s="43"/>
    </row>
    <row r="38" spans="1:18" ht="15.75" customHeight="1">
      <c r="A38" s="43"/>
      <c r="B38" s="45"/>
      <c r="C38" s="43"/>
      <c r="D38" s="43"/>
      <c r="E38" s="43"/>
      <c r="F38" s="43"/>
      <c r="G38" s="43"/>
      <c r="H38" s="43"/>
      <c r="I38" s="43"/>
      <c r="J38" s="43"/>
      <c r="K38" s="43"/>
      <c r="L38" s="43"/>
      <c r="M38" s="43"/>
      <c r="N38" s="43"/>
      <c r="O38" s="43"/>
      <c r="P38" s="43"/>
      <c r="Q38" s="43"/>
      <c r="R38" s="43"/>
    </row>
    <row r="39" spans="1:18" ht="15.75" customHeight="1">
      <c r="A39" s="43"/>
      <c r="B39" s="45"/>
      <c r="C39" s="43"/>
      <c r="D39" s="43"/>
      <c r="E39" s="43"/>
      <c r="F39" s="43"/>
      <c r="G39" s="43"/>
      <c r="H39" s="43"/>
      <c r="I39" s="43"/>
      <c r="J39" s="43"/>
      <c r="K39" s="43"/>
      <c r="L39" s="43"/>
      <c r="M39" s="43"/>
      <c r="N39" s="43"/>
      <c r="O39" s="43"/>
      <c r="P39" s="43"/>
      <c r="Q39" s="43"/>
      <c r="R39" s="43"/>
    </row>
    <row r="40" spans="1:18" ht="15.75" customHeight="1">
      <c r="A40" s="43"/>
      <c r="B40" s="45"/>
      <c r="C40" s="43"/>
      <c r="D40" s="43"/>
      <c r="E40" s="43"/>
      <c r="F40" s="43"/>
      <c r="G40" s="43"/>
      <c r="H40" s="43"/>
      <c r="I40" s="43"/>
      <c r="J40" s="43"/>
      <c r="K40" s="43"/>
      <c r="L40" s="43"/>
      <c r="M40" s="43"/>
      <c r="N40" s="43"/>
      <c r="O40" s="43"/>
      <c r="P40" s="43"/>
      <c r="Q40" s="43"/>
      <c r="R40" s="43"/>
    </row>
    <row r="41" spans="1:18" ht="15.75" customHeight="1">
      <c r="A41" s="43"/>
      <c r="B41" s="45"/>
      <c r="C41" s="43"/>
      <c r="D41" s="43"/>
      <c r="E41" s="43"/>
      <c r="F41" s="43"/>
      <c r="G41" s="43"/>
      <c r="H41" s="43"/>
      <c r="I41" s="43"/>
      <c r="J41" s="43"/>
      <c r="K41" s="43"/>
      <c r="L41" s="43"/>
      <c r="M41" s="43"/>
      <c r="N41" s="43"/>
      <c r="O41" s="43"/>
      <c r="P41" s="43"/>
      <c r="Q41" s="43"/>
      <c r="R41" s="43"/>
    </row>
    <row r="42" spans="1:18" ht="15.75" customHeight="1">
      <c r="A42" s="43"/>
      <c r="B42" s="45"/>
      <c r="C42" s="43"/>
      <c r="D42" s="43"/>
      <c r="E42" s="43"/>
      <c r="F42" s="43"/>
      <c r="G42" s="43"/>
      <c r="H42" s="43"/>
      <c r="I42" s="43"/>
      <c r="J42" s="43"/>
      <c r="K42" s="43"/>
      <c r="L42" s="43"/>
      <c r="M42" s="43"/>
      <c r="N42" s="43"/>
      <c r="O42" s="43"/>
      <c r="P42" s="43"/>
      <c r="Q42" s="43"/>
      <c r="R42" s="43"/>
    </row>
    <row r="43" spans="1:18" ht="15.75" customHeight="1">
      <c r="A43" s="43"/>
      <c r="B43" s="45"/>
      <c r="C43" s="43"/>
      <c r="D43" s="43"/>
      <c r="E43" s="43"/>
      <c r="F43" s="43"/>
      <c r="G43" s="43"/>
      <c r="H43" s="43"/>
      <c r="I43" s="43"/>
      <c r="J43" s="43"/>
      <c r="K43" s="43"/>
      <c r="L43" s="43"/>
      <c r="M43" s="43"/>
      <c r="N43" s="43"/>
      <c r="O43" s="43"/>
      <c r="P43" s="43"/>
      <c r="Q43" s="43"/>
      <c r="R43" s="43"/>
    </row>
    <row r="44" spans="1:18" ht="15.75" customHeight="1">
      <c r="A44" s="43"/>
      <c r="B44" s="45"/>
      <c r="C44" s="43"/>
      <c r="D44" s="43"/>
      <c r="E44" s="43"/>
      <c r="F44" s="43"/>
      <c r="G44" s="43"/>
      <c r="H44" s="43"/>
      <c r="I44" s="43"/>
      <c r="J44" s="43"/>
      <c r="K44" s="43"/>
      <c r="L44" s="43"/>
      <c r="M44" s="43"/>
      <c r="N44" s="43"/>
      <c r="O44" s="43"/>
      <c r="P44" s="43"/>
      <c r="Q44" s="43"/>
      <c r="R44" s="43"/>
    </row>
    <row r="45" spans="1:18" ht="15.75" customHeight="1">
      <c r="A45" s="43"/>
      <c r="B45" s="45"/>
      <c r="C45" s="43"/>
      <c r="D45" s="43"/>
      <c r="E45" s="43"/>
      <c r="F45" s="43"/>
      <c r="G45" s="43"/>
      <c r="H45" s="43"/>
      <c r="I45" s="43"/>
      <c r="J45" s="43"/>
      <c r="K45" s="43"/>
      <c r="L45" s="43"/>
      <c r="M45" s="43"/>
      <c r="N45" s="43"/>
      <c r="O45" s="43"/>
      <c r="P45" s="43"/>
      <c r="Q45" s="43"/>
      <c r="R45" s="43"/>
    </row>
    <row r="46" spans="1:18" ht="15.75" customHeight="1">
      <c r="A46" s="43"/>
      <c r="B46" s="45"/>
      <c r="C46" s="43"/>
      <c r="D46" s="43"/>
      <c r="E46" s="43"/>
      <c r="F46" s="43"/>
      <c r="G46" s="43"/>
      <c r="H46" s="43"/>
      <c r="I46" s="43"/>
      <c r="J46" s="43"/>
      <c r="K46" s="43"/>
      <c r="L46" s="43"/>
      <c r="M46" s="43"/>
      <c r="N46" s="43"/>
      <c r="O46" s="43"/>
      <c r="P46" s="43"/>
      <c r="Q46" s="43"/>
      <c r="R46" s="43"/>
    </row>
    <row r="47" spans="1:18" ht="15.75" customHeight="1">
      <c r="A47" s="43"/>
      <c r="B47" s="45"/>
      <c r="C47" s="43"/>
      <c r="D47" s="43"/>
      <c r="E47" s="43"/>
      <c r="F47" s="43"/>
      <c r="G47" s="43"/>
      <c r="H47" s="43"/>
      <c r="I47" s="43"/>
      <c r="J47" s="43"/>
      <c r="K47" s="43"/>
      <c r="L47" s="43"/>
      <c r="M47" s="43"/>
      <c r="N47" s="43"/>
      <c r="O47" s="43"/>
      <c r="P47" s="43"/>
      <c r="Q47" s="43"/>
      <c r="R47" s="43"/>
    </row>
    <row r="48" spans="1:18" ht="15.75" customHeight="1">
      <c r="A48" s="43"/>
      <c r="B48" s="45"/>
      <c r="C48" s="43"/>
      <c r="D48" s="43"/>
      <c r="E48" s="43"/>
      <c r="F48" s="43"/>
      <c r="G48" s="43"/>
      <c r="H48" s="43"/>
      <c r="I48" s="43"/>
      <c r="J48" s="43"/>
      <c r="K48" s="43"/>
      <c r="L48" s="43"/>
      <c r="M48" s="43"/>
      <c r="N48" s="43"/>
      <c r="O48" s="43"/>
      <c r="P48" s="43"/>
      <c r="Q48" s="43"/>
      <c r="R48" s="43"/>
    </row>
    <row r="49" spans="1:18" ht="15.75" customHeight="1">
      <c r="A49" s="43"/>
      <c r="B49" s="45"/>
      <c r="C49" s="43"/>
      <c r="D49" s="43"/>
      <c r="E49" s="43"/>
      <c r="F49" s="43"/>
      <c r="G49" s="43"/>
      <c r="H49" s="43"/>
      <c r="I49" s="43"/>
      <c r="J49" s="43"/>
      <c r="K49" s="43"/>
      <c r="L49" s="43"/>
      <c r="M49" s="43"/>
      <c r="N49" s="43"/>
      <c r="O49" s="43"/>
      <c r="P49" s="43"/>
      <c r="Q49" s="43"/>
      <c r="R49" s="43"/>
    </row>
    <row r="50" spans="1:18" ht="15.75" customHeight="1">
      <c r="A50" s="43"/>
      <c r="B50" s="45"/>
      <c r="C50" s="43"/>
      <c r="D50" s="43"/>
      <c r="E50" s="43"/>
      <c r="F50" s="43"/>
      <c r="G50" s="43"/>
      <c r="H50" s="43"/>
      <c r="I50" s="43"/>
      <c r="J50" s="43"/>
      <c r="K50" s="43"/>
      <c r="L50" s="43"/>
      <c r="M50" s="43"/>
      <c r="N50" s="43"/>
      <c r="O50" s="43"/>
      <c r="P50" s="43"/>
      <c r="Q50" s="43"/>
      <c r="R50" s="43"/>
    </row>
    <row r="51" spans="1:18" ht="15.75" customHeight="1">
      <c r="A51" s="43"/>
      <c r="B51" s="45"/>
      <c r="C51" s="43"/>
      <c r="D51" s="43"/>
      <c r="E51" s="43"/>
      <c r="F51" s="43"/>
      <c r="G51" s="43"/>
      <c r="H51" s="43"/>
      <c r="I51" s="43"/>
      <c r="J51" s="43"/>
      <c r="K51" s="43"/>
      <c r="L51" s="43"/>
      <c r="M51" s="43"/>
      <c r="N51" s="43"/>
      <c r="O51" s="43"/>
      <c r="P51" s="43"/>
      <c r="Q51" s="43"/>
      <c r="R51" s="43"/>
    </row>
    <row r="52" spans="1:18" ht="15.75" customHeight="1">
      <c r="A52" s="43"/>
      <c r="B52" s="45"/>
      <c r="C52" s="43"/>
      <c r="D52" s="43"/>
      <c r="E52" s="43"/>
      <c r="F52" s="43"/>
      <c r="G52" s="43"/>
      <c r="H52" s="43"/>
      <c r="I52" s="43"/>
      <c r="J52" s="43"/>
      <c r="K52" s="43"/>
      <c r="L52" s="43"/>
      <c r="M52" s="43"/>
      <c r="N52" s="43"/>
      <c r="O52" s="43"/>
      <c r="P52" s="43"/>
      <c r="Q52" s="43"/>
      <c r="R52" s="43"/>
    </row>
    <row r="53" spans="1:18" ht="15.75" customHeight="1">
      <c r="A53" s="43"/>
      <c r="B53" s="45"/>
      <c r="C53" s="43"/>
      <c r="D53" s="43"/>
      <c r="E53" s="43"/>
      <c r="F53" s="43"/>
      <c r="G53" s="43"/>
      <c r="H53" s="43"/>
      <c r="I53" s="43"/>
      <c r="J53" s="43"/>
      <c r="K53" s="43"/>
      <c r="L53" s="43"/>
      <c r="M53" s="43"/>
      <c r="N53" s="43"/>
      <c r="O53" s="43"/>
      <c r="P53" s="43"/>
      <c r="Q53" s="43"/>
      <c r="R53" s="43"/>
    </row>
    <row r="54" spans="1:18" ht="15.75" customHeight="1">
      <c r="A54" s="43"/>
      <c r="B54" s="45"/>
      <c r="C54" s="43"/>
      <c r="D54" s="43"/>
      <c r="E54" s="43"/>
      <c r="F54" s="43"/>
      <c r="G54" s="43"/>
      <c r="H54" s="43"/>
      <c r="I54" s="43"/>
      <c r="J54" s="43"/>
      <c r="K54" s="43"/>
      <c r="L54" s="43"/>
      <c r="M54" s="43"/>
      <c r="N54" s="43"/>
      <c r="O54" s="43"/>
      <c r="P54" s="43"/>
      <c r="Q54" s="43"/>
      <c r="R54" s="43"/>
    </row>
    <row r="55" spans="1:18" ht="15.75" customHeight="1">
      <c r="A55" s="43"/>
      <c r="B55" s="45"/>
      <c r="C55" s="43"/>
      <c r="D55" s="43"/>
      <c r="E55" s="43"/>
      <c r="F55" s="43"/>
      <c r="G55" s="43"/>
      <c r="H55" s="43"/>
      <c r="I55" s="43"/>
      <c r="J55" s="43"/>
      <c r="K55" s="43"/>
      <c r="L55" s="43"/>
      <c r="M55" s="43"/>
      <c r="N55" s="43"/>
      <c r="O55" s="43"/>
      <c r="P55" s="43"/>
      <c r="Q55" s="43"/>
      <c r="R55" s="43"/>
    </row>
    <row r="56" spans="1:18" ht="15.75" customHeight="1">
      <c r="A56" s="43"/>
      <c r="B56" s="45"/>
      <c r="C56" s="43"/>
      <c r="D56" s="43"/>
      <c r="E56" s="43"/>
      <c r="F56" s="43"/>
      <c r="G56" s="43"/>
      <c r="H56" s="43"/>
      <c r="I56" s="43"/>
      <c r="J56" s="43"/>
      <c r="K56" s="43"/>
      <c r="L56" s="43"/>
      <c r="M56" s="43"/>
      <c r="N56" s="43"/>
      <c r="O56" s="43"/>
      <c r="P56" s="43"/>
      <c r="Q56" s="43"/>
      <c r="R56" s="43"/>
    </row>
    <row r="57" spans="1:18" ht="15.75" customHeight="1">
      <c r="A57" s="43"/>
      <c r="B57" s="45"/>
      <c r="C57" s="43"/>
      <c r="D57" s="43"/>
      <c r="E57" s="43"/>
      <c r="F57" s="43"/>
      <c r="G57" s="43"/>
      <c r="H57" s="43"/>
      <c r="I57" s="43"/>
      <c r="J57" s="43"/>
      <c r="K57" s="43"/>
      <c r="L57" s="43"/>
      <c r="M57" s="43"/>
      <c r="N57" s="43"/>
      <c r="O57" s="43"/>
      <c r="P57" s="43"/>
      <c r="Q57" s="43"/>
      <c r="R57" s="43"/>
    </row>
    <row r="58" spans="1:18" ht="15.75" customHeight="1">
      <c r="A58" s="43"/>
      <c r="B58" s="45"/>
      <c r="C58" s="43"/>
      <c r="D58" s="43"/>
      <c r="E58" s="43"/>
      <c r="F58" s="43"/>
      <c r="G58" s="43"/>
      <c r="H58" s="43"/>
      <c r="I58" s="43"/>
      <c r="J58" s="43"/>
      <c r="K58" s="43"/>
      <c r="L58" s="43"/>
      <c r="M58" s="43"/>
      <c r="N58" s="43"/>
      <c r="O58" s="43"/>
      <c r="P58" s="43"/>
      <c r="Q58" s="43"/>
      <c r="R58" s="43"/>
    </row>
    <row r="59" spans="1:18" ht="15.75" customHeight="1">
      <c r="A59" s="43"/>
      <c r="B59" s="45"/>
      <c r="C59" s="43"/>
      <c r="D59" s="43"/>
      <c r="E59" s="43"/>
      <c r="F59" s="43"/>
      <c r="G59" s="43"/>
      <c r="H59" s="43"/>
      <c r="I59" s="43"/>
      <c r="J59" s="43"/>
      <c r="K59" s="43"/>
      <c r="L59" s="43"/>
      <c r="M59" s="43"/>
      <c r="N59" s="43"/>
      <c r="O59" s="43"/>
      <c r="P59" s="43"/>
      <c r="Q59" s="43"/>
      <c r="R59" s="43"/>
    </row>
    <row r="60" spans="1:18" ht="15.75" customHeight="1">
      <c r="A60" s="43"/>
      <c r="B60" s="45"/>
      <c r="C60" s="43"/>
      <c r="D60" s="43"/>
      <c r="E60" s="43"/>
      <c r="F60" s="43"/>
      <c r="G60" s="43"/>
      <c r="H60" s="43"/>
      <c r="I60" s="43"/>
      <c r="J60" s="43"/>
      <c r="K60" s="43"/>
      <c r="L60" s="43"/>
      <c r="M60" s="43"/>
      <c r="N60" s="43"/>
      <c r="O60" s="43"/>
      <c r="P60" s="43"/>
      <c r="Q60" s="43"/>
      <c r="R60" s="43"/>
    </row>
    <row r="61" spans="1:18" ht="15.75" customHeight="1">
      <c r="A61" s="43"/>
      <c r="B61" s="45"/>
      <c r="C61" s="43"/>
      <c r="D61" s="43"/>
      <c r="E61" s="43"/>
      <c r="F61" s="43"/>
      <c r="G61" s="43"/>
      <c r="H61" s="43"/>
      <c r="I61" s="43"/>
      <c r="J61" s="43"/>
      <c r="K61" s="43"/>
      <c r="L61" s="43"/>
      <c r="M61" s="43"/>
      <c r="N61" s="43"/>
      <c r="O61" s="43"/>
      <c r="P61" s="43"/>
      <c r="Q61" s="43"/>
      <c r="R61" s="43"/>
    </row>
    <row r="62" spans="1:18" ht="15.75" customHeight="1">
      <c r="A62" s="43"/>
      <c r="B62" s="45"/>
      <c r="C62" s="43"/>
      <c r="D62" s="43"/>
      <c r="E62" s="43"/>
      <c r="F62" s="43"/>
      <c r="G62" s="43"/>
      <c r="H62" s="43"/>
      <c r="I62" s="43"/>
      <c r="J62" s="43"/>
      <c r="K62" s="43"/>
      <c r="L62" s="43"/>
      <c r="M62" s="43"/>
      <c r="N62" s="43"/>
      <c r="O62" s="43"/>
      <c r="P62" s="43"/>
      <c r="Q62" s="43"/>
      <c r="R62" s="43"/>
    </row>
    <row r="63" spans="1:18" ht="15.75" customHeight="1">
      <c r="A63" s="43"/>
      <c r="B63" s="45"/>
      <c r="C63" s="43"/>
      <c r="D63" s="43"/>
      <c r="E63" s="43"/>
      <c r="F63" s="43"/>
      <c r="G63" s="43"/>
      <c r="H63" s="43"/>
      <c r="I63" s="43"/>
      <c r="J63" s="43"/>
      <c r="K63" s="43"/>
      <c r="L63" s="43"/>
      <c r="M63" s="43"/>
      <c r="N63" s="43"/>
      <c r="O63" s="43"/>
      <c r="P63" s="43"/>
      <c r="Q63" s="43"/>
      <c r="R63" s="43"/>
    </row>
    <row r="64" spans="1:18" ht="15.75" customHeight="1">
      <c r="A64" s="43"/>
      <c r="B64" s="45"/>
      <c r="C64" s="43"/>
      <c r="D64" s="43"/>
      <c r="E64" s="43"/>
      <c r="F64" s="43"/>
      <c r="G64" s="43"/>
      <c r="H64" s="43"/>
      <c r="I64" s="43"/>
      <c r="J64" s="43"/>
      <c r="K64" s="43"/>
      <c r="L64" s="43"/>
      <c r="M64" s="43"/>
      <c r="N64" s="43"/>
      <c r="O64" s="43"/>
      <c r="P64" s="43"/>
      <c r="Q64" s="43"/>
      <c r="R64" s="43"/>
    </row>
    <row r="65" spans="1:18" ht="15.75" customHeight="1">
      <c r="A65" s="43"/>
      <c r="B65" s="45"/>
      <c r="C65" s="43"/>
      <c r="D65" s="43"/>
      <c r="E65" s="43"/>
      <c r="F65" s="43"/>
      <c r="G65" s="43"/>
      <c r="H65" s="43"/>
      <c r="I65" s="43"/>
      <c r="J65" s="43"/>
      <c r="K65" s="43"/>
      <c r="L65" s="43"/>
      <c r="M65" s="43"/>
      <c r="N65" s="43"/>
      <c r="O65" s="43"/>
      <c r="P65" s="43"/>
      <c r="Q65" s="43"/>
      <c r="R65" s="43"/>
    </row>
    <row r="66" spans="1:18" ht="15.75" customHeight="1">
      <c r="A66" s="43"/>
      <c r="B66" s="45"/>
      <c r="C66" s="43"/>
      <c r="D66" s="43"/>
      <c r="E66" s="43"/>
      <c r="F66" s="43"/>
      <c r="G66" s="43"/>
      <c r="H66" s="43"/>
      <c r="I66" s="43"/>
      <c r="J66" s="43"/>
      <c r="K66" s="43"/>
      <c r="L66" s="43"/>
      <c r="M66" s="43"/>
      <c r="N66" s="43"/>
      <c r="O66" s="43"/>
      <c r="P66" s="43"/>
      <c r="Q66" s="43"/>
      <c r="R66" s="43"/>
    </row>
    <row r="67" spans="1:18" ht="15.75" customHeight="1">
      <c r="A67" s="43"/>
      <c r="B67" s="45"/>
      <c r="C67" s="43"/>
      <c r="D67" s="43"/>
      <c r="E67" s="43"/>
      <c r="F67" s="43"/>
      <c r="G67" s="43"/>
      <c r="H67" s="43"/>
      <c r="I67" s="43"/>
      <c r="J67" s="43"/>
      <c r="K67" s="43"/>
      <c r="L67" s="43"/>
      <c r="M67" s="43"/>
      <c r="N67" s="43"/>
      <c r="O67" s="43"/>
      <c r="P67" s="43"/>
      <c r="Q67" s="43"/>
      <c r="R67" s="43"/>
    </row>
    <row r="68" spans="1:18" ht="15.75" customHeight="1">
      <c r="A68" s="43"/>
      <c r="B68" s="45"/>
      <c r="C68" s="43"/>
      <c r="D68" s="43"/>
      <c r="E68" s="43"/>
      <c r="F68" s="43"/>
      <c r="G68" s="43"/>
      <c r="H68" s="43"/>
      <c r="I68" s="43"/>
      <c r="J68" s="43"/>
      <c r="K68" s="43"/>
      <c r="L68" s="43"/>
      <c r="M68" s="43"/>
      <c r="N68" s="43"/>
      <c r="O68" s="43"/>
      <c r="P68" s="43"/>
      <c r="Q68" s="43"/>
      <c r="R68" s="43"/>
    </row>
    <row r="69" spans="1:18" ht="15.75" customHeight="1">
      <c r="A69" s="43"/>
      <c r="B69" s="45"/>
      <c r="C69" s="43"/>
      <c r="D69" s="43"/>
      <c r="E69" s="43"/>
      <c r="F69" s="43"/>
      <c r="G69" s="43"/>
      <c r="H69" s="43"/>
      <c r="I69" s="43"/>
      <c r="J69" s="43"/>
      <c r="K69" s="43"/>
      <c r="L69" s="43"/>
      <c r="M69" s="43"/>
      <c r="N69" s="43"/>
      <c r="O69" s="43"/>
      <c r="P69" s="43"/>
      <c r="Q69" s="43"/>
      <c r="R69" s="43"/>
    </row>
    <row r="70" spans="1:18" ht="15.75" customHeight="1">
      <c r="A70" s="43"/>
      <c r="B70" s="45"/>
      <c r="C70" s="43"/>
      <c r="D70" s="43"/>
      <c r="E70" s="43"/>
      <c r="F70" s="43"/>
      <c r="G70" s="43"/>
      <c r="H70" s="43"/>
      <c r="I70" s="43"/>
      <c r="J70" s="43"/>
      <c r="K70" s="43"/>
      <c r="L70" s="43"/>
      <c r="M70" s="43"/>
      <c r="N70" s="43"/>
      <c r="O70" s="43"/>
      <c r="P70" s="43"/>
      <c r="Q70" s="43"/>
      <c r="R70" s="43"/>
    </row>
    <row r="71" spans="1:18" ht="15.75" customHeight="1">
      <c r="A71" s="43"/>
      <c r="B71" s="45"/>
      <c r="C71" s="43"/>
      <c r="D71" s="43"/>
      <c r="E71" s="43"/>
      <c r="F71" s="43"/>
      <c r="G71" s="43"/>
      <c r="H71" s="43"/>
      <c r="I71" s="43"/>
      <c r="J71" s="43"/>
      <c r="K71" s="43"/>
      <c r="L71" s="43"/>
      <c r="M71" s="43"/>
      <c r="N71" s="43"/>
      <c r="O71" s="43"/>
      <c r="P71" s="43"/>
      <c r="Q71" s="43"/>
      <c r="R71" s="43"/>
    </row>
    <row r="72" spans="1:18" ht="15.75" customHeight="1">
      <c r="A72" s="43"/>
      <c r="B72" s="45"/>
      <c r="C72" s="43"/>
      <c r="D72" s="43"/>
      <c r="E72" s="43"/>
      <c r="F72" s="43"/>
      <c r="G72" s="43"/>
      <c r="H72" s="43"/>
      <c r="I72" s="43"/>
      <c r="J72" s="43"/>
      <c r="K72" s="43"/>
      <c r="L72" s="43"/>
      <c r="M72" s="43"/>
      <c r="N72" s="43"/>
      <c r="O72" s="43"/>
      <c r="P72" s="43"/>
      <c r="Q72" s="43"/>
      <c r="R72" s="43"/>
    </row>
    <row r="73" spans="1:18" ht="15.75" customHeight="1">
      <c r="A73" s="43"/>
      <c r="B73" s="45"/>
      <c r="C73" s="43"/>
      <c r="D73" s="43"/>
      <c r="E73" s="43"/>
      <c r="F73" s="43"/>
      <c r="G73" s="43"/>
      <c r="H73" s="43"/>
      <c r="I73" s="43"/>
      <c r="J73" s="43"/>
      <c r="K73" s="43"/>
      <c r="L73" s="43"/>
      <c r="M73" s="43"/>
      <c r="N73" s="43"/>
      <c r="O73" s="43"/>
      <c r="P73" s="43"/>
      <c r="Q73" s="43"/>
      <c r="R73" s="43"/>
    </row>
    <row r="74" spans="1:18" ht="15.75" customHeight="1">
      <c r="A74" s="43"/>
      <c r="B74" s="45"/>
      <c r="C74" s="43"/>
      <c r="D74" s="43"/>
      <c r="E74" s="43"/>
      <c r="F74" s="43"/>
      <c r="G74" s="43"/>
      <c r="H74" s="43"/>
      <c r="I74" s="43"/>
      <c r="J74" s="43"/>
      <c r="K74" s="43"/>
      <c r="L74" s="43"/>
      <c r="M74" s="43"/>
      <c r="N74" s="43"/>
      <c r="O74" s="43"/>
      <c r="P74" s="43"/>
      <c r="Q74" s="43"/>
      <c r="R74" s="43"/>
    </row>
    <row r="75" spans="1:18" ht="15.75" customHeight="1">
      <c r="A75" s="43"/>
      <c r="B75" s="45"/>
      <c r="C75" s="43"/>
      <c r="D75" s="43"/>
      <c r="E75" s="43"/>
      <c r="F75" s="43"/>
      <c r="G75" s="43"/>
      <c r="H75" s="43"/>
      <c r="I75" s="43"/>
      <c r="J75" s="43"/>
      <c r="K75" s="43"/>
      <c r="L75" s="43"/>
      <c r="M75" s="43"/>
      <c r="N75" s="43"/>
      <c r="O75" s="43"/>
      <c r="P75" s="43"/>
      <c r="Q75" s="43"/>
      <c r="R75" s="43"/>
    </row>
    <row r="76" spans="1:18" ht="15.75" customHeight="1">
      <c r="A76" s="43"/>
      <c r="B76" s="45"/>
      <c r="C76" s="43"/>
      <c r="D76" s="43"/>
      <c r="E76" s="43"/>
      <c r="F76" s="43"/>
      <c r="G76" s="43"/>
      <c r="H76" s="43"/>
      <c r="I76" s="43"/>
      <c r="J76" s="43"/>
      <c r="K76" s="43"/>
      <c r="L76" s="43"/>
      <c r="M76" s="43"/>
      <c r="N76" s="43"/>
      <c r="O76" s="43"/>
      <c r="P76" s="43"/>
      <c r="Q76" s="43"/>
      <c r="R76" s="43"/>
    </row>
    <row r="77" spans="1:18" ht="15.75" customHeight="1">
      <c r="A77" s="43"/>
      <c r="B77" s="45"/>
      <c r="C77" s="43"/>
      <c r="D77" s="43"/>
      <c r="E77" s="43"/>
      <c r="F77" s="43"/>
      <c r="G77" s="43"/>
      <c r="H77" s="43"/>
      <c r="I77" s="43"/>
      <c r="J77" s="43"/>
      <c r="K77" s="43"/>
      <c r="L77" s="43"/>
      <c r="M77" s="43"/>
      <c r="N77" s="43"/>
      <c r="O77" s="43"/>
      <c r="P77" s="43"/>
      <c r="Q77" s="43"/>
      <c r="R77" s="43"/>
    </row>
    <row r="78" spans="1:18" ht="15.75" customHeight="1">
      <c r="A78" s="43"/>
      <c r="B78" s="45"/>
      <c r="C78" s="43"/>
      <c r="D78" s="43"/>
      <c r="E78" s="43"/>
      <c r="F78" s="43"/>
      <c r="G78" s="43"/>
      <c r="H78" s="43"/>
      <c r="I78" s="43"/>
      <c r="J78" s="43"/>
      <c r="K78" s="43"/>
      <c r="L78" s="43"/>
      <c r="M78" s="43"/>
      <c r="N78" s="43"/>
      <c r="O78" s="43"/>
      <c r="P78" s="43"/>
      <c r="Q78" s="43"/>
      <c r="R78" s="43"/>
    </row>
    <row r="79" spans="1:18" ht="15.75" customHeight="1">
      <c r="A79" s="43"/>
      <c r="B79" s="45"/>
      <c r="C79" s="43"/>
      <c r="D79" s="43"/>
      <c r="E79" s="43"/>
      <c r="F79" s="43"/>
      <c r="G79" s="43"/>
      <c r="H79" s="43"/>
      <c r="I79" s="43"/>
      <c r="J79" s="43"/>
      <c r="K79" s="43"/>
      <c r="L79" s="43"/>
      <c r="M79" s="43"/>
      <c r="N79" s="43"/>
      <c r="O79" s="43"/>
      <c r="P79" s="43"/>
      <c r="Q79" s="43"/>
      <c r="R79" s="43"/>
    </row>
    <row r="80" spans="1:18" ht="15.75" customHeight="1">
      <c r="A80" s="43"/>
      <c r="B80" s="45"/>
      <c r="C80" s="43"/>
      <c r="D80" s="43"/>
      <c r="E80" s="43"/>
      <c r="F80" s="43"/>
      <c r="G80" s="43"/>
      <c r="H80" s="43"/>
      <c r="I80" s="43"/>
      <c r="J80" s="43"/>
      <c r="K80" s="43"/>
      <c r="L80" s="43"/>
      <c r="M80" s="43"/>
      <c r="N80" s="43"/>
      <c r="O80" s="43"/>
      <c r="P80" s="43"/>
      <c r="Q80" s="43"/>
      <c r="R80" s="43"/>
    </row>
    <row r="81" spans="1:18" ht="15.75" customHeight="1">
      <c r="A81" s="43"/>
      <c r="B81" s="45"/>
      <c r="C81" s="43"/>
      <c r="D81" s="43"/>
      <c r="E81" s="43"/>
      <c r="F81" s="43"/>
      <c r="G81" s="43"/>
      <c r="H81" s="43"/>
      <c r="I81" s="43"/>
      <c r="J81" s="43"/>
      <c r="K81" s="43"/>
      <c r="L81" s="43"/>
      <c r="M81" s="43"/>
      <c r="N81" s="43"/>
      <c r="O81" s="43"/>
      <c r="P81" s="43"/>
      <c r="Q81" s="43"/>
      <c r="R81" s="43"/>
    </row>
    <row r="82" spans="1:18" ht="15.75" customHeight="1">
      <c r="A82" s="43"/>
      <c r="B82" s="45"/>
      <c r="C82" s="43"/>
      <c r="D82" s="43"/>
      <c r="E82" s="43"/>
      <c r="F82" s="43"/>
      <c r="G82" s="43"/>
      <c r="H82" s="43"/>
      <c r="I82" s="43"/>
      <c r="J82" s="43"/>
      <c r="K82" s="43"/>
      <c r="L82" s="43"/>
      <c r="M82" s="43"/>
      <c r="N82" s="43"/>
      <c r="O82" s="43"/>
      <c r="P82" s="43"/>
      <c r="Q82" s="43"/>
      <c r="R82" s="43"/>
    </row>
    <row r="83" spans="1:18" ht="15.75" customHeight="1">
      <c r="A83" s="43"/>
      <c r="B83" s="45"/>
      <c r="C83" s="43"/>
      <c r="D83" s="43"/>
      <c r="E83" s="43"/>
      <c r="F83" s="43"/>
      <c r="G83" s="43"/>
      <c r="H83" s="43"/>
      <c r="I83" s="43"/>
      <c r="J83" s="43"/>
      <c r="K83" s="43"/>
      <c r="L83" s="43"/>
      <c r="M83" s="43"/>
      <c r="N83" s="43"/>
      <c r="O83" s="43"/>
      <c r="P83" s="43"/>
      <c r="Q83" s="43"/>
      <c r="R83" s="43"/>
    </row>
    <row r="84" spans="1:18" ht="15.75" customHeight="1">
      <c r="A84" s="43"/>
      <c r="B84" s="45"/>
      <c r="C84" s="43"/>
      <c r="D84" s="43"/>
      <c r="E84" s="43"/>
      <c r="F84" s="43"/>
      <c r="G84" s="43"/>
      <c r="H84" s="43"/>
      <c r="I84" s="43"/>
      <c r="J84" s="43"/>
      <c r="K84" s="43"/>
      <c r="L84" s="43"/>
      <c r="M84" s="43"/>
      <c r="N84" s="43"/>
      <c r="O84" s="43"/>
      <c r="P84" s="43"/>
      <c r="Q84" s="43"/>
      <c r="R84" s="43"/>
    </row>
    <row r="85" spans="1:18" ht="15.75" customHeight="1">
      <c r="A85" s="43"/>
      <c r="B85" s="45"/>
      <c r="C85" s="43"/>
      <c r="D85" s="43"/>
      <c r="E85" s="43"/>
      <c r="F85" s="43"/>
      <c r="G85" s="43"/>
      <c r="H85" s="43"/>
      <c r="I85" s="43"/>
      <c r="J85" s="43"/>
      <c r="K85" s="43"/>
      <c r="L85" s="43"/>
      <c r="M85" s="43"/>
      <c r="N85" s="43"/>
      <c r="O85" s="43"/>
      <c r="P85" s="43"/>
      <c r="Q85" s="43"/>
      <c r="R85" s="43"/>
    </row>
    <row r="86" spans="1:18" ht="15.75" customHeight="1">
      <c r="A86" s="43"/>
      <c r="B86" s="45"/>
      <c r="C86" s="43"/>
      <c r="D86" s="43"/>
      <c r="E86" s="43"/>
      <c r="F86" s="43"/>
      <c r="G86" s="43"/>
      <c r="H86" s="43"/>
      <c r="I86" s="43"/>
      <c r="J86" s="43"/>
      <c r="K86" s="43"/>
      <c r="L86" s="43"/>
      <c r="M86" s="43"/>
      <c r="N86" s="43"/>
      <c r="O86" s="43"/>
      <c r="P86" s="43"/>
      <c r="Q86" s="43"/>
      <c r="R86" s="43"/>
    </row>
    <row r="87" spans="1:18" ht="15.75" customHeight="1">
      <c r="A87" s="43"/>
      <c r="B87" s="45"/>
      <c r="C87" s="43"/>
      <c r="D87" s="43"/>
      <c r="E87" s="43"/>
      <c r="F87" s="43"/>
      <c r="G87" s="43"/>
      <c r="H87" s="43"/>
      <c r="I87" s="43"/>
      <c r="J87" s="43"/>
      <c r="K87" s="43"/>
      <c r="L87" s="43"/>
      <c r="M87" s="43"/>
      <c r="N87" s="43"/>
      <c r="O87" s="43"/>
      <c r="P87" s="43"/>
      <c r="Q87" s="43"/>
      <c r="R87" s="43"/>
    </row>
    <row r="88" spans="1:18" ht="15.75" customHeight="1">
      <c r="A88" s="43"/>
      <c r="B88" s="45"/>
      <c r="C88" s="43"/>
      <c r="D88" s="43"/>
      <c r="E88" s="43"/>
      <c r="F88" s="43"/>
      <c r="G88" s="43"/>
      <c r="H88" s="43"/>
      <c r="I88" s="43"/>
      <c r="J88" s="43"/>
      <c r="K88" s="43"/>
      <c r="L88" s="43"/>
      <c r="M88" s="43"/>
      <c r="N88" s="43"/>
      <c r="O88" s="43"/>
      <c r="P88" s="43"/>
      <c r="Q88" s="43"/>
      <c r="R88" s="43"/>
    </row>
    <row r="89" spans="1:18" ht="15.75" customHeight="1">
      <c r="A89" s="43"/>
      <c r="B89" s="45"/>
      <c r="C89" s="43"/>
      <c r="D89" s="43"/>
      <c r="E89" s="43"/>
      <c r="F89" s="43"/>
      <c r="G89" s="43"/>
      <c r="H89" s="43"/>
      <c r="I89" s="43"/>
      <c r="J89" s="43"/>
      <c r="K89" s="43"/>
      <c r="L89" s="43"/>
      <c r="M89" s="43"/>
      <c r="N89" s="43"/>
      <c r="O89" s="43"/>
      <c r="P89" s="43"/>
      <c r="Q89" s="43"/>
      <c r="R89" s="43"/>
    </row>
    <row r="90" spans="1:18" ht="15.75" customHeight="1">
      <c r="A90" s="43"/>
      <c r="B90" s="45"/>
      <c r="C90" s="43"/>
      <c r="D90" s="43"/>
      <c r="E90" s="43"/>
      <c r="F90" s="43"/>
      <c r="G90" s="43"/>
      <c r="H90" s="43"/>
      <c r="I90" s="43"/>
      <c r="J90" s="43"/>
      <c r="K90" s="43"/>
      <c r="L90" s="43"/>
      <c r="M90" s="43"/>
      <c r="N90" s="43"/>
      <c r="O90" s="43"/>
      <c r="P90" s="43"/>
      <c r="Q90" s="43"/>
      <c r="R90" s="43"/>
    </row>
    <row r="91" spans="1:18" ht="15.75" customHeight="1">
      <c r="A91" s="43"/>
      <c r="B91" s="45"/>
      <c r="C91" s="43"/>
      <c r="D91" s="43"/>
      <c r="E91" s="43"/>
      <c r="F91" s="43"/>
      <c r="G91" s="43"/>
      <c r="H91" s="43"/>
      <c r="I91" s="43"/>
      <c r="J91" s="43"/>
      <c r="K91" s="43"/>
      <c r="L91" s="43"/>
      <c r="M91" s="43"/>
      <c r="N91" s="43"/>
      <c r="O91" s="43"/>
      <c r="P91" s="43"/>
      <c r="Q91" s="43"/>
      <c r="R91" s="43"/>
    </row>
    <row r="92" spans="1:18" ht="15.75" customHeight="1">
      <c r="A92" s="43"/>
      <c r="B92" s="45"/>
      <c r="C92" s="43"/>
      <c r="D92" s="43"/>
      <c r="E92" s="43"/>
      <c r="F92" s="43"/>
      <c r="G92" s="43"/>
      <c r="H92" s="43"/>
      <c r="I92" s="43"/>
      <c r="J92" s="43"/>
      <c r="K92" s="43"/>
      <c r="L92" s="43"/>
      <c r="M92" s="43"/>
      <c r="N92" s="43"/>
      <c r="O92" s="43"/>
      <c r="P92" s="43"/>
      <c r="Q92" s="43"/>
      <c r="R92" s="43"/>
    </row>
    <row r="93" spans="1:18" ht="15.75" customHeight="1">
      <c r="A93" s="43"/>
      <c r="B93" s="45"/>
      <c r="C93" s="43"/>
      <c r="D93" s="43"/>
      <c r="E93" s="43"/>
      <c r="F93" s="43"/>
      <c r="G93" s="43"/>
      <c r="H93" s="43"/>
      <c r="I93" s="43"/>
      <c r="J93" s="43"/>
      <c r="K93" s="43"/>
      <c r="L93" s="43"/>
      <c r="M93" s="43"/>
      <c r="N93" s="43"/>
      <c r="O93" s="43"/>
      <c r="P93" s="43"/>
      <c r="Q93" s="43"/>
      <c r="R93" s="43"/>
    </row>
    <row r="94" spans="1:18" ht="15.75" customHeight="1">
      <c r="A94" s="43"/>
      <c r="B94" s="45"/>
      <c r="C94" s="43"/>
      <c r="D94" s="43"/>
      <c r="E94" s="43"/>
      <c r="F94" s="43"/>
      <c r="G94" s="43"/>
      <c r="H94" s="43"/>
      <c r="I94" s="43"/>
      <c r="J94" s="43"/>
      <c r="K94" s="43"/>
      <c r="L94" s="43"/>
      <c r="M94" s="43"/>
      <c r="N94" s="43"/>
      <c r="O94" s="43"/>
      <c r="P94" s="43"/>
      <c r="Q94" s="43"/>
      <c r="R94" s="43"/>
    </row>
    <row r="95" spans="1:18" ht="15.75" customHeight="1">
      <c r="A95" s="43"/>
      <c r="B95" s="45"/>
      <c r="C95" s="43"/>
      <c r="D95" s="43"/>
      <c r="E95" s="43"/>
      <c r="F95" s="43"/>
      <c r="G95" s="43"/>
      <c r="H95" s="43"/>
      <c r="I95" s="43"/>
      <c r="J95" s="43"/>
      <c r="K95" s="43"/>
      <c r="L95" s="43"/>
      <c r="M95" s="43"/>
      <c r="N95" s="43"/>
      <c r="O95" s="43"/>
      <c r="P95" s="43"/>
      <c r="Q95" s="43"/>
      <c r="R95" s="43"/>
    </row>
    <row r="96" spans="1:18" ht="15.75" customHeight="1">
      <c r="A96" s="43"/>
      <c r="B96" s="45"/>
      <c r="C96" s="43"/>
      <c r="D96" s="43"/>
      <c r="E96" s="43"/>
      <c r="F96" s="43"/>
      <c r="G96" s="43"/>
      <c r="H96" s="43"/>
      <c r="I96" s="43"/>
      <c r="J96" s="43"/>
      <c r="K96" s="43"/>
      <c r="L96" s="43"/>
      <c r="M96" s="43"/>
      <c r="N96" s="43"/>
      <c r="O96" s="43"/>
      <c r="P96" s="43"/>
      <c r="Q96" s="43"/>
      <c r="R96" s="43"/>
    </row>
    <row r="97" spans="1:18" ht="15.75" customHeight="1">
      <c r="A97" s="43"/>
      <c r="B97" s="45"/>
      <c r="C97" s="43"/>
      <c r="D97" s="43"/>
      <c r="E97" s="43"/>
      <c r="F97" s="43"/>
      <c r="G97" s="43"/>
      <c r="H97" s="43"/>
      <c r="I97" s="43"/>
      <c r="J97" s="43"/>
      <c r="K97" s="43"/>
      <c r="L97" s="43"/>
      <c r="M97" s="43"/>
      <c r="N97" s="43"/>
      <c r="O97" s="43"/>
      <c r="P97" s="43"/>
      <c r="Q97" s="43"/>
      <c r="R97" s="43"/>
    </row>
    <row r="98" spans="1:18" ht="15.75" customHeight="1">
      <c r="A98" s="43"/>
      <c r="B98" s="45"/>
      <c r="C98" s="43"/>
      <c r="D98" s="43"/>
      <c r="E98" s="43"/>
      <c r="F98" s="43"/>
      <c r="G98" s="43"/>
      <c r="H98" s="43"/>
      <c r="I98" s="43"/>
      <c r="J98" s="43"/>
      <c r="K98" s="43"/>
      <c r="L98" s="43"/>
      <c r="M98" s="43"/>
      <c r="N98" s="43"/>
      <c r="O98" s="43"/>
      <c r="P98" s="43"/>
      <c r="Q98" s="43"/>
      <c r="R98" s="43"/>
    </row>
    <row r="99" spans="1:18" ht="15.75" customHeight="1">
      <c r="A99" s="43"/>
      <c r="B99" s="45"/>
      <c r="C99" s="43"/>
      <c r="D99" s="43"/>
      <c r="E99" s="43"/>
      <c r="F99" s="43"/>
      <c r="G99" s="43"/>
      <c r="H99" s="43"/>
      <c r="I99" s="43"/>
      <c r="J99" s="43"/>
      <c r="K99" s="43"/>
      <c r="L99" s="43"/>
      <c r="M99" s="43"/>
      <c r="N99" s="43"/>
      <c r="O99" s="43"/>
      <c r="P99" s="43"/>
      <c r="Q99" s="43"/>
      <c r="R99" s="43"/>
    </row>
    <row r="100" spans="1:18" ht="15.75" customHeight="1">
      <c r="A100" s="43"/>
      <c r="B100" s="45"/>
      <c r="C100" s="43"/>
      <c r="D100" s="43"/>
      <c r="E100" s="43"/>
      <c r="F100" s="43"/>
      <c r="G100" s="43"/>
      <c r="H100" s="43"/>
      <c r="I100" s="43"/>
      <c r="J100" s="43"/>
      <c r="K100" s="43"/>
      <c r="L100" s="43"/>
      <c r="M100" s="43"/>
      <c r="N100" s="43"/>
      <c r="O100" s="43"/>
      <c r="P100" s="43"/>
      <c r="Q100" s="43"/>
      <c r="R100" s="43"/>
    </row>
    <row r="101" spans="1:18" ht="15.75" customHeight="1">
      <c r="A101" s="43"/>
      <c r="B101" s="45"/>
      <c r="C101" s="43"/>
      <c r="D101" s="43"/>
      <c r="E101" s="43"/>
      <c r="F101" s="43"/>
      <c r="G101" s="43"/>
      <c r="H101" s="43"/>
      <c r="I101" s="43"/>
      <c r="J101" s="43"/>
      <c r="K101" s="43"/>
      <c r="L101" s="43"/>
      <c r="M101" s="43"/>
      <c r="N101" s="43"/>
      <c r="O101" s="43"/>
      <c r="P101" s="43"/>
      <c r="Q101" s="43"/>
      <c r="R101" s="43"/>
    </row>
    <row r="102" spans="1:18" ht="15.75" customHeight="1">
      <c r="A102" s="43"/>
      <c r="B102" s="45"/>
      <c r="C102" s="43"/>
      <c r="D102" s="43"/>
      <c r="E102" s="43"/>
      <c r="F102" s="43"/>
      <c r="G102" s="43"/>
      <c r="H102" s="43"/>
      <c r="I102" s="43"/>
      <c r="J102" s="43"/>
      <c r="K102" s="43"/>
      <c r="L102" s="43"/>
      <c r="M102" s="43"/>
      <c r="N102" s="43"/>
      <c r="O102" s="43"/>
      <c r="P102" s="43"/>
      <c r="Q102" s="43"/>
      <c r="R102" s="43"/>
    </row>
    <row r="103" spans="1:18" ht="15.75" customHeight="1">
      <c r="A103" s="43"/>
      <c r="B103" s="45"/>
      <c r="C103" s="43"/>
      <c r="D103" s="43"/>
      <c r="E103" s="43"/>
      <c r="F103" s="43"/>
      <c r="G103" s="43"/>
      <c r="H103" s="43"/>
      <c r="I103" s="43"/>
      <c r="J103" s="43"/>
      <c r="K103" s="43"/>
      <c r="L103" s="43"/>
      <c r="M103" s="43"/>
      <c r="N103" s="43"/>
      <c r="O103" s="43"/>
      <c r="P103" s="43"/>
      <c r="Q103" s="43"/>
      <c r="R103" s="43"/>
    </row>
    <row r="104" spans="1:18" ht="15.75" customHeight="1">
      <c r="A104" s="43"/>
      <c r="B104" s="45"/>
      <c r="C104" s="43"/>
      <c r="D104" s="43"/>
      <c r="E104" s="43"/>
      <c r="F104" s="43"/>
      <c r="G104" s="43"/>
      <c r="H104" s="43"/>
      <c r="I104" s="43"/>
      <c r="J104" s="43"/>
      <c r="K104" s="43"/>
      <c r="L104" s="43"/>
      <c r="M104" s="43"/>
      <c r="N104" s="43"/>
      <c r="O104" s="43"/>
      <c r="P104" s="43"/>
      <c r="Q104" s="43"/>
      <c r="R104" s="43"/>
    </row>
    <row r="105" spans="1:18" ht="15.75" customHeight="1">
      <c r="A105" s="43"/>
      <c r="B105" s="45"/>
      <c r="C105" s="43"/>
      <c r="D105" s="43"/>
      <c r="E105" s="43"/>
      <c r="F105" s="43"/>
      <c r="G105" s="43"/>
      <c r="H105" s="43"/>
      <c r="I105" s="43"/>
      <c r="J105" s="43"/>
      <c r="K105" s="43"/>
      <c r="L105" s="43"/>
      <c r="M105" s="43"/>
      <c r="N105" s="43"/>
      <c r="O105" s="43"/>
      <c r="P105" s="43"/>
      <c r="Q105" s="43"/>
      <c r="R105" s="43"/>
    </row>
    <row r="106" spans="1:18" ht="15.75" customHeight="1">
      <c r="A106" s="43"/>
      <c r="B106" s="45"/>
      <c r="C106" s="43"/>
      <c r="D106" s="43"/>
      <c r="E106" s="43"/>
      <c r="F106" s="43"/>
      <c r="G106" s="43"/>
      <c r="H106" s="43"/>
      <c r="I106" s="43"/>
      <c r="J106" s="43"/>
      <c r="K106" s="43"/>
      <c r="L106" s="43"/>
      <c r="M106" s="43"/>
      <c r="N106" s="43"/>
      <c r="O106" s="43"/>
      <c r="P106" s="43"/>
      <c r="Q106" s="43"/>
      <c r="R106" s="43"/>
    </row>
    <row r="107" spans="1:18" ht="15.75" customHeight="1">
      <c r="A107" s="43"/>
      <c r="B107" s="45"/>
      <c r="C107" s="43"/>
      <c r="D107" s="43"/>
      <c r="E107" s="43"/>
      <c r="F107" s="43"/>
      <c r="G107" s="43"/>
      <c r="H107" s="43"/>
      <c r="I107" s="43"/>
      <c r="J107" s="43"/>
      <c r="K107" s="43"/>
      <c r="L107" s="43"/>
      <c r="M107" s="43"/>
      <c r="N107" s="43"/>
      <c r="O107" s="43"/>
      <c r="P107" s="43"/>
      <c r="Q107" s="43"/>
      <c r="R107" s="43"/>
    </row>
    <row r="108" spans="1:18" ht="15.75" customHeight="1">
      <c r="A108" s="43"/>
      <c r="B108" s="45"/>
      <c r="C108" s="43"/>
      <c r="D108" s="43"/>
      <c r="E108" s="43"/>
      <c r="F108" s="43"/>
      <c r="G108" s="43"/>
      <c r="H108" s="43"/>
      <c r="I108" s="43"/>
      <c r="J108" s="43"/>
      <c r="K108" s="43"/>
      <c r="L108" s="43"/>
      <c r="M108" s="43"/>
      <c r="N108" s="43"/>
      <c r="O108" s="43"/>
      <c r="P108" s="43"/>
      <c r="Q108" s="43"/>
      <c r="R108" s="43"/>
    </row>
    <row r="109" spans="1:18" ht="15.75" customHeight="1">
      <c r="A109" s="43"/>
      <c r="B109" s="45"/>
      <c r="C109" s="43"/>
      <c r="D109" s="43"/>
      <c r="E109" s="43"/>
      <c r="F109" s="43"/>
      <c r="G109" s="43"/>
      <c r="H109" s="43"/>
      <c r="I109" s="43"/>
      <c r="J109" s="43"/>
      <c r="K109" s="43"/>
      <c r="L109" s="43"/>
      <c r="M109" s="43"/>
      <c r="N109" s="43"/>
      <c r="O109" s="43"/>
      <c r="P109" s="43"/>
      <c r="Q109" s="43"/>
      <c r="R109" s="43"/>
    </row>
    <row r="110" spans="1:18" ht="15.75" customHeight="1">
      <c r="A110" s="43"/>
      <c r="B110" s="45"/>
      <c r="C110" s="43"/>
      <c r="D110" s="43"/>
      <c r="E110" s="43"/>
      <c r="F110" s="43"/>
      <c r="G110" s="43"/>
      <c r="H110" s="43"/>
      <c r="I110" s="43"/>
      <c r="J110" s="43"/>
      <c r="K110" s="43"/>
      <c r="L110" s="43"/>
      <c r="M110" s="43"/>
      <c r="N110" s="43"/>
      <c r="O110" s="43"/>
      <c r="P110" s="43"/>
      <c r="Q110" s="43"/>
      <c r="R110" s="43"/>
    </row>
    <row r="111" spans="1:18" ht="15.75" customHeight="1">
      <c r="A111" s="43"/>
      <c r="B111" s="45"/>
      <c r="C111" s="43"/>
      <c r="D111" s="43"/>
      <c r="E111" s="43"/>
      <c r="F111" s="43"/>
      <c r="G111" s="43"/>
      <c r="H111" s="43"/>
      <c r="I111" s="43"/>
      <c r="J111" s="43"/>
      <c r="K111" s="43"/>
      <c r="L111" s="43"/>
      <c r="M111" s="43"/>
      <c r="N111" s="43"/>
      <c r="O111" s="43"/>
      <c r="P111" s="43"/>
      <c r="Q111" s="43"/>
      <c r="R111" s="43"/>
    </row>
    <row r="112" spans="1:18" ht="15.75" customHeight="1">
      <c r="A112" s="43"/>
      <c r="B112" s="45"/>
      <c r="C112" s="43"/>
      <c r="D112" s="43"/>
      <c r="E112" s="43"/>
      <c r="F112" s="43"/>
      <c r="G112" s="43"/>
      <c r="H112" s="43"/>
      <c r="I112" s="43"/>
      <c r="J112" s="43"/>
      <c r="K112" s="43"/>
      <c r="L112" s="43"/>
      <c r="M112" s="43"/>
      <c r="N112" s="43"/>
      <c r="O112" s="43"/>
      <c r="P112" s="43"/>
      <c r="Q112" s="43"/>
      <c r="R112" s="43"/>
    </row>
    <row r="113" spans="1:18" ht="15.75" customHeight="1">
      <c r="A113" s="43"/>
      <c r="B113" s="45"/>
      <c r="C113" s="43"/>
      <c r="D113" s="43"/>
      <c r="E113" s="43"/>
      <c r="F113" s="43"/>
      <c r="G113" s="43"/>
      <c r="H113" s="43"/>
      <c r="I113" s="43"/>
      <c r="J113" s="43"/>
      <c r="K113" s="43"/>
      <c r="L113" s="43"/>
      <c r="M113" s="43"/>
      <c r="N113" s="43"/>
      <c r="O113" s="43"/>
      <c r="P113" s="43"/>
      <c r="Q113" s="43"/>
      <c r="R113" s="43"/>
    </row>
    <row r="114" spans="1:18" ht="15.75" customHeight="1">
      <c r="A114" s="43"/>
      <c r="B114" s="45"/>
      <c r="C114" s="43"/>
      <c r="D114" s="43"/>
      <c r="E114" s="43"/>
      <c r="F114" s="43"/>
      <c r="G114" s="43"/>
      <c r="H114" s="43"/>
      <c r="I114" s="43"/>
      <c r="J114" s="43"/>
      <c r="K114" s="43"/>
      <c r="L114" s="43"/>
      <c r="M114" s="43"/>
      <c r="N114" s="43"/>
      <c r="O114" s="43"/>
      <c r="P114" s="43"/>
      <c r="Q114" s="43"/>
      <c r="R114" s="43"/>
    </row>
    <row r="115" spans="1:18" ht="15.75" customHeight="1">
      <c r="A115" s="43"/>
      <c r="B115" s="45"/>
      <c r="C115" s="43"/>
      <c r="D115" s="43"/>
      <c r="E115" s="43"/>
      <c r="F115" s="43"/>
      <c r="G115" s="43"/>
      <c r="H115" s="43"/>
      <c r="I115" s="43"/>
      <c r="J115" s="43"/>
      <c r="K115" s="43"/>
      <c r="L115" s="43"/>
      <c r="M115" s="43"/>
      <c r="N115" s="43"/>
      <c r="O115" s="43"/>
      <c r="P115" s="43"/>
      <c r="Q115" s="43"/>
      <c r="R115" s="43"/>
    </row>
    <row r="116" spans="1:18" ht="15.75" customHeight="1">
      <c r="A116" s="43"/>
      <c r="B116" s="45"/>
      <c r="C116" s="43"/>
      <c r="D116" s="43"/>
      <c r="E116" s="43"/>
      <c r="F116" s="43"/>
      <c r="G116" s="43"/>
      <c r="H116" s="43"/>
      <c r="I116" s="43"/>
      <c r="J116" s="43"/>
      <c r="K116" s="43"/>
      <c r="L116" s="43"/>
      <c r="M116" s="43"/>
      <c r="N116" s="43"/>
      <c r="O116" s="43"/>
      <c r="P116" s="43"/>
      <c r="Q116" s="43"/>
      <c r="R116" s="43"/>
    </row>
    <row r="117" spans="1:18" ht="15.75" customHeight="1">
      <c r="A117" s="43"/>
      <c r="B117" s="45"/>
      <c r="C117" s="43"/>
      <c r="D117" s="43"/>
      <c r="E117" s="43"/>
      <c r="F117" s="43"/>
      <c r="G117" s="43"/>
      <c r="H117" s="43"/>
      <c r="I117" s="43"/>
      <c r="J117" s="43"/>
      <c r="K117" s="43"/>
      <c r="L117" s="43"/>
      <c r="M117" s="43"/>
      <c r="N117" s="43"/>
      <c r="O117" s="43"/>
      <c r="P117" s="43"/>
      <c r="Q117" s="43"/>
      <c r="R117" s="43"/>
    </row>
    <row r="118" spans="1:18" ht="15.75" customHeight="1">
      <c r="A118" s="43"/>
      <c r="B118" s="45"/>
      <c r="C118" s="43"/>
      <c r="D118" s="43"/>
      <c r="E118" s="43"/>
      <c r="F118" s="43"/>
      <c r="G118" s="43"/>
      <c r="H118" s="43"/>
      <c r="I118" s="43"/>
      <c r="J118" s="43"/>
      <c r="K118" s="43"/>
      <c r="L118" s="43"/>
      <c r="M118" s="43"/>
      <c r="N118" s="43"/>
      <c r="O118" s="43"/>
      <c r="P118" s="43"/>
      <c r="Q118" s="43"/>
      <c r="R118" s="43"/>
    </row>
    <row r="119" spans="1:18" ht="15.75" customHeight="1">
      <c r="A119" s="43"/>
      <c r="B119" s="45"/>
      <c r="C119" s="43"/>
      <c r="D119" s="43"/>
      <c r="E119" s="43"/>
      <c r="F119" s="43"/>
      <c r="G119" s="43"/>
      <c r="H119" s="43"/>
      <c r="I119" s="43"/>
      <c r="J119" s="43"/>
      <c r="K119" s="43"/>
      <c r="L119" s="43"/>
      <c r="M119" s="43"/>
      <c r="N119" s="43"/>
      <c r="O119" s="43"/>
      <c r="P119" s="43"/>
      <c r="Q119" s="43"/>
      <c r="R119" s="43"/>
    </row>
    <row r="120" spans="1:18" ht="15.75" customHeight="1">
      <c r="A120" s="43"/>
      <c r="B120" s="45"/>
      <c r="C120" s="43"/>
      <c r="D120" s="43"/>
      <c r="E120" s="43"/>
      <c r="F120" s="43"/>
      <c r="G120" s="43"/>
      <c r="H120" s="43"/>
      <c r="I120" s="43"/>
      <c r="J120" s="43"/>
      <c r="K120" s="43"/>
      <c r="L120" s="43"/>
      <c r="M120" s="43"/>
      <c r="N120" s="43"/>
      <c r="O120" s="43"/>
      <c r="P120" s="43"/>
      <c r="Q120" s="43"/>
      <c r="R120" s="43"/>
    </row>
    <row r="121" spans="1:18" ht="15.75" customHeight="1">
      <c r="A121" s="43"/>
      <c r="B121" s="45"/>
      <c r="C121" s="43"/>
      <c r="D121" s="43"/>
      <c r="E121" s="43"/>
      <c r="F121" s="43"/>
      <c r="G121" s="43"/>
      <c r="H121" s="43"/>
      <c r="I121" s="43"/>
      <c r="J121" s="43"/>
      <c r="K121" s="43"/>
      <c r="L121" s="43"/>
      <c r="M121" s="43"/>
      <c r="N121" s="43"/>
      <c r="O121" s="43"/>
      <c r="P121" s="43"/>
      <c r="Q121" s="43"/>
      <c r="R121" s="43"/>
    </row>
    <row r="122" spans="1:18" ht="15.75" customHeight="1">
      <c r="A122" s="43"/>
      <c r="B122" s="45"/>
      <c r="C122" s="43"/>
      <c r="D122" s="43"/>
      <c r="E122" s="43"/>
      <c r="F122" s="43"/>
      <c r="G122" s="43"/>
      <c r="H122" s="43"/>
      <c r="I122" s="43"/>
      <c r="J122" s="43"/>
      <c r="K122" s="43"/>
      <c r="L122" s="43"/>
      <c r="M122" s="43"/>
      <c r="N122" s="43"/>
      <c r="O122" s="43"/>
      <c r="P122" s="43"/>
      <c r="Q122" s="43"/>
      <c r="R122" s="43"/>
    </row>
    <row r="123" spans="1:18" ht="15.75" customHeight="1">
      <c r="A123" s="43"/>
      <c r="B123" s="45"/>
      <c r="C123" s="43"/>
      <c r="D123" s="43"/>
      <c r="E123" s="43"/>
      <c r="F123" s="43"/>
      <c r="G123" s="43"/>
      <c r="H123" s="43"/>
      <c r="I123" s="43"/>
      <c r="J123" s="43"/>
      <c r="K123" s="43"/>
      <c r="L123" s="43"/>
      <c r="M123" s="43"/>
      <c r="N123" s="43"/>
      <c r="O123" s="43"/>
      <c r="P123" s="43"/>
      <c r="Q123" s="43"/>
      <c r="R123" s="43"/>
    </row>
    <row r="124" spans="1:18" ht="15.75" customHeight="1">
      <c r="A124" s="43"/>
      <c r="B124" s="45"/>
      <c r="C124" s="43"/>
      <c r="D124" s="43"/>
      <c r="E124" s="43"/>
      <c r="F124" s="43"/>
      <c r="G124" s="43"/>
      <c r="H124" s="43"/>
      <c r="I124" s="43"/>
      <c r="J124" s="43"/>
      <c r="K124" s="43"/>
      <c r="L124" s="43"/>
      <c r="M124" s="43"/>
      <c r="N124" s="43"/>
      <c r="O124" s="43"/>
      <c r="P124" s="43"/>
      <c r="Q124" s="43"/>
      <c r="R124" s="43"/>
    </row>
    <row r="125" spans="1:18" ht="15.75" customHeight="1">
      <c r="A125" s="43"/>
      <c r="B125" s="45"/>
      <c r="C125" s="43"/>
      <c r="D125" s="43"/>
      <c r="E125" s="43"/>
      <c r="F125" s="43"/>
      <c r="G125" s="43"/>
      <c r="H125" s="43"/>
      <c r="I125" s="43"/>
      <c r="J125" s="43"/>
      <c r="K125" s="43"/>
      <c r="L125" s="43"/>
      <c r="M125" s="43"/>
      <c r="N125" s="43"/>
      <c r="O125" s="43"/>
      <c r="P125" s="43"/>
      <c r="Q125" s="43"/>
      <c r="R125" s="43"/>
    </row>
    <row r="126" spans="1:18" ht="15.75" customHeight="1">
      <c r="A126" s="43"/>
      <c r="B126" s="45"/>
      <c r="C126" s="43"/>
      <c r="D126" s="43"/>
      <c r="E126" s="43"/>
      <c r="F126" s="43"/>
      <c r="G126" s="43"/>
      <c r="H126" s="43"/>
      <c r="I126" s="43"/>
      <c r="J126" s="43"/>
      <c r="K126" s="43"/>
      <c r="L126" s="43"/>
      <c r="M126" s="43"/>
      <c r="N126" s="43"/>
      <c r="O126" s="43"/>
      <c r="P126" s="43"/>
      <c r="Q126" s="43"/>
      <c r="R126" s="43"/>
    </row>
    <row r="127" spans="1:18" ht="15.75" customHeight="1">
      <c r="A127" s="43"/>
      <c r="B127" s="45"/>
      <c r="C127" s="43"/>
      <c r="D127" s="43"/>
      <c r="E127" s="43"/>
      <c r="F127" s="43"/>
      <c r="G127" s="43"/>
      <c r="H127" s="43"/>
      <c r="I127" s="43"/>
      <c r="J127" s="43"/>
      <c r="K127" s="43"/>
      <c r="L127" s="43"/>
      <c r="M127" s="43"/>
      <c r="N127" s="43"/>
      <c r="O127" s="43"/>
      <c r="P127" s="43"/>
      <c r="Q127" s="43"/>
      <c r="R127" s="43"/>
    </row>
    <row r="128" spans="1:18" ht="15.75" customHeight="1">
      <c r="A128" s="43"/>
      <c r="B128" s="45"/>
      <c r="C128" s="43"/>
      <c r="D128" s="43"/>
      <c r="E128" s="43"/>
      <c r="F128" s="43"/>
      <c r="G128" s="43"/>
      <c r="H128" s="43"/>
      <c r="I128" s="43"/>
      <c r="J128" s="43"/>
      <c r="K128" s="43"/>
      <c r="L128" s="43"/>
      <c r="M128" s="43"/>
      <c r="N128" s="43"/>
      <c r="O128" s="43"/>
      <c r="P128" s="43"/>
      <c r="Q128" s="43"/>
      <c r="R128" s="43"/>
    </row>
    <row r="129" spans="1:18" ht="15.75" customHeight="1">
      <c r="A129" s="43"/>
      <c r="B129" s="45"/>
      <c r="C129" s="43"/>
      <c r="D129" s="43"/>
      <c r="E129" s="43"/>
      <c r="F129" s="43"/>
      <c r="G129" s="43"/>
      <c r="H129" s="43"/>
      <c r="I129" s="43"/>
      <c r="J129" s="43"/>
      <c r="K129" s="43"/>
      <c r="L129" s="43"/>
      <c r="M129" s="43"/>
      <c r="N129" s="43"/>
      <c r="O129" s="43"/>
      <c r="P129" s="43"/>
      <c r="Q129" s="43"/>
      <c r="R129" s="43"/>
    </row>
    <row r="130" spans="1:18" ht="15.75" customHeight="1">
      <c r="A130" s="43"/>
      <c r="B130" s="45"/>
      <c r="C130" s="43"/>
      <c r="D130" s="43"/>
      <c r="E130" s="43"/>
      <c r="F130" s="43"/>
      <c r="G130" s="43"/>
      <c r="H130" s="43"/>
      <c r="I130" s="43"/>
      <c r="J130" s="43"/>
      <c r="K130" s="43"/>
      <c r="L130" s="43"/>
      <c r="M130" s="43"/>
      <c r="N130" s="43"/>
      <c r="O130" s="43"/>
      <c r="P130" s="43"/>
      <c r="Q130" s="43"/>
      <c r="R130" s="43"/>
    </row>
    <row r="131" spans="1:18" ht="15.75" customHeight="1">
      <c r="A131" s="43"/>
      <c r="B131" s="45"/>
      <c r="C131" s="43"/>
      <c r="D131" s="43"/>
      <c r="E131" s="43"/>
      <c r="F131" s="43"/>
      <c r="G131" s="43"/>
      <c r="H131" s="43"/>
      <c r="I131" s="43"/>
      <c r="J131" s="43"/>
      <c r="K131" s="43"/>
      <c r="L131" s="43"/>
      <c r="M131" s="43"/>
      <c r="N131" s="43"/>
      <c r="O131" s="43"/>
      <c r="P131" s="43"/>
      <c r="Q131" s="43"/>
      <c r="R131" s="43"/>
    </row>
    <row r="132" spans="1:18" ht="15.75" customHeight="1">
      <c r="A132" s="43"/>
      <c r="B132" s="45"/>
      <c r="C132" s="43"/>
      <c r="D132" s="43"/>
      <c r="E132" s="43"/>
      <c r="F132" s="43"/>
      <c r="G132" s="43"/>
      <c r="H132" s="43"/>
      <c r="I132" s="43"/>
      <c r="J132" s="43"/>
      <c r="K132" s="43"/>
      <c r="L132" s="43"/>
      <c r="M132" s="43"/>
      <c r="N132" s="43"/>
      <c r="O132" s="43"/>
      <c r="P132" s="43"/>
      <c r="Q132" s="43"/>
      <c r="R132" s="43"/>
    </row>
    <row r="133" spans="1:18" ht="15.75" customHeight="1">
      <c r="A133" s="43"/>
      <c r="B133" s="45"/>
      <c r="C133" s="43"/>
      <c r="D133" s="43"/>
      <c r="E133" s="43"/>
      <c r="F133" s="43"/>
      <c r="G133" s="43"/>
      <c r="H133" s="43"/>
      <c r="I133" s="43"/>
      <c r="J133" s="43"/>
      <c r="K133" s="43"/>
      <c r="L133" s="43"/>
      <c r="M133" s="43"/>
      <c r="N133" s="43"/>
      <c r="O133" s="43"/>
      <c r="P133" s="43"/>
      <c r="Q133" s="43"/>
      <c r="R133" s="43"/>
    </row>
    <row r="134" spans="1:18" ht="15.75" customHeight="1">
      <c r="A134" s="43"/>
      <c r="B134" s="45"/>
      <c r="C134" s="43"/>
      <c r="D134" s="43"/>
      <c r="E134" s="43"/>
      <c r="F134" s="43"/>
      <c r="G134" s="43"/>
      <c r="H134" s="43"/>
      <c r="I134" s="43"/>
      <c r="J134" s="43"/>
      <c r="K134" s="43"/>
      <c r="L134" s="43"/>
      <c r="M134" s="43"/>
      <c r="N134" s="43"/>
      <c r="O134" s="43"/>
      <c r="P134" s="43"/>
      <c r="Q134" s="43"/>
      <c r="R134" s="43"/>
    </row>
    <row r="135" spans="1:18" ht="15.75" customHeight="1">
      <c r="A135" s="43"/>
      <c r="B135" s="45"/>
      <c r="C135" s="43"/>
      <c r="D135" s="43"/>
      <c r="E135" s="43"/>
      <c r="F135" s="43"/>
      <c r="G135" s="43"/>
      <c r="H135" s="43"/>
      <c r="I135" s="43"/>
      <c r="J135" s="43"/>
      <c r="K135" s="43"/>
      <c r="L135" s="43"/>
      <c r="M135" s="43"/>
      <c r="N135" s="43"/>
      <c r="O135" s="43"/>
      <c r="P135" s="43"/>
      <c r="Q135" s="43"/>
      <c r="R135" s="43"/>
    </row>
    <row r="136" spans="1:18" ht="15.75" customHeight="1">
      <c r="A136" s="43"/>
      <c r="B136" s="45"/>
      <c r="C136" s="43"/>
      <c r="D136" s="43"/>
      <c r="E136" s="43"/>
      <c r="F136" s="43"/>
      <c r="G136" s="43"/>
      <c r="H136" s="43"/>
      <c r="I136" s="43"/>
      <c r="J136" s="43"/>
      <c r="K136" s="43"/>
      <c r="L136" s="43"/>
      <c r="M136" s="43"/>
      <c r="N136" s="43"/>
      <c r="O136" s="43"/>
      <c r="P136" s="43"/>
      <c r="Q136" s="43"/>
      <c r="R136" s="43"/>
    </row>
    <row r="137" spans="1:18" ht="15.75" customHeight="1">
      <c r="A137" s="43"/>
      <c r="B137" s="45"/>
      <c r="C137" s="43"/>
      <c r="D137" s="43"/>
      <c r="E137" s="43"/>
      <c r="F137" s="43"/>
      <c r="G137" s="43"/>
      <c r="H137" s="43"/>
      <c r="I137" s="43"/>
      <c r="J137" s="43"/>
      <c r="K137" s="43"/>
      <c r="L137" s="43"/>
      <c r="M137" s="43"/>
      <c r="N137" s="43"/>
      <c r="O137" s="43"/>
      <c r="P137" s="43"/>
      <c r="Q137" s="43"/>
      <c r="R137" s="43"/>
    </row>
    <row r="138" spans="1:18" ht="15.75" customHeight="1">
      <c r="A138" s="43"/>
      <c r="B138" s="45"/>
      <c r="C138" s="43"/>
      <c r="D138" s="43"/>
      <c r="E138" s="43"/>
      <c r="F138" s="43"/>
      <c r="G138" s="43"/>
      <c r="H138" s="43"/>
      <c r="I138" s="43"/>
      <c r="J138" s="43"/>
      <c r="K138" s="43"/>
      <c r="L138" s="43"/>
      <c r="M138" s="43"/>
      <c r="N138" s="43"/>
      <c r="O138" s="43"/>
      <c r="P138" s="43"/>
      <c r="Q138" s="43"/>
      <c r="R138" s="43"/>
    </row>
    <row r="139" spans="1:18" ht="15.75" customHeight="1">
      <c r="A139" s="43"/>
      <c r="B139" s="45"/>
      <c r="C139" s="43"/>
      <c r="D139" s="43"/>
      <c r="E139" s="43"/>
      <c r="F139" s="43"/>
      <c r="G139" s="43"/>
      <c r="H139" s="43"/>
      <c r="I139" s="43"/>
      <c r="J139" s="43"/>
      <c r="K139" s="43"/>
      <c r="L139" s="43"/>
      <c r="M139" s="43"/>
      <c r="N139" s="43"/>
      <c r="O139" s="43"/>
      <c r="P139" s="43"/>
      <c r="Q139" s="43"/>
      <c r="R139" s="43"/>
    </row>
    <row r="140" spans="1:18" ht="15.75" customHeight="1">
      <c r="A140" s="43"/>
      <c r="B140" s="45"/>
      <c r="C140" s="43"/>
      <c r="D140" s="43"/>
      <c r="E140" s="43"/>
      <c r="F140" s="43"/>
      <c r="G140" s="43"/>
      <c r="H140" s="43"/>
      <c r="I140" s="43"/>
      <c r="J140" s="43"/>
      <c r="K140" s="43"/>
      <c r="L140" s="43"/>
      <c r="M140" s="43"/>
      <c r="N140" s="43"/>
      <c r="O140" s="43"/>
      <c r="P140" s="43"/>
      <c r="Q140" s="43"/>
      <c r="R140" s="43"/>
    </row>
    <row r="141" spans="1:18" ht="15.75" customHeight="1">
      <c r="A141" s="43"/>
      <c r="B141" s="45"/>
      <c r="C141" s="43"/>
      <c r="D141" s="43"/>
      <c r="E141" s="43"/>
      <c r="F141" s="43"/>
      <c r="G141" s="43"/>
      <c r="H141" s="43"/>
      <c r="I141" s="43"/>
      <c r="J141" s="43"/>
      <c r="K141" s="43"/>
      <c r="L141" s="43"/>
      <c r="M141" s="43"/>
      <c r="N141" s="43"/>
      <c r="O141" s="43"/>
      <c r="P141" s="43"/>
      <c r="Q141" s="43"/>
      <c r="R141" s="43"/>
    </row>
    <row r="142" spans="1:18" ht="15.75" customHeight="1">
      <c r="A142" s="43"/>
      <c r="B142" s="45"/>
      <c r="C142" s="43"/>
      <c r="D142" s="43"/>
      <c r="E142" s="43"/>
      <c r="F142" s="43"/>
      <c r="G142" s="43"/>
      <c r="H142" s="43"/>
      <c r="I142" s="43"/>
      <c r="J142" s="43"/>
      <c r="K142" s="43"/>
      <c r="L142" s="43"/>
      <c r="M142" s="43"/>
      <c r="N142" s="43"/>
      <c r="O142" s="43"/>
      <c r="P142" s="43"/>
      <c r="Q142" s="43"/>
      <c r="R142" s="43"/>
    </row>
    <row r="143" spans="1:18" ht="15.75" customHeight="1">
      <c r="A143" s="43"/>
      <c r="B143" s="45"/>
      <c r="C143" s="43"/>
      <c r="D143" s="43"/>
      <c r="E143" s="43"/>
      <c r="F143" s="43"/>
      <c r="G143" s="43"/>
      <c r="H143" s="43"/>
      <c r="I143" s="43"/>
      <c r="J143" s="43"/>
      <c r="K143" s="43"/>
      <c r="L143" s="43"/>
      <c r="M143" s="43"/>
      <c r="N143" s="43"/>
      <c r="O143" s="43"/>
      <c r="P143" s="43"/>
      <c r="Q143" s="43"/>
      <c r="R143" s="43"/>
    </row>
    <row r="144" spans="1:18" ht="15.75" customHeight="1">
      <c r="A144" s="43"/>
      <c r="B144" s="45"/>
      <c r="C144" s="43"/>
      <c r="D144" s="43"/>
      <c r="E144" s="43"/>
      <c r="F144" s="43"/>
      <c r="G144" s="43"/>
      <c r="H144" s="43"/>
      <c r="I144" s="43"/>
      <c r="J144" s="43"/>
      <c r="K144" s="43"/>
      <c r="L144" s="43"/>
      <c r="M144" s="43"/>
      <c r="N144" s="43"/>
      <c r="O144" s="43"/>
      <c r="P144" s="43"/>
      <c r="Q144" s="43"/>
      <c r="R144" s="43"/>
    </row>
    <row r="145" spans="1:18" ht="15.75" customHeight="1">
      <c r="A145" s="43"/>
      <c r="B145" s="45"/>
      <c r="C145" s="43"/>
      <c r="D145" s="43"/>
      <c r="E145" s="43"/>
      <c r="F145" s="43"/>
      <c r="G145" s="43"/>
      <c r="H145" s="43"/>
      <c r="I145" s="43"/>
      <c r="J145" s="43"/>
      <c r="K145" s="43"/>
      <c r="L145" s="43"/>
      <c r="M145" s="43"/>
      <c r="N145" s="43"/>
      <c r="O145" s="43"/>
      <c r="P145" s="43"/>
      <c r="Q145" s="43"/>
      <c r="R145" s="43"/>
    </row>
    <row r="146" spans="1:18" ht="15.75" customHeight="1">
      <c r="A146" s="43"/>
      <c r="B146" s="45"/>
      <c r="C146" s="43"/>
      <c r="D146" s="43"/>
      <c r="E146" s="43"/>
      <c r="F146" s="43"/>
      <c r="G146" s="43"/>
      <c r="H146" s="43"/>
      <c r="I146" s="43"/>
      <c r="J146" s="43"/>
      <c r="K146" s="43"/>
      <c r="L146" s="43"/>
      <c r="M146" s="43"/>
      <c r="N146" s="43"/>
      <c r="O146" s="43"/>
      <c r="P146" s="43"/>
      <c r="Q146" s="43"/>
      <c r="R146" s="43"/>
    </row>
    <row r="147" spans="1:18" ht="15.75" customHeight="1">
      <c r="A147" s="43"/>
      <c r="B147" s="45"/>
      <c r="C147" s="43"/>
      <c r="D147" s="43"/>
      <c r="E147" s="43"/>
      <c r="F147" s="43"/>
      <c r="G147" s="43"/>
      <c r="H147" s="43"/>
      <c r="I147" s="43"/>
      <c r="J147" s="43"/>
      <c r="K147" s="43"/>
      <c r="L147" s="43"/>
      <c r="M147" s="43"/>
      <c r="N147" s="43"/>
      <c r="O147" s="43"/>
      <c r="P147" s="43"/>
      <c r="Q147" s="43"/>
      <c r="R147" s="43"/>
    </row>
    <row r="148" spans="1:18" ht="15.75" customHeight="1">
      <c r="A148" s="43"/>
      <c r="B148" s="45"/>
      <c r="C148" s="43"/>
      <c r="D148" s="43"/>
      <c r="E148" s="43"/>
      <c r="F148" s="43"/>
      <c r="G148" s="43"/>
      <c r="H148" s="43"/>
      <c r="I148" s="43"/>
      <c r="J148" s="43"/>
      <c r="K148" s="43"/>
      <c r="L148" s="43"/>
      <c r="M148" s="43"/>
      <c r="N148" s="43"/>
      <c r="O148" s="43"/>
      <c r="P148" s="43"/>
      <c r="Q148" s="43"/>
      <c r="R148" s="43"/>
    </row>
    <row r="149" spans="1:18" ht="15.75" customHeight="1">
      <c r="A149" s="43"/>
      <c r="B149" s="45"/>
      <c r="C149" s="43"/>
      <c r="D149" s="43"/>
      <c r="E149" s="43"/>
      <c r="F149" s="43"/>
      <c r="G149" s="43"/>
      <c r="H149" s="43"/>
      <c r="I149" s="43"/>
      <c r="J149" s="43"/>
      <c r="K149" s="43"/>
      <c r="L149" s="43"/>
      <c r="M149" s="43"/>
      <c r="N149" s="43"/>
      <c r="O149" s="43"/>
      <c r="P149" s="43"/>
      <c r="Q149" s="43"/>
      <c r="R149" s="43"/>
    </row>
    <row r="150" spans="1:18" ht="15.75" customHeight="1">
      <c r="A150" s="43"/>
      <c r="B150" s="45"/>
      <c r="C150" s="43"/>
      <c r="D150" s="43"/>
      <c r="E150" s="43"/>
      <c r="F150" s="43"/>
      <c r="G150" s="43"/>
      <c r="H150" s="43"/>
      <c r="I150" s="43"/>
      <c r="J150" s="43"/>
      <c r="K150" s="43"/>
      <c r="L150" s="43"/>
      <c r="M150" s="43"/>
      <c r="N150" s="43"/>
      <c r="O150" s="43"/>
      <c r="P150" s="43"/>
      <c r="Q150" s="43"/>
      <c r="R150" s="43"/>
    </row>
    <row r="151" spans="1:18" ht="15.75" customHeight="1">
      <c r="A151" s="43"/>
      <c r="B151" s="45"/>
      <c r="C151" s="43"/>
      <c r="D151" s="43"/>
      <c r="E151" s="43"/>
      <c r="F151" s="43"/>
      <c r="G151" s="43"/>
      <c r="H151" s="43"/>
      <c r="I151" s="43"/>
      <c r="J151" s="43"/>
      <c r="K151" s="43"/>
      <c r="L151" s="43"/>
      <c r="M151" s="43"/>
      <c r="N151" s="43"/>
      <c r="O151" s="43"/>
      <c r="P151" s="43"/>
      <c r="Q151" s="43"/>
      <c r="R151" s="43"/>
    </row>
    <row r="152" spans="1:18" ht="15.75" customHeight="1">
      <c r="A152" s="43"/>
      <c r="B152" s="45"/>
      <c r="C152" s="43"/>
      <c r="D152" s="43"/>
      <c r="E152" s="43"/>
      <c r="F152" s="43"/>
      <c r="G152" s="43"/>
      <c r="H152" s="43"/>
      <c r="I152" s="43"/>
      <c r="J152" s="43"/>
      <c r="K152" s="43"/>
      <c r="L152" s="43"/>
      <c r="M152" s="43"/>
      <c r="N152" s="43"/>
      <c r="O152" s="43"/>
      <c r="P152" s="43"/>
      <c r="Q152" s="43"/>
      <c r="R152" s="43"/>
    </row>
    <row r="153" spans="1:18" ht="15.75" customHeight="1">
      <c r="A153" s="43"/>
      <c r="B153" s="45"/>
      <c r="C153" s="43"/>
      <c r="D153" s="43"/>
      <c r="E153" s="43"/>
      <c r="F153" s="43"/>
      <c r="G153" s="43"/>
      <c r="H153" s="43"/>
      <c r="I153" s="43"/>
      <c r="J153" s="43"/>
      <c r="K153" s="43"/>
      <c r="L153" s="43"/>
      <c r="M153" s="43"/>
      <c r="N153" s="43"/>
      <c r="O153" s="43"/>
      <c r="P153" s="43"/>
      <c r="Q153" s="43"/>
      <c r="R153" s="43"/>
    </row>
    <row r="154" spans="1:18" ht="15.75" customHeight="1">
      <c r="A154" s="43"/>
      <c r="B154" s="45"/>
      <c r="C154" s="43"/>
      <c r="D154" s="43"/>
      <c r="E154" s="43"/>
      <c r="F154" s="43"/>
      <c r="G154" s="43"/>
      <c r="H154" s="43"/>
      <c r="I154" s="43"/>
      <c r="J154" s="43"/>
      <c r="K154" s="43"/>
      <c r="L154" s="43"/>
      <c r="M154" s="43"/>
      <c r="N154" s="43"/>
      <c r="O154" s="43"/>
      <c r="P154" s="43"/>
      <c r="Q154" s="43"/>
      <c r="R154" s="43"/>
    </row>
    <row r="155" spans="1:18" ht="15.75" customHeight="1">
      <c r="A155" s="43"/>
      <c r="B155" s="45"/>
      <c r="C155" s="43"/>
      <c r="D155" s="43"/>
      <c r="E155" s="43"/>
      <c r="F155" s="43"/>
      <c r="G155" s="43"/>
      <c r="H155" s="43"/>
      <c r="I155" s="43"/>
      <c r="J155" s="43"/>
      <c r="K155" s="43"/>
      <c r="L155" s="43"/>
      <c r="M155" s="43"/>
      <c r="N155" s="43"/>
      <c r="O155" s="43"/>
      <c r="P155" s="43"/>
      <c r="Q155" s="43"/>
      <c r="R155" s="43"/>
    </row>
    <row r="156" spans="1:18" ht="15.75" customHeight="1">
      <c r="A156" s="43"/>
      <c r="B156" s="45"/>
      <c r="C156" s="43"/>
      <c r="D156" s="43"/>
      <c r="E156" s="43"/>
      <c r="F156" s="43"/>
      <c r="G156" s="43"/>
      <c r="H156" s="43"/>
      <c r="I156" s="43"/>
      <c r="J156" s="43"/>
      <c r="K156" s="43"/>
      <c r="L156" s="43"/>
      <c r="M156" s="43"/>
      <c r="N156" s="43"/>
      <c r="O156" s="43"/>
      <c r="P156" s="43"/>
      <c r="Q156" s="43"/>
      <c r="R156" s="43"/>
    </row>
    <row r="157" spans="1:18" ht="15.75" customHeight="1">
      <c r="A157" s="43"/>
      <c r="B157" s="45"/>
      <c r="C157" s="43"/>
      <c r="D157" s="43"/>
      <c r="E157" s="43"/>
      <c r="F157" s="43"/>
      <c r="G157" s="43"/>
      <c r="H157" s="43"/>
      <c r="I157" s="43"/>
      <c r="J157" s="43"/>
      <c r="K157" s="43"/>
      <c r="L157" s="43"/>
      <c r="M157" s="43"/>
      <c r="N157" s="43"/>
      <c r="O157" s="43"/>
      <c r="P157" s="43"/>
      <c r="Q157" s="43"/>
      <c r="R157" s="43"/>
    </row>
    <row r="158" spans="1:18" ht="15.75" customHeight="1">
      <c r="A158" s="43"/>
      <c r="B158" s="45"/>
      <c r="C158" s="43"/>
      <c r="D158" s="43"/>
      <c r="E158" s="43"/>
      <c r="F158" s="43"/>
      <c r="G158" s="43"/>
      <c r="H158" s="43"/>
      <c r="I158" s="43"/>
      <c r="J158" s="43"/>
      <c r="K158" s="43"/>
      <c r="L158" s="43"/>
      <c r="M158" s="43"/>
      <c r="N158" s="43"/>
      <c r="O158" s="43"/>
      <c r="P158" s="43"/>
      <c r="Q158" s="43"/>
      <c r="R158" s="43"/>
    </row>
    <row r="159" spans="1:18" ht="15.75" customHeight="1">
      <c r="A159" s="43"/>
      <c r="B159" s="45"/>
      <c r="C159" s="43"/>
      <c r="D159" s="43"/>
      <c r="E159" s="43"/>
      <c r="F159" s="43"/>
      <c r="G159" s="43"/>
      <c r="H159" s="43"/>
      <c r="I159" s="43"/>
      <c r="J159" s="43"/>
      <c r="K159" s="43"/>
      <c r="L159" s="43"/>
      <c r="M159" s="43"/>
      <c r="N159" s="43"/>
      <c r="O159" s="43"/>
      <c r="P159" s="43"/>
      <c r="Q159" s="43"/>
      <c r="R159" s="43"/>
    </row>
    <row r="160" spans="1:18" ht="15.75" customHeight="1">
      <c r="A160" s="43"/>
      <c r="B160" s="45"/>
      <c r="C160" s="43"/>
      <c r="D160" s="43"/>
      <c r="E160" s="43"/>
      <c r="F160" s="43"/>
      <c r="G160" s="43"/>
      <c r="H160" s="43"/>
      <c r="I160" s="43"/>
      <c r="J160" s="43"/>
      <c r="K160" s="43"/>
      <c r="L160" s="43"/>
      <c r="M160" s="43"/>
      <c r="N160" s="43"/>
      <c r="O160" s="43"/>
      <c r="P160" s="43"/>
      <c r="Q160" s="43"/>
      <c r="R160" s="43"/>
    </row>
    <row r="161" spans="1:18" ht="15.75" customHeight="1">
      <c r="A161" s="43"/>
      <c r="B161" s="45"/>
      <c r="C161" s="43"/>
      <c r="D161" s="43"/>
      <c r="E161" s="43"/>
      <c r="F161" s="43"/>
      <c r="G161" s="43"/>
      <c r="H161" s="43"/>
      <c r="I161" s="43"/>
      <c r="J161" s="43"/>
      <c r="K161" s="43"/>
      <c r="L161" s="43"/>
      <c r="M161" s="43"/>
      <c r="N161" s="43"/>
      <c r="O161" s="43"/>
      <c r="P161" s="43"/>
      <c r="Q161" s="43"/>
      <c r="R161" s="43"/>
    </row>
    <row r="162" spans="1:18" ht="15.75" customHeight="1">
      <c r="A162" s="43"/>
      <c r="B162" s="45"/>
      <c r="C162" s="43"/>
      <c r="D162" s="43"/>
      <c r="E162" s="43"/>
      <c r="F162" s="43"/>
      <c r="G162" s="43"/>
      <c r="H162" s="43"/>
      <c r="I162" s="43"/>
      <c r="J162" s="43"/>
      <c r="K162" s="43"/>
      <c r="L162" s="43"/>
      <c r="M162" s="43"/>
      <c r="N162" s="43"/>
      <c r="O162" s="43"/>
      <c r="P162" s="43"/>
      <c r="Q162" s="43"/>
      <c r="R162" s="43"/>
    </row>
    <row r="163" spans="1:18" ht="15.75" customHeight="1">
      <c r="A163" s="43"/>
      <c r="B163" s="45"/>
      <c r="C163" s="43"/>
      <c r="D163" s="43"/>
      <c r="E163" s="43"/>
      <c r="F163" s="43"/>
      <c r="G163" s="43"/>
      <c r="H163" s="43"/>
      <c r="I163" s="43"/>
      <c r="J163" s="43"/>
      <c r="K163" s="43"/>
      <c r="L163" s="43"/>
      <c r="M163" s="43"/>
      <c r="N163" s="43"/>
      <c r="O163" s="43"/>
      <c r="P163" s="43"/>
      <c r="Q163" s="43"/>
      <c r="R163" s="43"/>
    </row>
    <row r="164" spans="1:18" ht="15.75" customHeight="1">
      <c r="A164" s="43"/>
      <c r="B164" s="45"/>
      <c r="C164" s="43"/>
      <c r="D164" s="43"/>
      <c r="E164" s="43"/>
      <c r="F164" s="43"/>
      <c r="G164" s="43"/>
      <c r="H164" s="43"/>
      <c r="I164" s="43"/>
      <c r="J164" s="43"/>
      <c r="K164" s="43"/>
      <c r="L164" s="43"/>
      <c r="M164" s="43"/>
      <c r="N164" s="43"/>
      <c r="O164" s="43"/>
      <c r="P164" s="43"/>
      <c r="Q164" s="43"/>
      <c r="R164" s="43"/>
    </row>
    <row r="165" spans="1:18" ht="15.75" customHeight="1">
      <c r="A165" s="43"/>
      <c r="B165" s="45"/>
      <c r="C165" s="43"/>
      <c r="D165" s="43"/>
      <c r="E165" s="43"/>
      <c r="F165" s="43"/>
      <c r="G165" s="43"/>
      <c r="H165" s="43"/>
      <c r="I165" s="43"/>
      <c r="J165" s="43"/>
      <c r="K165" s="43"/>
      <c r="L165" s="43"/>
      <c r="M165" s="43"/>
      <c r="N165" s="43"/>
      <c r="O165" s="43"/>
      <c r="P165" s="43"/>
      <c r="Q165" s="43"/>
      <c r="R165" s="43"/>
    </row>
    <row r="166" spans="1:18" ht="15.75" customHeight="1">
      <c r="A166" s="43"/>
      <c r="B166" s="45"/>
      <c r="C166" s="43"/>
      <c r="D166" s="43"/>
      <c r="E166" s="43"/>
      <c r="F166" s="43"/>
      <c r="G166" s="43"/>
      <c r="H166" s="43"/>
      <c r="I166" s="43"/>
      <c r="J166" s="43"/>
      <c r="K166" s="43"/>
      <c r="L166" s="43"/>
      <c r="M166" s="43"/>
      <c r="N166" s="43"/>
      <c r="O166" s="43"/>
      <c r="P166" s="43"/>
      <c r="Q166" s="43"/>
      <c r="R166" s="43"/>
    </row>
    <row r="167" spans="1:18" ht="15.75" customHeight="1">
      <c r="A167" s="43"/>
      <c r="B167" s="45"/>
      <c r="C167" s="43"/>
      <c r="D167" s="43"/>
      <c r="E167" s="43"/>
      <c r="F167" s="43"/>
      <c r="G167" s="43"/>
      <c r="H167" s="43"/>
      <c r="I167" s="43"/>
      <c r="J167" s="43"/>
      <c r="K167" s="43"/>
      <c r="L167" s="43"/>
      <c r="M167" s="43"/>
      <c r="N167" s="43"/>
      <c r="O167" s="43"/>
      <c r="P167" s="43"/>
      <c r="Q167" s="43"/>
      <c r="R167" s="43"/>
    </row>
    <row r="168" spans="1:18" ht="15.75" customHeight="1">
      <c r="A168" s="43"/>
      <c r="B168" s="45"/>
      <c r="C168" s="43"/>
      <c r="D168" s="43"/>
      <c r="E168" s="43"/>
      <c r="F168" s="43"/>
      <c r="G168" s="43"/>
      <c r="H168" s="43"/>
      <c r="I168" s="43"/>
      <c r="J168" s="43"/>
      <c r="K168" s="43"/>
      <c r="L168" s="43"/>
      <c r="M168" s="43"/>
      <c r="N168" s="43"/>
      <c r="O168" s="43"/>
      <c r="P168" s="43"/>
      <c r="Q168" s="43"/>
      <c r="R168" s="43"/>
    </row>
    <row r="169" spans="1:18" ht="15.75" customHeight="1">
      <c r="A169" s="43"/>
      <c r="B169" s="45"/>
      <c r="C169" s="43"/>
      <c r="D169" s="43"/>
      <c r="E169" s="43"/>
      <c r="F169" s="43"/>
      <c r="G169" s="43"/>
      <c r="H169" s="43"/>
      <c r="I169" s="43"/>
      <c r="J169" s="43"/>
      <c r="K169" s="43"/>
      <c r="L169" s="43"/>
      <c r="M169" s="43"/>
      <c r="N169" s="43"/>
      <c r="O169" s="43"/>
      <c r="P169" s="43"/>
      <c r="Q169" s="43"/>
      <c r="R169" s="43"/>
    </row>
    <row r="170" spans="1:18" ht="15.75" customHeight="1">
      <c r="A170" s="43"/>
      <c r="B170" s="45"/>
      <c r="C170" s="43"/>
      <c r="D170" s="43"/>
      <c r="E170" s="43"/>
      <c r="F170" s="43"/>
      <c r="G170" s="43"/>
      <c r="H170" s="43"/>
      <c r="I170" s="43"/>
      <c r="J170" s="43"/>
      <c r="K170" s="43"/>
      <c r="L170" s="43"/>
      <c r="M170" s="43"/>
      <c r="N170" s="43"/>
      <c r="O170" s="43"/>
      <c r="P170" s="43"/>
      <c r="Q170" s="43"/>
      <c r="R170" s="43"/>
    </row>
    <row r="171" spans="1:18" ht="15.75" customHeight="1">
      <c r="A171" s="43"/>
      <c r="B171" s="45"/>
      <c r="C171" s="43"/>
      <c r="D171" s="43"/>
      <c r="E171" s="43"/>
      <c r="F171" s="43"/>
      <c r="G171" s="43"/>
      <c r="H171" s="43"/>
      <c r="I171" s="43"/>
      <c r="J171" s="43"/>
      <c r="K171" s="43"/>
      <c r="L171" s="43"/>
      <c r="M171" s="43"/>
      <c r="N171" s="43"/>
      <c r="O171" s="43"/>
      <c r="P171" s="43"/>
      <c r="Q171" s="43"/>
      <c r="R171" s="43"/>
    </row>
    <row r="172" spans="1:18" ht="15.75" customHeight="1">
      <c r="A172" s="43"/>
      <c r="B172" s="45"/>
      <c r="C172" s="43"/>
      <c r="D172" s="43"/>
      <c r="E172" s="43"/>
      <c r="F172" s="43"/>
      <c r="G172" s="43"/>
      <c r="H172" s="43"/>
      <c r="I172" s="43"/>
      <c r="J172" s="43"/>
      <c r="K172" s="43"/>
      <c r="L172" s="43"/>
      <c r="M172" s="43"/>
      <c r="N172" s="43"/>
      <c r="O172" s="43"/>
      <c r="P172" s="43"/>
      <c r="Q172" s="43"/>
      <c r="R172" s="43"/>
    </row>
    <row r="173" spans="1:18" ht="15.75" customHeight="1">
      <c r="A173" s="43"/>
      <c r="B173" s="45"/>
      <c r="C173" s="43"/>
      <c r="D173" s="43"/>
      <c r="E173" s="43"/>
      <c r="F173" s="43"/>
      <c r="G173" s="43"/>
      <c r="H173" s="43"/>
      <c r="I173" s="43"/>
      <c r="J173" s="43"/>
      <c r="K173" s="43"/>
      <c r="L173" s="43"/>
      <c r="M173" s="43"/>
      <c r="N173" s="43"/>
      <c r="O173" s="43"/>
      <c r="P173" s="43"/>
      <c r="Q173" s="43"/>
      <c r="R173" s="43"/>
    </row>
    <row r="174" spans="1:18" ht="15.75" customHeight="1">
      <c r="A174" s="43"/>
      <c r="B174" s="45"/>
      <c r="C174" s="43"/>
      <c r="D174" s="43"/>
      <c r="E174" s="43"/>
      <c r="F174" s="43"/>
      <c r="G174" s="43"/>
      <c r="H174" s="43"/>
      <c r="I174" s="43"/>
      <c r="J174" s="43"/>
      <c r="K174" s="43"/>
      <c r="L174" s="43"/>
      <c r="M174" s="43"/>
      <c r="N174" s="43"/>
      <c r="O174" s="43"/>
      <c r="P174" s="43"/>
      <c r="Q174" s="43"/>
      <c r="R174" s="43"/>
    </row>
    <row r="175" spans="1:18" ht="15.75" customHeight="1">
      <c r="A175" s="43"/>
      <c r="B175" s="45"/>
      <c r="C175" s="43"/>
      <c r="D175" s="43"/>
      <c r="E175" s="43"/>
      <c r="F175" s="43"/>
      <c r="G175" s="43"/>
      <c r="H175" s="43"/>
      <c r="I175" s="43"/>
      <c r="J175" s="43"/>
      <c r="K175" s="43"/>
      <c r="L175" s="43"/>
      <c r="M175" s="43"/>
      <c r="N175" s="43"/>
      <c r="O175" s="43"/>
      <c r="P175" s="43"/>
      <c r="Q175" s="43"/>
      <c r="R175" s="43"/>
    </row>
    <row r="176" spans="1:18" ht="15.75" customHeight="1">
      <c r="A176" s="43"/>
      <c r="B176" s="45"/>
      <c r="C176" s="43"/>
      <c r="D176" s="43"/>
      <c r="E176" s="43"/>
      <c r="F176" s="43"/>
      <c r="G176" s="43"/>
      <c r="H176" s="43"/>
      <c r="I176" s="43"/>
      <c r="J176" s="43"/>
      <c r="K176" s="43"/>
      <c r="L176" s="43"/>
      <c r="M176" s="43"/>
      <c r="N176" s="43"/>
      <c r="O176" s="43"/>
      <c r="P176" s="43"/>
      <c r="Q176" s="43"/>
      <c r="R176" s="43"/>
    </row>
    <row r="177" spans="1:18" ht="15.75" customHeight="1">
      <c r="A177" s="43"/>
      <c r="B177" s="45"/>
      <c r="C177" s="43"/>
      <c r="D177" s="43"/>
      <c r="E177" s="43"/>
      <c r="F177" s="43"/>
      <c r="G177" s="43"/>
      <c r="H177" s="43"/>
      <c r="I177" s="43"/>
      <c r="J177" s="43"/>
      <c r="K177" s="43"/>
      <c r="L177" s="43"/>
      <c r="M177" s="43"/>
      <c r="N177" s="43"/>
      <c r="O177" s="43"/>
      <c r="P177" s="43"/>
      <c r="Q177" s="43"/>
      <c r="R177" s="43"/>
    </row>
    <row r="178" spans="1:18" ht="15.75" customHeight="1">
      <c r="A178" s="43"/>
      <c r="B178" s="45"/>
      <c r="C178" s="43"/>
      <c r="D178" s="43"/>
      <c r="E178" s="43"/>
      <c r="F178" s="43"/>
      <c r="G178" s="43"/>
      <c r="H178" s="43"/>
      <c r="I178" s="43"/>
      <c r="J178" s="43"/>
      <c r="K178" s="43"/>
      <c r="L178" s="43"/>
      <c r="M178" s="43"/>
      <c r="N178" s="43"/>
      <c r="O178" s="43"/>
      <c r="P178" s="43"/>
      <c r="Q178" s="43"/>
      <c r="R178" s="43"/>
    </row>
    <row r="179" spans="1:18" ht="15.75" customHeight="1">
      <c r="A179" s="43"/>
      <c r="B179" s="45"/>
      <c r="C179" s="43"/>
      <c r="D179" s="43"/>
      <c r="E179" s="43"/>
      <c r="F179" s="43"/>
      <c r="G179" s="43"/>
      <c r="H179" s="43"/>
      <c r="I179" s="43"/>
      <c r="J179" s="43"/>
      <c r="K179" s="43"/>
      <c r="L179" s="43"/>
      <c r="M179" s="43"/>
      <c r="N179" s="43"/>
      <c r="O179" s="43"/>
      <c r="P179" s="43"/>
      <c r="Q179" s="43"/>
      <c r="R179" s="43"/>
    </row>
    <row r="180" spans="1:18" ht="15.75" customHeight="1">
      <c r="A180" s="43"/>
      <c r="B180" s="45"/>
      <c r="C180" s="43"/>
      <c r="D180" s="43"/>
      <c r="E180" s="43"/>
      <c r="F180" s="43"/>
      <c r="G180" s="43"/>
      <c r="H180" s="43"/>
      <c r="I180" s="43"/>
      <c r="J180" s="43"/>
      <c r="K180" s="43"/>
      <c r="L180" s="43"/>
      <c r="M180" s="43"/>
      <c r="N180" s="43"/>
      <c r="O180" s="43"/>
      <c r="P180" s="43"/>
      <c r="Q180" s="43"/>
      <c r="R180" s="43"/>
    </row>
    <row r="181" spans="1:18" ht="15.75" customHeight="1">
      <c r="A181" s="43"/>
      <c r="B181" s="45"/>
      <c r="C181" s="43"/>
      <c r="D181" s="43"/>
      <c r="E181" s="43"/>
      <c r="F181" s="43"/>
      <c r="G181" s="43"/>
      <c r="H181" s="43"/>
      <c r="I181" s="43"/>
      <c r="J181" s="43"/>
      <c r="K181" s="43"/>
      <c r="L181" s="43"/>
      <c r="M181" s="43"/>
      <c r="N181" s="43"/>
      <c r="O181" s="43"/>
      <c r="P181" s="43"/>
      <c r="Q181" s="43"/>
      <c r="R181" s="43"/>
    </row>
    <row r="182" spans="1:18" ht="15.75" customHeight="1">
      <c r="A182" s="43"/>
      <c r="B182" s="45"/>
      <c r="C182" s="43"/>
      <c r="D182" s="43"/>
      <c r="E182" s="43"/>
      <c r="F182" s="43"/>
      <c r="G182" s="43"/>
      <c r="H182" s="43"/>
      <c r="I182" s="43"/>
      <c r="J182" s="43"/>
      <c r="K182" s="43"/>
      <c r="L182" s="43"/>
      <c r="M182" s="43"/>
      <c r="N182" s="43"/>
      <c r="O182" s="43"/>
      <c r="P182" s="43"/>
      <c r="Q182" s="43"/>
      <c r="R182" s="43"/>
    </row>
    <row r="183" spans="1:18" ht="15.75" customHeight="1">
      <c r="A183" s="43"/>
      <c r="B183" s="45"/>
      <c r="C183" s="43"/>
      <c r="D183" s="43"/>
      <c r="E183" s="43"/>
      <c r="F183" s="43"/>
      <c r="G183" s="43"/>
      <c r="H183" s="43"/>
      <c r="I183" s="43"/>
      <c r="J183" s="43"/>
      <c r="K183" s="43"/>
      <c r="L183" s="43"/>
      <c r="M183" s="43"/>
      <c r="N183" s="43"/>
      <c r="O183" s="43"/>
      <c r="P183" s="43"/>
      <c r="Q183" s="43"/>
      <c r="R183" s="43"/>
    </row>
    <row r="184" spans="1:18" ht="15.75" customHeight="1">
      <c r="A184" s="43"/>
      <c r="B184" s="45"/>
      <c r="C184" s="43"/>
      <c r="D184" s="43"/>
      <c r="E184" s="43"/>
      <c r="F184" s="43"/>
      <c r="G184" s="43"/>
      <c r="H184" s="43"/>
      <c r="I184" s="43"/>
      <c r="J184" s="43"/>
      <c r="K184" s="43"/>
      <c r="L184" s="43"/>
      <c r="M184" s="43"/>
      <c r="N184" s="43"/>
      <c r="O184" s="43"/>
      <c r="P184" s="43"/>
      <c r="Q184" s="43"/>
      <c r="R184" s="43"/>
    </row>
    <row r="185" spans="1:18" ht="15.75" customHeight="1">
      <c r="A185" s="43"/>
      <c r="B185" s="45"/>
      <c r="C185" s="43"/>
      <c r="D185" s="43"/>
      <c r="E185" s="43"/>
      <c r="F185" s="43"/>
      <c r="G185" s="43"/>
      <c r="H185" s="43"/>
      <c r="I185" s="43"/>
      <c r="J185" s="43"/>
      <c r="K185" s="43"/>
      <c r="L185" s="43"/>
      <c r="M185" s="43"/>
      <c r="N185" s="43"/>
      <c r="O185" s="43"/>
      <c r="P185" s="43"/>
      <c r="Q185" s="43"/>
      <c r="R185" s="43"/>
    </row>
    <row r="186" spans="1:18" ht="15.75" customHeight="1">
      <c r="A186" s="43"/>
      <c r="B186" s="45"/>
      <c r="C186" s="43"/>
      <c r="D186" s="43"/>
      <c r="E186" s="43"/>
      <c r="F186" s="43"/>
      <c r="G186" s="43"/>
      <c r="H186" s="43"/>
      <c r="I186" s="43"/>
      <c r="J186" s="43"/>
      <c r="K186" s="43"/>
      <c r="L186" s="43"/>
      <c r="M186" s="43"/>
      <c r="N186" s="43"/>
      <c r="O186" s="43"/>
      <c r="P186" s="43"/>
      <c r="Q186" s="43"/>
      <c r="R186" s="43"/>
    </row>
    <row r="187" spans="1:18" ht="15.75" customHeight="1">
      <c r="A187" s="43"/>
      <c r="B187" s="45"/>
      <c r="C187" s="43"/>
      <c r="D187" s="43"/>
      <c r="E187" s="43"/>
      <c r="F187" s="43"/>
      <c r="G187" s="43"/>
      <c r="H187" s="43"/>
      <c r="I187" s="43"/>
      <c r="J187" s="43"/>
      <c r="K187" s="43"/>
      <c r="L187" s="43"/>
      <c r="M187" s="43"/>
      <c r="N187" s="43"/>
      <c r="O187" s="43"/>
      <c r="P187" s="43"/>
      <c r="Q187" s="43"/>
      <c r="R187" s="43"/>
    </row>
    <row r="188" spans="1:18" ht="15.75" customHeight="1">
      <c r="A188" s="43"/>
      <c r="B188" s="45"/>
      <c r="C188" s="43"/>
      <c r="D188" s="43"/>
      <c r="E188" s="43"/>
      <c r="F188" s="43"/>
      <c r="G188" s="43"/>
      <c r="H188" s="43"/>
      <c r="I188" s="43"/>
      <c r="J188" s="43"/>
      <c r="K188" s="43"/>
      <c r="L188" s="43"/>
      <c r="M188" s="43"/>
      <c r="N188" s="43"/>
      <c r="O188" s="43"/>
      <c r="P188" s="43"/>
      <c r="Q188" s="43"/>
      <c r="R188" s="43"/>
    </row>
    <row r="189" spans="1:18" ht="15.75" customHeight="1">
      <c r="A189" s="43"/>
      <c r="B189" s="45"/>
      <c r="C189" s="43"/>
      <c r="D189" s="43"/>
      <c r="E189" s="43"/>
      <c r="F189" s="43"/>
      <c r="G189" s="43"/>
      <c r="H189" s="43"/>
      <c r="I189" s="43"/>
      <c r="J189" s="43"/>
      <c r="K189" s="43"/>
      <c r="L189" s="43"/>
      <c r="M189" s="43"/>
      <c r="N189" s="43"/>
      <c r="O189" s="43"/>
      <c r="P189" s="43"/>
      <c r="Q189" s="43"/>
      <c r="R189" s="43"/>
    </row>
    <row r="190" spans="1:18" ht="15.75" customHeight="1">
      <c r="A190" s="43"/>
      <c r="B190" s="45"/>
      <c r="C190" s="43"/>
      <c r="D190" s="43"/>
      <c r="E190" s="43"/>
      <c r="F190" s="43"/>
      <c r="G190" s="43"/>
      <c r="H190" s="43"/>
      <c r="I190" s="43"/>
      <c r="J190" s="43"/>
      <c r="K190" s="43"/>
      <c r="L190" s="43"/>
      <c r="M190" s="43"/>
      <c r="N190" s="43"/>
      <c r="O190" s="43"/>
      <c r="P190" s="43"/>
      <c r="Q190" s="43"/>
      <c r="R190" s="43"/>
    </row>
    <row r="191" spans="1:18" ht="15.75" customHeight="1">
      <c r="A191" s="43"/>
      <c r="B191" s="45"/>
      <c r="C191" s="43"/>
      <c r="D191" s="43"/>
      <c r="E191" s="43"/>
      <c r="F191" s="43"/>
      <c r="G191" s="43"/>
      <c r="H191" s="43"/>
      <c r="I191" s="43"/>
      <c r="J191" s="43"/>
      <c r="K191" s="43"/>
      <c r="L191" s="43"/>
      <c r="M191" s="43"/>
      <c r="N191" s="43"/>
      <c r="O191" s="43"/>
      <c r="P191" s="43"/>
      <c r="Q191" s="43"/>
      <c r="R191" s="43"/>
    </row>
    <row r="192" spans="1:18" ht="15.75" customHeight="1">
      <c r="A192" s="43"/>
      <c r="B192" s="45"/>
      <c r="C192" s="43"/>
      <c r="D192" s="43"/>
      <c r="E192" s="43"/>
      <c r="F192" s="43"/>
      <c r="G192" s="43"/>
      <c r="H192" s="43"/>
      <c r="I192" s="43"/>
      <c r="J192" s="43"/>
      <c r="K192" s="43"/>
      <c r="L192" s="43"/>
      <c r="M192" s="43"/>
      <c r="N192" s="43"/>
      <c r="O192" s="43"/>
      <c r="P192" s="43"/>
      <c r="Q192" s="43"/>
      <c r="R192" s="43"/>
    </row>
    <row r="193" spans="1:18" ht="15.75" customHeight="1">
      <c r="A193" s="43"/>
      <c r="B193" s="45"/>
      <c r="C193" s="43"/>
      <c r="D193" s="43"/>
      <c r="E193" s="43"/>
      <c r="F193" s="43"/>
      <c r="G193" s="43"/>
      <c r="H193" s="43"/>
      <c r="I193" s="43"/>
      <c r="J193" s="43"/>
      <c r="K193" s="43"/>
      <c r="L193" s="43"/>
      <c r="M193" s="43"/>
      <c r="N193" s="43"/>
      <c r="O193" s="43"/>
      <c r="P193" s="43"/>
      <c r="Q193" s="43"/>
      <c r="R193" s="43"/>
    </row>
    <row r="194" spans="1:18" ht="15.75" customHeight="1">
      <c r="A194" s="43"/>
      <c r="B194" s="45"/>
      <c r="C194" s="43"/>
      <c r="D194" s="43"/>
      <c r="E194" s="43"/>
      <c r="F194" s="43"/>
      <c r="G194" s="43"/>
      <c r="H194" s="43"/>
      <c r="I194" s="43"/>
      <c r="J194" s="43"/>
      <c r="K194" s="43"/>
      <c r="L194" s="43"/>
      <c r="M194" s="43"/>
      <c r="N194" s="43"/>
      <c r="O194" s="43"/>
      <c r="P194" s="43"/>
      <c r="Q194" s="43"/>
      <c r="R194" s="43"/>
    </row>
    <row r="195" spans="1:18" ht="15.75" customHeight="1">
      <c r="A195" s="43"/>
      <c r="B195" s="45"/>
      <c r="C195" s="43"/>
      <c r="D195" s="43"/>
      <c r="E195" s="43"/>
      <c r="F195" s="43"/>
      <c r="G195" s="43"/>
      <c r="H195" s="43"/>
      <c r="I195" s="43"/>
      <c r="J195" s="43"/>
      <c r="K195" s="43"/>
      <c r="L195" s="43"/>
      <c r="M195" s="43"/>
      <c r="N195" s="43"/>
      <c r="O195" s="43"/>
      <c r="P195" s="43"/>
      <c r="Q195" s="43"/>
      <c r="R195" s="43"/>
    </row>
    <row r="196" spans="1:18" ht="15.75" customHeight="1">
      <c r="A196" s="43"/>
      <c r="B196" s="45"/>
      <c r="C196" s="43"/>
      <c r="D196" s="43"/>
      <c r="E196" s="43"/>
      <c r="F196" s="43"/>
      <c r="G196" s="43"/>
      <c r="H196" s="43"/>
      <c r="I196" s="43"/>
      <c r="J196" s="43"/>
      <c r="K196" s="43"/>
      <c r="L196" s="43"/>
      <c r="M196" s="43"/>
      <c r="N196" s="43"/>
      <c r="O196" s="43"/>
      <c r="P196" s="43"/>
      <c r="Q196" s="43"/>
      <c r="R196" s="43"/>
    </row>
    <row r="197" spans="1:18" ht="15.75" customHeight="1">
      <c r="A197" s="43"/>
      <c r="B197" s="45"/>
      <c r="C197" s="43"/>
      <c r="D197" s="43"/>
      <c r="E197" s="43"/>
      <c r="F197" s="43"/>
      <c r="G197" s="43"/>
      <c r="H197" s="43"/>
      <c r="I197" s="43"/>
      <c r="J197" s="43"/>
      <c r="K197" s="43"/>
      <c r="L197" s="43"/>
      <c r="M197" s="43"/>
      <c r="N197" s="43"/>
      <c r="O197" s="43"/>
      <c r="P197" s="43"/>
      <c r="Q197" s="43"/>
      <c r="R197" s="43"/>
    </row>
    <row r="198" spans="1:18" ht="15.75" customHeight="1">
      <c r="A198" s="43"/>
      <c r="B198" s="45"/>
      <c r="C198" s="43"/>
      <c r="D198" s="43"/>
      <c r="E198" s="43"/>
      <c r="F198" s="43"/>
      <c r="G198" s="43"/>
      <c r="H198" s="43"/>
      <c r="I198" s="43"/>
      <c r="J198" s="43"/>
      <c r="K198" s="43"/>
      <c r="L198" s="43"/>
      <c r="M198" s="43"/>
      <c r="N198" s="43"/>
      <c r="O198" s="43"/>
      <c r="P198" s="43"/>
      <c r="Q198" s="43"/>
      <c r="R198" s="43"/>
    </row>
    <row r="199" spans="1:18" ht="15.75" customHeight="1">
      <c r="A199" s="43"/>
      <c r="B199" s="45"/>
      <c r="C199" s="43"/>
      <c r="D199" s="43"/>
      <c r="E199" s="43"/>
      <c r="F199" s="43"/>
      <c r="G199" s="43"/>
      <c r="H199" s="43"/>
      <c r="I199" s="43"/>
      <c r="J199" s="43"/>
      <c r="K199" s="43"/>
      <c r="L199" s="43"/>
      <c r="M199" s="43"/>
      <c r="N199" s="43"/>
      <c r="O199" s="43"/>
      <c r="P199" s="43"/>
      <c r="Q199" s="43"/>
      <c r="R199" s="43"/>
    </row>
    <row r="200" spans="1:18" ht="15.75" customHeight="1">
      <c r="A200" s="43"/>
      <c r="B200" s="45"/>
      <c r="C200" s="43"/>
      <c r="D200" s="43"/>
      <c r="E200" s="43"/>
      <c r="F200" s="43"/>
      <c r="G200" s="43"/>
      <c r="H200" s="43"/>
      <c r="I200" s="43"/>
      <c r="J200" s="43"/>
      <c r="K200" s="43"/>
      <c r="L200" s="43"/>
      <c r="M200" s="43"/>
      <c r="N200" s="43"/>
      <c r="O200" s="43"/>
      <c r="P200" s="43"/>
      <c r="Q200" s="43"/>
      <c r="R200" s="43"/>
    </row>
    <row r="201" spans="1:18" ht="15.75" customHeight="1">
      <c r="A201" s="43"/>
      <c r="B201" s="45"/>
      <c r="C201" s="43"/>
      <c r="D201" s="43"/>
      <c r="E201" s="43"/>
      <c r="F201" s="43"/>
      <c r="G201" s="43"/>
      <c r="H201" s="43"/>
      <c r="I201" s="43"/>
      <c r="J201" s="43"/>
      <c r="K201" s="43"/>
      <c r="L201" s="43"/>
      <c r="M201" s="43"/>
      <c r="N201" s="43"/>
      <c r="O201" s="43"/>
      <c r="P201" s="43"/>
      <c r="Q201" s="43"/>
      <c r="R201" s="43"/>
    </row>
    <row r="202" spans="1:18" ht="15.75" customHeight="1">
      <c r="A202" s="43"/>
      <c r="B202" s="45"/>
      <c r="C202" s="43"/>
      <c r="D202" s="43"/>
      <c r="E202" s="43"/>
      <c r="F202" s="43"/>
      <c r="G202" s="43"/>
      <c r="H202" s="43"/>
      <c r="I202" s="43"/>
      <c r="J202" s="43"/>
      <c r="K202" s="43"/>
      <c r="L202" s="43"/>
      <c r="M202" s="43"/>
      <c r="N202" s="43"/>
      <c r="O202" s="43"/>
      <c r="P202" s="43"/>
      <c r="Q202" s="43"/>
      <c r="R202" s="43"/>
    </row>
    <row r="203" spans="1:18" ht="15.75" customHeight="1">
      <c r="A203" s="43"/>
      <c r="B203" s="45"/>
      <c r="C203" s="43"/>
      <c r="D203" s="43"/>
      <c r="E203" s="43"/>
      <c r="F203" s="43"/>
      <c r="G203" s="43"/>
      <c r="H203" s="43"/>
      <c r="I203" s="43"/>
      <c r="J203" s="43"/>
      <c r="K203" s="43"/>
      <c r="L203" s="43"/>
      <c r="M203" s="43"/>
      <c r="N203" s="43"/>
      <c r="O203" s="43"/>
      <c r="P203" s="43"/>
      <c r="Q203" s="43"/>
      <c r="R203" s="43"/>
    </row>
    <row r="204" spans="1:18" ht="15.75" customHeight="1"/>
    <row r="205" spans="1:18" ht="15.75" customHeight="1"/>
    <row r="206" spans="1:18" ht="15.75" customHeight="1"/>
    <row r="207" spans="1:18" ht="15.75" customHeight="1"/>
    <row r="208" spans="1:1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pageMargins left="0" right="0" top="0" bottom="0"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D3F19-4144-4316-BBBE-FBE31841CF0A}">
  <dimension ref="C2:H15"/>
  <sheetViews>
    <sheetView workbookViewId="0">
      <selection activeCell="C13" sqref="C13"/>
    </sheetView>
  </sheetViews>
  <sheetFormatPr defaultRowHeight="14.4"/>
  <cols>
    <col min="3" max="3" width="15.6640625" bestFit="1" customWidth="1"/>
  </cols>
  <sheetData>
    <row r="2" spans="3:8">
      <c r="C2" s="309" t="s">
        <v>11106</v>
      </c>
      <c r="D2" s="311" t="s">
        <v>11097</v>
      </c>
      <c r="E2" s="312"/>
      <c r="F2" s="312"/>
      <c r="G2" s="313"/>
    </row>
    <row r="3" spans="3:8">
      <c r="C3" s="310"/>
      <c r="D3" s="5" t="s">
        <v>4</v>
      </c>
      <c r="E3" s="5" t="s">
        <v>11098</v>
      </c>
      <c r="F3" s="5" t="s">
        <v>11099</v>
      </c>
      <c r="G3" s="5" t="s">
        <v>11100</v>
      </c>
    </row>
    <row r="4" spans="3:8">
      <c r="C4" s="241" t="s">
        <v>11101</v>
      </c>
      <c r="D4" s="242">
        <v>1126</v>
      </c>
      <c r="E4" s="243">
        <v>9</v>
      </c>
      <c r="F4" s="244">
        <v>1117</v>
      </c>
      <c r="G4" s="245">
        <v>0</v>
      </c>
    </row>
    <row r="5" spans="3:8">
      <c r="C5" s="241" t="s">
        <v>11102</v>
      </c>
      <c r="D5" s="242">
        <v>25</v>
      </c>
      <c r="E5" s="243">
        <v>0</v>
      </c>
      <c r="F5" s="244">
        <v>25</v>
      </c>
      <c r="G5" s="245">
        <v>0</v>
      </c>
    </row>
    <row r="6" spans="3:8">
      <c r="C6" s="241"/>
      <c r="D6" s="242"/>
      <c r="E6" s="243"/>
      <c r="F6" s="244"/>
      <c r="G6" s="245"/>
    </row>
    <row r="7" spans="3:8">
      <c r="C7" s="241"/>
      <c r="D7" s="242"/>
      <c r="E7" s="243"/>
      <c r="F7" s="244"/>
      <c r="G7" s="245"/>
    </row>
    <row r="8" spans="3:8">
      <c r="C8" s="241"/>
      <c r="D8" s="242"/>
      <c r="E8" s="243"/>
      <c r="F8" s="244"/>
      <c r="G8" s="245"/>
    </row>
    <row r="9" spans="3:8">
      <c r="C9" s="246"/>
      <c r="D9" s="246"/>
      <c r="E9" s="246"/>
      <c r="F9" s="246"/>
      <c r="G9" s="247"/>
    </row>
    <row r="10" spans="3:8">
      <c r="C10" s="248"/>
      <c r="D10" s="249"/>
      <c r="E10" s="250"/>
      <c r="F10" s="251"/>
      <c r="G10" s="252"/>
      <c r="H10" s="253"/>
    </row>
    <row r="11" spans="3:8">
      <c r="C11" s="253"/>
      <c r="D11" s="253"/>
      <c r="E11" s="253"/>
      <c r="F11" s="253"/>
      <c r="G11" s="253"/>
      <c r="H11" s="253"/>
    </row>
    <row r="12" spans="3:8">
      <c r="C12" s="253"/>
      <c r="D12" s="253"/>
      <c r="E12" s="253"/>
      <c r="F12" s="253"/>
      <c r="G12" s="253"/>
      <c r="H12" s="253"/>
    </row>
    <row r="13" spans="3:8">
      <c r="C13" s="254" t="s">
        <v>11103</v>
      </c>
      <c r="D13" s="255">
        <f>(D4*100)/(SUM(E4:G4))</f>
        <v>100</v>
      </c>
      <c r="E13" s="255"/>
    </row>
    <row r="14" spans="3:8">
      <c r="C14" s="254" t="s">
        <v>11104</v>
      </c>
      <c r="D14" s="255">
        <f>(F4*100)/D4</f>
        <v>99.200710479573715</v>
      </c>
      <c r="E14" s="255"/>
    </row>
    <row r="15" spans="3:8">
      <c r="C15" s="255"/>
      <c r="D15" s="255"/>
      <c r="E15" s="255"/>
    </row>
  </sheetData>
  <mergeCells count="2">
    <mergeCell ref="C2:C3"/>
    <mergeCell ref="D2:G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1000"/>
  <sheetViews>
    <sheetView workbookViewId="0"/>
  </sheetViews>
  <sheetFormatPr defaultColWidth="14.44140625" defaultRowHeight="15" customHeight="1"/>
  <cols>
    <col min="1" max="24" width="8.6640625" customWidth="1"/>
  </cols>
  <sheetData>
    <row r="1" spans="1:24" ht="14.25" customHeight="1">
      <c r="A1" s="46" t="s">
        <v>15</v>
      </c>
      <c r="B1" s="47" t="s">
        <v>17</v>
      </c>
      <c r="C1" s="47" t="s">
        <v>18</v>
      </c>
      <c r="D1" s="48" t="s">
        <v>21</v>
      </c>
      <c r="E1" s="49"/>
      <c r="F1" s="49"/>
      <c r="G1" s="49"/>
      <c r="H1" s="50"/>
      <c r="I1" s="49"/>
      <c r="J1" s="51"/>
      <c r="K1" s="51"/>
      <c r="L1" s="51"/>
      <c r="M1" s="51"/>
      <c r="N1" s="51"/>
      <c r="O1" s="51"/>
      <c r="P1" s="51"/>
      <c r="Q1" s="51"/>
      <c r="R1" s="51"/>
      <c r="S1" s="51"/>
      <c r="T1" s="51"/>
      <c r="U1" s="51"/>
      <c r="V1" s="51"/>
      <c r="W1" s="51"/>
      <c r="X1" s="51"/>
    </row>
    <row r="2" spans="1:24" ht="14.25" customHeight="1"/>
    <row r="3" spans="1:24" ht="14.25" customHeight="1"/>
    <row r="4" spans="1:24" ht="14.25" customHeight="1"/>
    <row r="5" spans="1:24" ht="14.25" customHeight="1"/>
    <row r="6" spans="1:24" ht="14.25" customHeight="1"/>
    <row r="7" spans="1:24" ht="14.25" customHeight="1"/>
    <row r="8" spans="1:24" ht="14.25" customHeight="1"/>
    <row r="9" spans="1:24" ht="14.25" customHeight="1"/>
    <row r="10" spans="1:24" ht="14.25" customHeight="1"/>
    <row r="11" spans="1:24" ht="14.25" customHeight="1"/>
    <row r="12" spans="1:24" ht="14.25" customHeight="1"/>
    <row r="13" spans="1:24" ht="14.25" customHeight="1"/>
    <row r="14" spans="1:24" ht="14.25" customHeight="1"/>
    <row r="15" spans="1:24" ht="14.25" customHeight="1"/>
    <row r="16" spans="1:2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1000"/>
  <sheetViews>
    <sheetView workbookViewId="0"/>
  </sheetViews>
  <sheetFormatPr defaultColWidth="14.44140625" defaultRowHeight="15" customHeight="1"/>
  <cols>
    <col min="1" max="24" width="8.6640625" customWidth="1"/>
  </cols>
  <sheetData>
    <row r="1" spans="1:24" ht="14.25" customHeight="1">
      <c r="A1" s="46" t="s">
        <v>15</v>
      </c>
      <c r="B1" s="47" t="s">
        <v>17</v>
      </c>
      <c r="C1" s="47" t="s">
        <v>18</v>
      </c>
      <c r="D1" s="48" t="s">
        <v>21</v>
      </c>
      <c r="E1" s="49"/>
      <c r="F1" s="49"/>
      <c r="G1" s="49"/>
      <c r="H1" s="50"/>
      <c r="I1" s="49"/>
      <c r="J1" s="51"/>
      <c r="K1" s="51"/>
      <c r="L1" s="51"/>
      <c r="M1" s="51"/>
      <c r="N1" s="51"/>
      <c r="O1" s="51"/>
      <c r="P1" s="51"/>
      <c r="Q1" s="51"/>
      <c r="R1" s="51"/>
      <c r="S1" s="51"/>
      <c r="T1" s="51"/>
      <c r="U1" s="51"/>
      <c r="V1" s="51"/>
      <c r="W1" s="51"/>
      <c r="X1" s="51"/>
    </row>
    <row r="2" spans="1:24" ht="14.25" customHeight="1"/>
    <row r="3" spans="1:24" ht="14.25" customHeight="1"/>
    <row r="4" spans="1:24" ht="14.25" customHeight="1"/>
    <row r="5" spans="1:24" ht="14.25" customHeight="1"/>
    <row r="6" spans="1:24" ht="14.25" customHeight="1"/>
    <row r="7" spans="1:24" ht="14.25" customHeight="1"/>
    <row r="8" spans="1:24" ht="14.25" customHeight="1"/>
    <row r="9" spans="1:24" ht="14.25" customHeight="1"/>
    <row r="10" spans="1:24" ht="14.25" customHeight="1"/>
    <row r="11" spans="1:24" ht="14.25" customHeight="1"/>
    <row r="12" spans="1:24" ht="14.25" customHeight="1"/>
    <row r="13" spans="1:24" ht="14.25" customHeight="1"/>
    <row r="14" spans="1:24" ht="14.25" customHeight="1"/>
    <row r="15" spans="1:24" ht="14.25" customHeight="1"/>
    <row r="16" spans="1:24"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000"/>
  <sheetViews>
    <sheetView workbookViewId="0"/>
  </sheetViews>
  <sheetFormatPr defaultColWidth="14.44140625" defaultRowHeight="15" customHeight="1"/>
  <cols>
    <col min="1" max="1" width="8.6640625" customWidth="1"/>
    <col min="2" max="2" width="36.44140625" customWidth="1"/>
    <col min="3" max="3" width="47.6640625" customWidth="1"/>
    <col min="4" max="4" width="8.6640625" customWidth="1"/>
    <col min="5" max="5" width="24.33203125" customWidth="1"/>
    <col min="6" max="20" width="8.6640625" customWidth="1"/>
  </cols>
  <sheetData>
    <row r="1" spans="1:20" ht="14.25" customHeight="1">
      <c r="A1" s="52"/>
      <c r="B1" s="53"/>
      <c r="C1" s="53"/>
      <c r="D1" s="53"/>
      <c r="E1" s="53"/>
      <c r="F1" s="53"/>
      <c r="G1" s="52"/>
      <c r="H1" s="52"/>
      <c r="I1" s="52"/>
      <c r="J1" s="52"/>
      <c r="K1" s="52"/>
      <c r="L1" s="52"/>
      <c r="M1" s="52"/>
      <c r="N1" s="52"/>
      <c r="O1" s="52"/>
      <c r="P1" s="52"/>
      <c r="Q1" s="52"/>
      <c r="R1" s="52"/>
      <c r="S1" s="52"/>
      <c r="T1" s="52"/>
    </row>
    <row r="2" spans="1:20" ht="14.25" customHeight="1">
      <c r="A2" s="54"/>
      <c r="B2" s="314" t="s">
        <v>6503</v>
      </c>
      <c r="C2" s="315"/>
      <c r="D2" s="315"/>
      <c r="E2" s="315"/>
      <c r="F2" s="316"/>
      <c r="G2" s="55"/>
      <c r="H2" s="55"/>
      <c r="I2" s="55"/>
      <c r="J2" s="55"/>
      <c r="K2" s="55"/>
      <c r="L2" s="55"/>
      <c r="M2" s="55"/>
      <c r="N2" s="55"/>
      <c r="O2" s="55"/>
      <c r="P2" s="55"/>
      <c r="Q2" s="55"/>
      <c r="R2" s="55"/>
      <c r="S2" s="55"/>
      <c r="T2" s="55"/>
    </row>
    <row r="3" spans="1:20" ht="14.25" customHeight="1">
      <c r="A3" s="56"/>
      <c r="B3" s="57" t="s">
        <v>6504</v>
      </c>
      <c r="C3" s="58" t="s">
        <v>6505</v>
      </c>
      <c r="D3" s="57" t="s">
        <v>6373</v>
      </c>
      <c r="E3" s="59" t="s">
        <v>6374</v>
      </c>
      <c r="F3" s="57" t="s">
        <v>6506</v>
      </c>
      <c r="G3" s="60"/>
      <c r="H3" s="55"/>
      <c r="I3" s="55"/>
      <c r="J3" s="55"/>
      <c r="K3" s="55"/>
      <c r="L3" s="55"/>
      <c r="M3" s="55"/>
      <c r="N3" s="55"/>
      <c r="O3" s="55"/>
      <c r="P3" s="55"/>
      <c r="Q3" s="55"/>
      <c r="R3" s="55"/>
      <c r="S3" s="55"/>
      <c r="T3" s="55"/>
    </row>
    <row r="4" spans="1:20" ht="14.25" customHeight="1">
      <c r="B4" s="61" t="s">
        <v>6507</v>
      </c>
      <c r="C4" s="62" t="s">
        <v>6508</v>
      </c>
      <c r="D4" s="63" t="s">
        <v>6509</v>
      </c>
      <c r="E4" s="63" t="s">
        <v>6510</v>
      </c>
      <c r="F4" s="63"/>
    </row>
    <row r="5" spans="1:20" ht="14.25" customHeight="1">
      <c r="B5" s="64" t="s">
        <v>6511</v>
      </c>
      <c r="C5" s="62" t="s">
        <v>6512</v>
      </c>
      <c r="D5" s="63" t="s">
        <v>6509</v>
      </c>
      <c r="E5" s="63" t="s">
        <v>6510</v>
      </c>
      <c r="F5" s="63"/>
    </row>
    <row r="6" spans="1:20" ht="14.25" customHeight="1">
      <c r="B6" s="64" t="s">
        <v>6513</v>
      </c>
      <c r="C6" s="62" t="s">
        <v>6514</v>
      </c>
      <c r="D6" s="63" t="s">
        <v>6509</v>
      </c>
      <c r="E6" s="63" t="s">
        <v>6510</v>
      </c>
      <c r="F6" s="63"/>
    </row>
    <row r="7" spans="1:20" ht="14.25" customHeight="1">
      <c r="B7" s="61" t="s">
        <v>6515</v>
      </c>
      <c r="C7" s="65" t="s">
        <v>6516</v>
      </c>
      <c r="D7" s="63" t="s">
        <v>6517</v>
      </c>
      <c r="E7" s="63"/>
      <c r="F7" s="63"/>
    </row>
    <row r="8" spans="1:20" ht="14.25" customHeight="1">
      <c r="B8" s="64" t="s">
        <v>6513</v>
      </c>
      <c r="C8" s="66" t="s">
        <v>6514</v>
      </c>
      <c r="D8" s="63" t="s">
        <v>6517</v>
      </c>
      <c r="E8" s="63"/>
      <c r="F8" s="63"/>
    </row>
    <row r="9" spans="1:20" ht="14.25" customHeight="1">
      <c r="B9" s="64" t="s">
        <v>6507</v>
      </c>
      <c r="C9" s="66" t="s">
        <v>6508</v>
      </c>
      <c r="D9" s="63" t="s">
        <v>6517</v>
      </c>
      <c r="E9" s="63"/>
      <c r="F9" s="63"/>
    </row>
    <row r="10" spans="1:20" ht="14.25" customHeight="1">
      <c r="B10" s="64" t="s">
        <v>6518</v>
      </c>
      <c r="C10" s="66" t="s">
        <v>6519</v>
      </c>
      <c r="D10" s="63" t="s">
        <v>6509</v>
      </c>
      <c r="E10" s="63" t="s">
        <v>6510</v>
      </c>
      <c r="F10" s="63"/>
    </row>
    <row r="11" spans="1:20" ht="14.25" customHeight="1">
      <c r="B11" s="64" t="s">
        <v>6520</v>
      </c>
      <c r="C11" s="66" t="s">
        <v>6521</v>
      </c>
      <c r="D11" s="63" t="s">
        <v>6509</v>
      </c>
      <c r="E11" s="63"/>
      <c r="F11" s="63"/>
    </row>
    <row r="12" spans="1:20" ht="14.25" customHeight="1">
      <c r="B12" s="64" t="s">
        <v>6522</v>
      </c>
      <c r="C12" s="66" t="s">
        <v>6523</v>
      </c>
      <c r="D12" s="63" t="s">
        <v>6509</v>
      </c>
      <c r="E12" s="63"/>
      <c r="F12" s="63"/>
    </row>
    <row r="13" spans="1:20" ht="14.25" customHeight="1">
      <c r="B13" s="64" t="s">
        <v>6524</v>
      </c>
      <c r="C13" s="66" t="s">
        <v>6525</v>
      </c>
      <c r="D13" s="63" t="s">
        <v>6509</v>
      </c>
      <c r="E13" s="63"/>
      <c r="F13" s="63"/>
    </row>
    <row r="14" spans="1:20" ht="14.25" customHeight="1">
      <c r="B14" s="64" t="s">
        <v>6526</v>
      </c>
      <c r="C14" s="66" t="s">
        <v>6527</v>
      </c>
      <c r="D14" s="63" t="s">
        <v>6509</v>
      </c>
      <c r="E14" s="63"/>
      <c r="F14" s="63"/>
    </row>
    <row r="15" spans="1:20" ht="14.25" customHeight="1">
      <c r="B15" s="64" t="s">
        <v>6528</v>
      </c>
      <c r="C15" s="66" t="s">
        <v>6529</v>
      </c>
      <c r="D15" s="63" t="s">
        <v>6509</v>
      </c>
      <c r="E15" s="63"/>
      <c r="F15" s="63"/>
    </row>
    <row r="16" spans="1:20" ht="14.25" customHeight="1">
      <c r="B16" s="64" t="s">
        <v>6530</v>
      </c>
      <c r="C16" s="66" t="s">
        <v>6531</v>
      </c>
      <c r="D16" s="63" t="s">
        <v>6509</v>
      </c>
      <c r="E16" s="63"/>
      <c r="F16" s="63"/>
    </row>
    <row r="17" spans="2:6" ht="14.25" customHeight="1">
      <c r="B17" s="64" t="s">
        <v>6532</v>
      </c>
      <c r="C17" s="66" t="s">
        <v>6533</v>
      </c>
      <c r="D17" s="63" t="s">
        <v>6509</v>
      </c>
      <c r="E17" s="63"/>
      <c r="F17" s="63"/>
    </row>
    <row r="18" spans="2:6" ht="14.25" customHeight="1">
      <c r="B18" s="64" t="s">
        <v>6534</v>
      </c>
      <c r="C18" s="66" t="s">
        <v>6535</v>
      </c>
      <c r="D18" s="63" t="s">
        <v>6509</v>
      </c>
      <c r="E18" s="63"/>
      <c r="F18" s="63"/>
    </row>
    <row r="19" spans="2:6" ht="14.25" customHeight="1">
      <c r="B19" s="64" t="s">
        <v>6536</v>
      </c>
      <c r="C19" s="65" t="s">
        <v>6537</v>
      </c>
      <c r="D19" s="63" t="s">
        <v>6509</v>
      </c>
      <c r="E19" s="63"/>
      <c r="F19" s="63"/>
    </row>
    <row r="20" spans="2:6" ht="14.25" customHeight="1">
      <c r="B20" s="64" t="s">
        <v>6538</v>
      </c>
      <c r="C20" s="66" t="s">
        <v>6539</v>
      </c>
      <c r="D20" s="63" t="s">
        <v>6509</v>
      </c>
      <c r="E20" s="63"/>
      <c r="F20" s="63"/>
    </row>
    <row r="21" spans="2:6" ht="14.25" customHeight="1">
      <c r="B21" s="67" t="s">
        <v>6540</v>
      </c>
      <c r="C21" s="68" t="s">
        <v>6541</v>
      </c>
      <c r="D21" s="63" t="s">
        <v>6509</v>
      </c>
      <c r="E21" s="63" t="s">
        <v>6510</v>
      </c>
    </row>
    <row r="22" spans="2:6" ht="14.25" customHeight="1">
      <c r="B22" s="67" t="s">
        <v>6542</v>
      </c>
      <c r="C22" s="68" t="s">
        <v>6543</v>
      </c>
      <c r="D22" s="63" t="s">
        <v>6509</v>
      </c>
    </row>
    <row r="23" spans="2:6" ht="14.25" customHeight="1">
      <c r="B23" s="67" t="s">
        <v>6544</v>
      </c>
      <c r="C23" s="68" t="s">
        <v>6545</v>
      </c>
      <c r="D23" s="63" t="s">
        <v>6509</v>
      </c>
    </row>
    <row r="24" spans="2:6" ht="14.25" customHeight="1">
      <c r="B24" s="67" t="s">
        <v>6546</v>
      </c>
      <c r="C24" s="68" t="s">
        <v>6547</v>
      </c>
      <c r="D24" s="63" t="s">
        <v>6509</v>
      </c>
    </row>
    <row r="25" spans="2:6" ht="14.25" customHeight="1">
      <c r="B25" s="67" t="s">
        <v>6548</v>
      </c>
      <c r="C25" s="42" t="s">
        <v>6549</v>
      </c>
      <c r="D25" s="63" t="s">
        <v>6509</v>
      </c>
    </row>
    <row r="26" spans="2:6" ht="14.25" customHeight="1">
      <c r="B26" s="67" t="s">
        <v>6550</v>
      </c>
      <c r="C26" s="42" t="s">
        <v>6551</v>
      </c>
      <c r="D26" s="63" t="s">
        <v>6509</v>
      </c>
    </row>
    <row r="27" spans="2:6" ht="14.25" customHeight="1">
      <c r="B27" s="67" t="s">
        <v>6552</v>
      </c>
      <c r="C27" s="2" t="s">
        <v>6553</v>
      </c>
      <c r="D27" s="63" t="s">
        <v>6554</v>
      </c>
    </row>
    <row r="28" spans="2:6" ht="14.25" customHeight="1"/>
    <row r="29" spans="2:6" ht="14.25" customHeight="1"/>
    <row r="30" spans="2:6" ht="14.25" customHeight="1"/>
    <row r="31" spans="2:6" ht="14.25" customHeight="1"/>
    <row r="32" spans="2:6"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F2"/>
  </mergeCells>
  <hyperlinks>
    <hyperlink ref="B4" r:id="rId1" xr:uid="{00000000-0004-0000-0600-000000000000}"/>
    <hyperlink ref="B5" r:id="rId2" xr:uid="{00000000-0004-0000-0600-000001000000}"/>
    <hyperlink ref="B6" r:id="rId3" xr:uid="{00000000-0004-0000-0600-000002000000}"/>
    <hyperlink ref="B7" r:id="rId4" xr:uid="{00000000-0004-0000-0600-000003000000}"/>
    <hyperlink ref="B8" r:id="rId5" xr:uid="{00000000-0004-0000-0600-000004000000}"/>
    <hyperlink ref="B9" r:id="rId6" xr:uid="{00000000-0004-0000-0600-000005000000}"/>
    <hyperlink ref="B10" r:id="rId7" xr:uid="{00000000-0004-0000-0600-000006000000}"/>
    <hyperlink ref="B11" r:id="rId8" xr:uid="{00000000-0004-0000-0600-000007000000}"/>
    <hyperlink ref="B12" r:id="rId9" xr:uid="{00000000-0004-0000-0600-000008000000}"/>
    <hyperlink ref="B13" r:id="rId10" xr:uid="{00000000-0004-0000-0600-000009000000}"/>
    <hyperlink ref="B14" r:id="rId11" xr:uid="{00000000-0004-0000-0600-00000A000000}"/>
    <hyperlink ref="B15" r:id="rId12" xr:uid="{00000000-0004-0000-0600-00000B000000}"/>
    <hyperlink ref="B16" r:id="rId13" xr:uid="{00000000-0004-0000-0600-00000C000000}"/>
    <hyperlink ref="B17" r:id="rId14" xr:uid="{00000000-0004-0000-0600-00000D000000}"/>
    <hyperlink ref="B18" r:id="rId15" xr:uid="{00000000-0004-0000-0600-00000E000000}"/>
    <hyperlink ref="B19" r:id="rId16" xr:uid="{00000000-0004-0000-0600-00000F000000}"/>
    <hyperlink ref="B20" r:id="rId17" xr:uid="{00000000-0004-0000-0600-000010000000}"/>
    <hyperlink ref="B21" r:id="rId18" xr:uid="{00000000-0004-0000-0600-000011000000}"/>
    <hyperlink ref="B22" r:id="rId19" xr:uid="{00000000-0004-0000-0600-000012000000}"/>
    <hyperlink ref="B23" r:id="rId20" xr:uid="{00000000-0004-0000-0600-000013000000}"/>
    <hyperlink ref="B24" r:id="rId21" xr:uid="{00000000-0004-0000-0600-000014000000}"/>
    <hyperlink ref="B25" r:id="rId22" xr:uid="{00000000-0004-0000-0600-000015000000}"/>
    <hyperlink ref="B26" r:id="rId23" xr:uid="{00000000-0004-0000-0600-000016000000}"/>
    <hyperlink ref="B27" r:id="rId24" xr:uid="{00000000-0004-0000-0600-000017000000}"/>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U1000"/>
  <sheetViews>
    <sheetView workbookViewId="0"/>
  </sheetViews>
  <sheetFormatPr defaultColWidth="14.44140625" defaultRowHeight="15" customHeight="1"/>
  <cols>
    <col min="1" max="2" width="8.6640625" customWidth="1"/>
    <col min="3" max="3" width="40.88671875" customWidth="1"/>
    <col min="4" max="4" width="54.5546875" customWidth="1"/>
    <col min="5" max="5" width="15.5546875" customWidth="1"/>
    <col min="6" max="21" width="8.6640625" customWidth="1"/>
  </cols>
  <sheetData>
    <row r="1" spans="2:21" ht="14.25" customHeight="1"/>
    <row r="2" spans="2:21" ht="14.25" customHeight="1">
      <c r="B2" s="52"/>
      <c r="C2" s="53"/>
      <c r="D2" s="53"/>
      <c r="E2" s="53"/>
      <c r="F2" s="53"/>
      <c r="G2" s="53"/>
      <c r="H2" s="52"/>
      <c r="I2" s="52"/>
      <c r="J2" s="52"/>
      <c r="K2" s="52"/>
      <c r="L2" s="52"/>
      <c r="M2" s="52"/>
      <c r="N2" s="52"/>
      <c r="O2" s="52"/>
      <c r="P2" s="52"/>
      <c r="Q2" s="52"/>
      <c r="R2" s="52"/>
      <c r="S2" s="52"/>
      <c r="T2" s="52"/>
      <c r="U2" s="52"/>
    </row>
    <row r="3" spans="2:21" ht="14.25" customHeight="1">
      <c r="B3" s="54"/>
      <c r="C3" s="317" t="s">
        <v>6503</v>
      </c>
      <c r="D3" s="318"/>
      <c r="E3" s="318"/>
      <c r="F3" s="318"/>
      <c r="G3" s="319"/>
      <c r="H3" s="55"/>
      <c r="I3" s="55"/>
      <c r="J3" s="55"/>
      <c r="K3" s="55"/>
      <c r="L3" s="55"/>
      <c r="M3" s="55"/>
      <c r="N3" s="55"/>
      <c r="O3" s="55"/>
      <c r="P3" s="55"/>
      <c r="Q3" s="55"/>
      <c r="R3" s="55"/>
      <c r="S3" s="55"/>
      <c r="T3" s="55"/>
      <c r="U3" s="55"/>
    </row>
    <row r="4" spans="2:21" ht="14.25" customHeight="1">
      <c r="B4" s="54"/>
      <c r="C4" s="69" t="s">
        <v>6555</v>
      </c>
      <c r="D4" s="70" t="s">
        <v>6505</v>
      </c>
      <c r="E4" s="69" t="s">
        <v>6373</v>
      </c>
      <c r="F4" s="320" t="s">
        <v>6506</v>
      </c>
      <c r="G4" s="319"/>
      <c r="H4" s="55" t="s">
        <v>6556</v>
      </c>
      <c r="I4" s="55"/>
      <c r="J4" s="55"/>
      <c r="K4" s="55"/>
      <c r="L4" s="55"/>
      <c r="M4" s="55"/>
      <c r="N4" s="55"/>
      <c r="O4" s="55"/>
      <c r="P4" s="55"/>
      <c r="Q4" s="55"/>
      <c r="R4" s="55"/>
      <c r="S4" s="55"/>
      <c r="T4" s="55"/>
      <c r="U4" s="55"/>
    </row>
    <row r="5" spans="2:21" ht="14.25" customHeight="1">
      <c r="C5" s="64" t="s">
        <v>6557</v>
      </c>
      <c r="D5" s="63" t="s">
        <v>6558</v>
      </c>
      <c r="E5" s="63" t="s">
        <v>6554</v>
      </c>
    </row>
    <row r="6" spans="2:21" ht="14.25" customHeight="1">
      <c r="C6" s="64" t="s">
        <v>6559</v>
      </c>
      <c r="D6" s="63" t="s">
        <v>6525</v>
      </c>
      <c r="E6" s="63" t="s">
        <v>6554</v>
      </c>
    </row>
    <row r="7" spans="2:21" ht="14.25" customHeight="1">
      <c r="C7" s="64" t="s">
        <v>6560</v>
      </c>
      <c r="D7" s="63" t="s">
        <v>6561</v>
      </c>
      <c r="E7" s="63" t="s">
        <v>6554</v>
      </c>
    </row>
    <row r="8" spans="2:21" ht="14.25" customHeight="1">
      <c r="C8" s="64" t="s">
        <v>6562</v>
      </c>
      <c r="D8" s="63" t="s">
        <v>6543</v>
      </c>
      <c r="E8" s="63" t="s">
        <v>6554</v>
      </c>
    </row>
    <row r="9" spans="2:21" ht="14.25" customHeight="1">
      <c r="C9" s="64" t="s">
        <v>6563</v>
      </c>
      <c r="D9" s="63" t="s">
        <v>6537</v>
      </c>
      <c r="E9" s="63" t="s">
        <v>6554</v>
      </c>
    </row>
    <row r="10" spans="2:21" ht="14.25" customHeight="1">
      <c r="C10" s="64" t="s">
        <v>6564</v>
      </c>
      <c r="D10" s="63" t="s">
        <v>6565</v>
      </c>
      <c r="E10" s="63" t="s">
        <v>6554</v>
      </c>
    </row>
    <row r="11" spans="2:21" ht="14.25" customHeight="1">
      <c r="C11" s="64" t="s">
        <v>6566</v>
      </c>
      <c r="D11" s="63" t="s">
        <v>6567</v>
      </c>
      <c r="E11" s="63" t="s">
        <v>6554</v>
      </c>
    </row>
    <row r="12" spans="2:21" ht="14.25" customHeight="1">
      <c r="C12" s="64" t="s">
        <v>6568</v>
      </c>
      <c r="D12" s="62" t="s">
        <v>6569</v>
      </c>
      <c r="E12" s="63" t="s">
        <v>6554</v>
      </c>
    </row>
    <row r="13" spans="2:21" ht="14.25" customHeight="1">
      <c r="C13" s="64" t="s">
        <v>6570</v>
      </c>
      <c r="D13" s="63" t="s">
        <v>6571</v>
      </c>
      <c r="E13" s="63" t="s">
        <v>6554</v>
      </c>
    </row>
    <row r="14" spans="2:21" ht="14.25" customHeight="1">
      <c r="C14" s="64" t="s">
        <v>6572</v>
      </c>
      <c r="D14" s="62" t="s">
        <v>6573</v>
      </c>
      <c r="E14" s="63" t="s">
        <v>6554</v>
      </c>
    </row>
    <row r="15" spans="2:21" ht="14.25" customHeight="1">
      <c r="C15" s="64" t="s">
        <v>6574</v>
      </c>
      <c r="D15" s="62" t="s">
        <v>6575</v>
      </c>
      <c r="E15" s="63" t="s">
        <v>6554</v>
      </c>
    </row>
    <row r="16" spans="2:21" ht="14.25" customHeight="1">
      <c r="C16" s="64" t="s">
        <v>6576</v>
      </c>
      <c r="D16" s="62" t="s">
        <v>6577</v>
      </c>
      <c r="E16" s="63" t="s">
        <v>6554</v>
      </c>
    </row>
    <row r="17" spans="3:5" ht="14.25" customHeight="1">
      <c r="C17" s="64" t="s">
        <v>6578</v>
      </c>
      <c r="D17" s="63" t="s">
        <v>6579</v>
      </c>
      <c r="E17" s="63" t="s">
        <v>6554</v>
      </c>
    </row>
    <row r="18" spans="3:5" ht="14.25" customHeight="1">
      <c r="C18" s="64" t="s">
        <v>6580</v>
      </c>
      <c r="D18" s="62" t="s">
        <v>6581</v>
      </c>
      <c r="E18" s="63" t="s">
        <v>6554</v>
      </c>
    </row>
    <row r="19" spans="3:5" ht="14.25" customHeight="1">
      <c r="C19" s="64" t="s">
        <v>6582</v>
      </c>
      <c r="D19" s="62" t="s">
        <v>6583</v>
      </c>
      <c r="E19" s="63" t="s">
        <v>6554</v>
      </c>
    </row>
    <row r="20" spans="3:5" ht="14.25" customHeight="1">
      <c r="C20" s="64" t="s">
        <v>6584</v>
      </c>
      <c r="D20" s="62" t="s">
        <v>6585</v>
      </c>
      <c r="E20" s="63" t="s">
        <v>6554</v>
      </c>
    </row>
    <row r="21" spans="3:5" ht="14.25" customHeight="1">
      <c r="C21" s="64" t="s">
        <v>6586</v>
      </c>
      <c r="D21" s="62" t="s">
        <v>6587</v>
      </c>
      <c r="E21" s="63" t="s">
        <v>6554</v>
      </c>
    </row>
    <row r="22" spans="3:5" ht="14.25" customHeight="1">
      <c r="C22" s="64" t="s">
        <v>6588</v>
      </c>
      <c r="D22" s="62" t="s">
        <v>6589</v>
      </c>
      <c r="E22" s="63" t="s">
        <v>6554</v>
      </c>
    </row>
    <row r="23" spans="3:5" ht="14.25" customHeight="1">
      <c r="C23" s="64" t="s">
        <v>6590</v>
      </c>
      <c r="D23" s="62" t="s">
        <v>6591</v>
      </c>
      <c r="E23" s="63" t="s">
        <v>6554</v>
      </c>
    </row>
    <row r="24" spans="3:5" ht="14.25" customHeight="1">
      <c r="C24" s="64" t="s">
        <v>6592</v>
      </c>
      <c r="D24" s="63" t="s">
        <v>6593</v>
      </c>
      <c r="E24" s="63" t="s">
        <v>6554</v>
      </c>
    </row>
    <row r="25" spans="3:5" ht="14.25" customHeight="1">
      <c r="C25" s="64" t="s">
        <v>6594</v>
      </c>
      <c r="D25" s="63" t="s">
        <v>6547</v>
      </c>
      <c r="E25" s="63" t="s">
        <v>6554</v>
      </c>
    </row>
    <row r="26" spans="3:5" ht="14.25" customHeight="1">
      <c r="C26" s="67" t="s">
        <v>6552</v>
      </c>
      <c r="D26" s="2" t="s">
        <v>6553</v>
      </c>
      <c r="E26" s="63" t="s">
        <v>6554</v>
      </c>
    </row>
    <row r="27" spans="3:5" ht="14.25" customHeight="1">
      <c r="C27" s="67" t="s">
        <v>6595</v>
      </c>
      <c r="D27" s="42" t="s">
        <v>6596</v>
      </c>
      <c r="E27" s="63" t="s">
        <v>6554</v>
      </c>
    </row>
    <row r="28" spans="3:5" ht="14.25" customHeight="1">
      <c r="C28" s="71" t="s">
        <v>6597</v>
      </c>
      <c r="D28" s="42" t="s">
        <v>6598</v>
      </c>
      <c r="E28" s="63" t="s">
        <v>6554</v>
      </c>
    </row>
    <row r="29" spans="3:5" ht="14.25" customHeight="1">
      <c r="C29" s="67" t="s">
        <v>6599</v>
      </c>
      <c r="D29" s="42" t="s">
        <v>6600</v>
      </c>
      <c r="E29" s="63" t="s">
        <v>6554</v>
      </c>
    </row>
    <row r="30" spans="3:5" ht="14.25" customHeight="1"/>
    <row r="31" spans="3:5" ht="14.25" customHeight="1"/>
    <row r="32" spans="3:5"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G3"/>
    <mergeCell ref="F4:G4"/>
  </mergeCells>
  <hyperlinks>
    <hyperlink ref="C5" r:id="rId1" xr:uid="{00000000-0004-0000-0700-000000000000}"/>
    <hyperlink ref="C6" r:id="rId2" xr:uid="{00000000-0004-0000-0700-000001000000}"/>
    <hyperlink ref="C7" r:id="rId3" xr:uid="{00000000-0004-0000-0700-000002000000}"/>
    <hyperlink ref="C8" r:id="rId4" xr:uid="{00000000-0004-0000-0700-000003000000}"/>
    <hyperlink ref="C9" r:id="rId5" xr:uid="{00000000-0004-0000-0700-000004000000}"/>
    <hyperlink ref="C10" r:id="rId6" xr:uid="{00000000-0004-0000-0700-000005000000}"/>
    <hyperlink ref="C11" r:id="rId7" xr:uid="{00000000-0004-0000-0700-000006000000}"/>
    <hyperlink ref="C12" r:id="rId8" xr:uid="{00000000-0004-0000-0700-000007000000}"/>
    <hyperlink ref="C13" r:id="rId9" xr:uid="{00000000-0004-0000-0700-000008000000}"/>
    <hyperlink ref="C14" r:id="rId10" xr:uid="{00000000-0004-0000-0700-000009000000}"/>
    <hyperlink ref="C15" r:id="rId11" xr:uid="{00000000-0004-0000-0700-00000A000000}"/>
    <hyperlink ref="C16" r:id="rId12" xr:uid="{00000000-0004-0000-0700-00000B000000}"/>
    <hyperlink ref="C17" r:id="rId13" xr:uid="{00000000-0004-0000-0700-00000C000000}"/>
    <hyperlink ref="C18" r:id="rId14" xr:uid="{00000000-0004-0000-0700-00000D000000}"/>
    <hyperlink ref="C19" r:id="rId15" xr:uid="{00000000-0004-0000-0700-00000E000000}"/>
    <hyperlink ref="C20" r:id="rId16" xr:uid="{00000000-0004-0000-0700-00000F000000}"/>
    <hyperlink ref="C21" r:id="rId17" xr:uid="{00000000-0004-0000-0700-000010000000}"/>
    <hyperlink ref="C22" r:id="rId18" xr:uid="{00000000-0004-0000-0700-000011000000}"/>
    <hyperlink ref="C23" r:id="rId19" xr:uid="{00000000-0004-0000-0700-000012000000}"/>
    <hyperlink ref="C24" r:id="rId20" xr:uid="{00000000-0004-0000-0700-000013000000}"/>
    <hyperlink ref="C25" r:id="rId21" xr:uid="{00000000-0004-0000-0700-000014000000}"/>
    <hyperlink ref="C26" r:id="rId22" xr:uid="{00000000-0004-0000-0700-000015000000}"/>
    <hyperlink ref="C27" r:id="rId23" xr:uid="{00000000-0004-0000-0700-000016000000}"/>
    <hyperlink ref="C28" r:id="rId24" xr:uid="{00000000-0004-0000-0700-000017000000}"/>
    <hyperlink ref="C29" r:id="rId25" xr:uid="{00000000-0004-0000-0700-000018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Verification - Summary</vt:lpstr>
      <vt:lpstr>Resident-Test Cases</vt:lpstr>
      <vt:lpstr>Known Issues</vt:lpstr>
      <vt:lpstr>Feature Health</vt:lpstr>
      <vt:lpstr>Automation</vt:lpstr>
      <vt:lpstr>NL Android test cases</vt:lpstr>
      <vt:lpstr>NL ios test cases</vt:lpstr>
      <vt:lpstr>Bug tracker - Android</vt:lpstr>
      <vt:lpstr>Bug tracker - ios</vt:lpstr>
      <vt:lpstr>Release-bugs</vt:lpstr>
      <vt:lpstr>BLE testing-sharing flow</vt:lpstr>
      <vt:lpstr>BLE testing-independant feature</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Swetha N</dc:creator>
  <cp:lastModifiedBy>Chandrasekhar N</cp:lastModifiedBy>
  <dcterms:created xsi:type="dcterms:W3CDTF">2024-08-09T15:33:55Z</dcterms:created>
  <dcterms:modified xsi:type="dcterms:W3CDTF">2025-01-31T04:05:17Z</dcterms:modified>
</cp:coreProperties>
</file>