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I ML DATA SCIENCE\EXCEL\"/>
    </mc:Choice>
  </mc:AlternateContent>
  <xr:revisionPtr revIDLastSave="0" documentId="13_ncr:1_{5A241FA8-F145-4AEB-8C96-8F800BBB69FC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Project Instructions" sheetId="1" r:id="rId1"/>
    <sheet name="Original Dataset" sheetId="2" r:id="rId2"/>
    <sheet name="Project" sheetId="3" r:id="rId3"/>
    <sheet name="What IF Analysis" sheetId="14" r:id="rId4"/>
    <sheet name="Linear Regression" sheetId="13" r:id="rId5"/>
    <sheet name="Data Analysis" sheetId="10" r:id="rId6"/>
    <sheet name="High Value Customers" sheetId="16" r:id="rId7"/>
    <sheet name="Insights" sheetId="17" r:id="rId8"/>
    <sheet name="Pivot Tables" sheetId="19" r:id="rId9"/>
  </sheets>
  <calcPr calcId="191029" iterate="1" iterateCount="1"/>
  <pivotCaches>
    <pivotCache cacheId="13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7" l="1"/>
  <c r="B5" i="17"/>
  <c r="B6" i="17"/>
  <c r="B7" i="17"/>
  <c r="B8" i="17"/>
  <c r="B9" i="17"/>
  <c r="B10" i="17"/>
  <c r="B11" i="17"/>
  <c r="B12" i="17"/>
  <c r="B3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18" i="17"/>
  <c r="B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A18" i="17" a="1"/>
  <c r="D67" i="17" s="1"/>
  <c r="A3" i="17" a="1"/>
  <c r="A3" i="17" s="1"/>
  <c r="F4" i="16" a="1"/>
  <c r="F4" i="16" s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4" i="16"/>
  <c r="A4" i="16" a="1"/>
  <c r="A4" i="16" s="1"/>
  <c r="B4" i="16" s="1"/>
  <c r="H16" i="14"/>
  <c r="H15" i="14"/>
  <c r="G16" i="14"/>
  <c r="G15" i="14"/>
  <c r="B7" i="14"/>
  <c r="B16" i="14"/>
  <c r="E17" i="14"/>
  <c r="B15" i="14"/>
  <c r="B14" i="14"/>
  <c r="H8" i="14"/>
  <c r="E8" i="14"/>
  <c r="B6" i="14"/>
  <c r="B5" i="14"/>
  <c r="J18" i="17" l="1"/>
  <c r="B47" i="17"/>
  <c r="D20" i="17"/>
  <c r="C41" i="17"/>
  <c r="C36" i="17"/>
  <c r="B58" i="17"/>
  <c r="D31" i="17"/>
  <c r="D26" i="17"/>
  <c r="D58" i="17"/>
  <c r="D64" i="17"/>
  <c r="B20" i="17"/>
  <c r="D46" i="17"/>
  <c r="D41" i="17"/>
  <c r="C47" i="17"/>
  <c r="B53" i="17"/>
  <c r="B32" i="17"/>
  <c r="B43" i="17"/>
  <c r="D32" i="17"/>
  <c r="B33" i="17"/>
  <c r="C54" i="17"/>
  <c r="B65" i="17"/>
  <c r="D62" i="17"/>
  <c r="D25" i="17"/>
  <c r="B26" i="17"/>
  <c r="D63" i="17"/>
  <c r="C64" i="17"/>
  <c r="C65" i="17"/>
  <c r="C25" i="17"/>
  <c r="D57" i="17"/>
  <c r="D36" i="17"/>
  <c r="C42" i="17"/>
  <c r="B48" i="17"/>
  <c r="B27" i="17"/>
  <c r="C43" i="17"/>
  <c r="D49" i="17"/>
  <c r="D65" i="17"/>
  <c r="B44" i="17"/>
  <c r="D44" i="17"/>
  <c r="D60" i="17"/>
  <c r="B66" i="17"/>
  <c r="C32" i="17"/>
  <c r="B36" i="17"/>
  <c r="C52" i="17"/>
  <c r="C31" i="17"/>
  <c r="C26" i="17"/>
  <c r="D47" i="17"/>
  <c r="D42" i="17"/>
  <c r="D21" i="17"/>
  <c r="B59" i="17"/>
  <c r="B38" i="17"/>
  <c r="D59" i="17"/>
  <c r="D38" i="17"/>
  <c r="A18" i="17"/>
  <c r="B39" i="17"/>
  <c r="B50" i="17"/>
  <c r="D23" i="17"/>
  <c r="D34" i="17"/>
  <c r="D50" i="17"/>
  <c r="B56" i="17"/>
  <c r="C61" i="17"/>
  <c r="D66" i="17"/>
  <c r="B52" i="17"/>
  <c r="C20" i="17"/>
  <c r="C63" i="17"/>
  <c r="B21" i="17"/>
  <c r="B64" i="17"/>
  <c r="D37" i="17"/>
  <c r="B22" i="17"/>
  <c r="D48" i="17"/>
  <c r="C38" i="17"/>
  <c r="D22" i="17"/>
  <c r="C49" i="17"/>
  <c r="B23" i="17"/>
  <c r="C44" i="17"/>
  <c r="B34" i="17"/>
  <c r="B45" i="17"/>
  <c r="C66" i="17"/>
  <c r="D29" i="17"/>
  <c r="D45" i="17"/>
  <c r="B51" i="17"/>
  <c r="C56" i="17"/>
  <c r="D61" i="17"/>
  <c r="B67" i="17"/>
  <c r="C57" i="17"/>
  <c r="B31" i="17"/>
  <c r="D52" i="17"/>
  <c r="B37" i="17"/>
  <c r="C21" i="17"/>
  <c r="C53" i="17"/>
  <c r="C48" i="17"/>
  <c r="B54" i="17"/>
  <c r="C22" i="17"/>
  <c r="D43" i="17"/>
  <c r="C33" i="17"/>
  <c r="B60" i="17"/>
  <c r="D33" i="17"/>
  <c r="C60" i="17"/>
  <c r="D28" i="17"/>
  <c r="C55" i="17"/>
  <c r="B29" i="17"/>
  <c r="D39" i="17"/>
  <c r="C50" i="17"/>
  <c r="D55" i="17"/>
  <c r="B24" i="17"/>
  <c r="B40" i="17"/>
  <c r="C24" i="17"/>
  <c r="C40" i="17"/>
  <c r="C19" i="17"/>
  <c r="D24" i="17"/>
  <c r="B30" i="17"/>
  <c r="C35" i="17"/>
  <c r="D40" i="17"/>
  <c r="B46" i="17"/>
  <c r="C51" i="17"/>
  <c r="D56" i="17"/>
  <c r="B62" i="17"/>
  <c r="C67" i="17"/>
  <c r="D30" i="17"/>
  <c r="B63" i="17"/>
  <c r="B42" i="17"/>
  <c r="C58" i="17"/>
  <c r="C37" i="17"/>
  <c r="D53" i="17"/>
  <c r="C27" i="17"/>
  <c r="C59" i="17"/>
  <c r="D27" i="17"/>
  <c r="B49" i="17"/>
  <c r="B28" i="17"/>
  <c r="D54" i="17"/>
  <c r="C28" i="17"/>
  <c r="B55" i="17"/>
  <c r="C23" i="17"/>
  <c r="C39" i="17"/>
  <c r="C34" i="17"/>
  <c r="B61" i="17"/>
  <c r="C29" i="17"/>
  <c r="C45" i="17"/>
  <c r="B19" i="17"/>
  <c r="B35" i="17"/>
  <c r="D19" i="17"/>
  <c r="B25" i="17"/>
  <c r="C30" i="17"/>
  <c r="D35" i="17"/>
  <c r="B41" i="17"/>
  <c r="C46" i="17"/>
  <c r="D51" i="17"/>
  <c r="B57" i="17"/>
  <c r="C62" i="17"/>
  <c r="C32" i="16"/>
  <c r="C52" i="16"/>
  <c r="C35" i="16"/>
  <c r="C34" i="16"/>
  <c r="C17" i="16"/>
  <c r="C15" i="16"/>
  <c r="C48" i="16"/>
  <c r="C16" i="16"/>
  <c r="C47" i="16"/>
  <c r="C31" i="16"/>
  <c r="C30" i="16"/>
  <c r="C14" i="16"/>
  <c r="C45" i="16"/>
  <c r="C29" i="16"/>
  <c r="C13" i="16"/>
  <c r="C46" i="16"/>
  <c r="C12" i="16"/>
  <c r="C44" i="16"/>
  <c r="C28" i="16"/>
  <c r="C43" i="16"/>
  <c r="C11" i="16"/>
  <c r="C51" i="16"/>
  <c r="C33" i="16"/>
  <c r="C42" i="16"/>
  <c r="C26" i="16"/>
  <c r="C10" i="16"/>
  <c r="C36" i="16"/>
  <c r="C18" i="16"/>
  <c r="C25" i="16"/>
  <c r="C19" i="16"/>
  <c r="C27" i="16"/>
  <c r="C9" i="16"/>
  <c r="C8" i="16"/>
  <c r="C39" i="16"/>
  <c r="C23" i="16"/>
  <c r="C7" i="16"/>
  <c r="C50" i="16"/>
  <c r="C41" i="16"/>
  <c r="C40" i="16"/>
  <c r="C4" i="16"/>
  <c r="C38" i="16"/>
  <c r="C22" i="16"/>
  <c r="C6" i="16"/>
  <c r="C20" i="16"/>
  <c r="C49" i="16"/>
  <c r="C24" i="16"/>
  <c r="C53" i="16"/>
  <c r="C37" i="16"/>
  <c r="C21" i="16"/>
  <c r="C5" i="16"/>
  <c r="B17" i="16"/>
  <c r="B15" i="16"/>
  <c r="B27" i="16"/>
  <c r="B47" i="16"/>
  <c r="B46" i="16"/>
  <c r="B13" i="16"/>
  <c r="B44" i="16"/>
  <c r="B28" i="16"/>
  <c r="B43" i="16"/>
  <c r="B11" i="16"/>
  <c r="B42" i="16"/>
  <c r="B26" i="16"/>
  <c r="B10" i="16"/>
  <c r="B30" i="16"/>
  <c r="B29" i="16"/>
  <c r="B41" i="16"/>
  <c r="B25" i="16"/>
  <c r="B9" i="16"/>
  <c r="B33" i="16"/>
  <c r="B40" i="16"/>
  <c r="B24" i="16"/>
  <c r="B8" i="16"/>
  <c r="B45" i="16"/>
  <c r="B39" i="16"/>
  <c r="B23" i="16"/>
  <c r="B7" i="16"/>
  <c r="B38" i="16"/>
  <c r="B22" i="16"/>
  <c r="B6" i="16"/>
  <c r="B49" i="16"/>
  <c r="B32" i="16"/>
  <c r="B14" i="16"/>
  <c r="B16" i="16"/>
  <c r="B53" i="16"/>
  <c r="B37" i="16"/>
  <c r="B21" i="16"/>
  <c r="B5" i="16"/>
  <c r="B52" i="16"/>
  <c r="B36" i="16"/>
  <c r="B20" i="16"/>
  <c r="B12" i="16"/>
  <c r="B51" i="16"/>
  <c r="B35" i="16"/>
  <c r="B19" i="16"/>
  <c r="B48" i="16"/>
  <c r="B31" i="16"/>
  <c r="B50" i="16"/>
  <c r="B34" i="16"/>
  <c r="B18" i="16"/>
  <c r="B17" i="14"/>
  <c r="B9" i="14"/>
  <c r="E7" i="17" l="1"/>
  <c r="D7" i="17" s="1"/>
  <c r="D18" i="17"/>
  <c r="G18" i="17" s="1" a="1"/>
  <c r="G18" i="17" s="1"/>
  <c r="C18" i="17"/>
  <c r="F18" i="17" s="1" a="1"/>
  <c r="F18" i="17" s="1"/>
  <c r="H18" i="17" s="1" a="1"/>
  <c r="H18" i="17" s="1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Q23" i="3" l="1" a="1"/>
  <c r="Q23" i="3" s="1"/>
  <c r="Q2" i="3" a="1"/>
  <c r="Q2" i="3"/>
  <c r="Q3" i="3" a="1"/>
  <c r="Q3" i="3"/>
  <c r="Q4" i="3" a="1"/>
  <c r="Q4" i="3"/>
  <c r="Q5" i="3" a="1"/>
  <c r="Q5" i="3"/>
  <c r="Q6" i="3" a="1"/>
  <c r="Q6" i="3"/>
  <c r="Q7" i="3" a="1"/>
  <c r="Q7" i="3"/>
  <c r="Q8" i="3" a="1"/>
  <c r="Q8" i="3"/>
  <c r="Q9" i="3" a="1"/>
  <c r="Q9" i="3"/>
  <c r="Q10" i="3" a="1"/>
  <c r="Q10" i="3"/>
  <c r="Q11" i="3" a="1"/>
  <c r="Q11" i="3"/>
  <c r="Q12" i="3" a="1"/>
  <c r="Q12" i="3"/>
  <c r="Q13" i="3" a="1"/>
  <c r="Q13" i="3"/>
  <c r="Q14" i="3" a="1"/>
  <c r="Q14" i="3"/>
  <c r="Q15" i="3" a="1"/>
  <c r="Q15" i="3"/>
  <c r="Q16" i="3" a="1"/>
  <c r="Q16" i="3"/>
  <c r="Q17" i="3" a="1"/>
  <c r="Q17" i="3"/>
  <c r="Q18" i="3" a="1"/>
  <c r="Q18" i="3"/>
  <c r="Q19" i="3" a="1"/>
  <c r="Q19" i="3"/>
  <c r="Q20" i="3" a="1"/>
  <c r="Q20" i="3"/>
  <c r="Q21" i="3" a="1"/>
  <c r="Q21" i="3"/>
  <c r="Q22" i="3" a="1"/>
  <c r="Q22" i="3"/>
  <c r="Q24" i="3" a="1"/>
  <c r="Q24" i="3"/>
  <c r="Q25" i="3" a="1"/>
  <c r="Q25" i="3"/>
  <c r="Q26" i="3" a="1"/>
  <c r="Q26" i="3"/>
  <c r="Q27" i="3" a="1"/>
  <c r="Q27" i="3"/>
  <c r="Q28" i="3" a="1"/>
  <c r="Q28" i="3"/>
  <c r="Q29" i="3" a="1"/>
  <c r="Q29" i="3"/>
  <c r="Q30" i="3" a="1"/>
  <c r="Q30" i="3"/>
  <c r="Q31" i="3" a="1"/>
  <c r="Q31" i="3"/>
  <c r="Q32" i="3" a="1"/>
  <c r="Q32" i="3"/>
  <c r="Q33" i="3" a="1"/>
  <c r="Q33" i="3"/>
  <c r="Q34" i="3" a="1"/>
  <c r="Q34" i="3"/>
  <c r="Q35" i="3" a="1"/>
  <c r="Q35" i="3"/>
  <c r="Q36" i="3" a="1"/>
  <c r="Q36" i="3"/>
  <c r="Q37" i="3" a="1"/>
  <c r="Q37" i="3"/>
  <c r="Q38" i="3" a="1"/>
  <c r="Q38" i="3"/>
  <c r="Q39" i="3" a="1"/>
  <c r="Q39" i="3"/>
  <c r="Q40" i="3" a="1"/>
  <c r="Q40" i="3"/>
  <c r="Q41" i="3" a="1"/>
  <c r="Q41" i="3"/>
  <c r="Q42" i="3" a="1"/>
  <c r="Q42" i="3"/>
  <c r="Q43" i="3" a="1"/>
  <c r="Q43" i="3"/>
  <c r="Q44" i="3" a="1"/>
  <c r="Q44" i="3"/>
  <c r="Q45" i="3" a="1"/>
  <c r="Q45" i="3"/>
  <c r="Q46" i="3" a="1"/>
  <c r="Q46" i="3"/>
  <c r="Q47" i="3" a="1"/>
  <c r="Q47" i="3"/>
  <c r="Q48" i="3" a="1"/>
  <c r="Q48" i="3"/>
  <c r="Q49" i="3" a="1"/>
  <c r="Q49" i="3"/>
  <c r="Q50" i="3" a="1"/>
  <c r="Q50" i="3"/>
  <c r="Q51" i="3" a="1"/>
  <c r="Q51" i="3"/>
  <c r="Q52" i="3" a="1"/>
  <c r="Q52" i="3"/>
  <c r="Q53" i="3" a="1"/>
  <c r="Q53" i="3"/>
  <c r="Q54" i="3" a="1"/>
  <c r="Q54" i="3"/>
  <c r="Q55" i="3" a="1"/>
  <c r="Q55" i="3"/>
  <c r="Q56" i="3" a="1"/>
  <c r="Q56" i="3"/>
  <c r="Q57" i="3" a="1"/>
  <c r="Q57" i="3"/>
  <c r="Q58" i="3" a="1"/>
  <c r="Q58" i="3"/>
  <c r="Q59" i="3" a="1"/>
  <c r="Q59" i="3"/>
  <c r="Q60" i="3" a="1"/>
  <c r="Q60" i="3"/>
  <c r="Q61" i="3" a="1"/>
  <c r="Q61" i="3"/>
  <c r="Q62" i="3" a="1"/>
  <c r="Q62" i="3"/>
  <c r="Q63" i="3" a="1"/>
  <c r="Q63" i="3"/>
  <c r="Q64" i="3" a="1"/>
  <c r="Q64" i="3"/>
  <c r="Q65" i="3" a="1"/>
  <c r="Q65" i="3"/>
  <c r="Q66" i="3" a="1"/>
  <c r="Q66" i="3"/>
  <c r="Q67" i="3" a="1"/>
  <c r="Q67" i="3"/>
  <c r="Q68" i="3" a="1"/>
  <c r="Q68" i="3"/>
  <c r="Q69" i="3" a="1"/>
  <c r="Q69" i="3"/>
  <c r="Q70" i="3" a="1"/>
  <c r="Q70" i="3"/>
  <c r="Q71" i="3" a="1"/>
  <c r="Q71" i="3"/>
  <c r="Q72" i="3" a="1"/>
  <c r="Q72" i="3"/>
  <c r="Q73" i="3" a="1"/>
  <c r="Q73" i="3"/>
  <c r="Q74" i="3" a="1"/>
  <c r="Q74" i="3"/>
  <c r="Q75" i="3" a="1"/>
  <c r="Q75" i="3"/>
  <c r="Q76" i="3" a="1"/>
  <c r="Q76" i="3"/>
  <c r="Q77" i="3" a="1"/>
  <c r="Q77" i="3"/>
  <c r="Q78" i="3" a="1"/>
  <c r="Q78" i="3"/>
  <c r="Q79" i="3" a="1"/>
  <c r="Q79" i="3"/>
  <c r="Q80" i="3" a="1"/>
  <c r="Q80" i="3"/>
  <c r="Q81" i="3" a="1"/>
  <c r="Q81" i="3"/>
  <c r="Q82" i="3" a="1"/>
  <c r="Q82" i="3"/>
  <c r="Q83" i="3" a="1"/>
  <c r="Q83" i="3"/>
  <c r="Q84" i="3" a="1"/>
  <c r="Q84" i="3"/>
  <c r="Q85" i="3" a="1"/>
  <c r="Q85" i="3"/>
  <c r="Q86" i="3" a="1"/>
  <c r="Q86" i="3"/>
  <c r="Q87" i="3" a="1"/>
  <c r="Q87" i="3"/>
  <c r="Q88" i="3" a="1"/>
  <c r="Q88" i="3"/>
  <c r="Q89" i="3" a="1"/>
  <c r="Q89" i="3"/>
  <c r="Q90" i="3" a="1"/>
  <c r="Q90" i="3"/>
  <c r="Q91" i="3" a="1"/>
  <c r="Q91" i="3"/>
  <c r="Q92" i="3" a="1"/>
  <c r="Q92" i="3"/>
  <c r="Q93" i="3" a="1"/>
  <c r="Q93" i="3"/>
  <c r="Q94" i="3" a="1"/>
  <c r="Q94" i="3"/>
  <c r="Q95" i="3" a="1"/>
  <c r="Q95" i="3"/>
  <c r="Q96" i="3" a="1"/>
  <c r="Q96" i="3"/>
  <c r="Q97" i="3" a="1"/>
  <c r="Q97" i="3"/>
  <c r="Q98" i="3" a="1"/>
  <c r="Q98" i="3"/>
  <c r="Q99" i="3" a="1"/>
  <c r="Q99" i="3"/>
  <c r="Q100" i="3" a="1"/>
  <c r="Q100" i="3"/>
  <c r="Q101" i="3" a="1"/>
  <c r="Q101" i="3"/>
  <c r="Q102" i="3" a="1"/>
  <c r="Q102" i="3"/>
  <c r="Q103" i="3" a="1"/>
  <c r="Q103" i="3"/>
  <c r="Q104" i="3" a="1"/>
  <c r="Q104" i="3"/>
  <c r="Q105" i="3" a="1"/>
  <c r="Q105" i="3"/>
  <c r="Q106" i="3" a="1"/>
  <c r="Q106" i="3"/>
  <c r="Q107" i="3" a="1"/>
  <c r="Q107" i="3"/>
  <c r="Q108" i="3" a="1"/>
  <c r="Q108" i="3"/>
  <c r="Q109" i="3" a="1"/>
  <c r="Q109" i="3"/>
  <c r="Q110" i="3" a="1"/>
  <c r="Q110" i="3"/>
  <c r="Q111" i="3" a="1"/>
  <c r="Q111" i="3"/>
  <c r="Q112" i="3" a="1"/>
  <c r="Q112" i="3"/>
  <c r="Q113" i="3" a="1"/>
  <c r="Q113" i="3"/>
  <c r="Q114" i="3" a="1"/>
  <c r="Q114" i="3"/>
  <c r="Q115" i="3" a="1"/>
  <c r="Q115" i="3"/>
  <c r="Q116" i="3" a="1"/>
  <c r="Q116" i="3"/>
  <c r="Q117" i="3" a="1"/>
  <c r="Q117" i="3"/>
  <c r="Q118" i="3" a="1"/>
  <c r="Q118" i="3"/>
  <c r="Q119" i="3" a="1"/>
  <c r="Q119" i="3"/>
  <c r="Q120" i="3" a="1"/>
  <c r="Q120" i="3"/>
  <c r="Q121" i="3" a="1"/>
  <c r="Q121" i="3"/>
  <c r="Q122" i="3" a="1"/>
  <c r="Q122" i="3"/>
  <c r="Q123" i="3" a="1"/>
  <c r="Q123" i="3"/>
  <c r="Q124" i="3" a="1"/>
  <c r="Q124" i="3"/>
  <c r="Q125" i="3" a="1"/>
  <c r="Q125" i="3"/>
  <c r="Q126" i="3" a="1"/>
  <c r="Q126" i="3"/>
  <c r="Q127" i="3" a="1"/>
  <c r="Q127" i="3"/>
  <c r="Q128" i="3" a="1"/>
  <c r="Q128" i="3"/>
  <c r="Q129" i="3" a="1"/>
  <c r="Q129" i="3"/>
  <c r="Q130" i="3" a="1"/>
  <c r="Q130" i="3"/>
  <c r="Q131" i="3" a="1"/>
  <c r="Q131" i="3"/>
  <c r="Q132" i="3" a="1"/>
  <c r="Q132" i="3"/>
  <c r="Q133" i="3" a="1"/>
  <c r="Q133" i="3"/>
  <c r="Q134" i="3" a="1"/>
  <c r="Q134" i="3"/>
  <c r="Q135" i="3" a="1"/>
  <c r="Q135" i="3"/>
  <c r="Q136" i="3" a="1"/>
  <c r="Q136" i="3"/>
  <c r="Q137" i="3" a="1"/>
  <c r="Q137" i="3"/>
  <c r="Q138" i="3" a="1"/>
  <c r="Q138" i="3"/>
  <c r="Q139" i="3" a="1"/>
  <c r="Q139" i="3"/>
  <c r="Q140" i="3" a="1"/>
  <c r="Q140" i="3"/>
  <c r="Q141" i="3" a="1"/>
  <c r="Q141" i="3"/>
  <c r="Q142" i="3" a="1"/>
  <c r="Q142" i="3"/>
  <c r="Q143" i="3" a="1"/>
  <c r="Q143" i="3"/>
  <c r="Q144" i="3" a="1"/>
  <c r="Q144" i="3"/>
  <c r="Q145" i="3" a="1"/>
  <c r="Q145" i="3"/>
  <c r="Q146" i="3" a="1"/>
  <c r="Q146" i="3"/>
  <c r="Q147" i="3" a="1"/>
  <c r="Q147" i="3"/>
  <c r="Q148" i="3" a="1"/>
  <c r="Q148" i="3"/>
  <c r="Q149" i="3" a="1"/>
  <c r="Q149" i="3"/>
  <c r="Q150" i="3" a="1"/>
  <c r="Q150" i="3"/>
  <c r="Q151" i="3" a="1"/>
  <c r="Q151" i="3"/>
  <c r="Q152" i="3" a="1"/>
  <c r="Q152" i="3"/>
  <c r="Q153" i="3" a="1"/>
  <c r="Q153" i="3"/>
  <c r="Q154" i="3" a="1"/>
  <c r="Q154" i="3"/>
  <c r="Q155" i="3" a="1"/>
  <c r="Q155" i="3"/>
  <c r="Q156" i="3" a="1"/>
  <c r="Q156" i="3"/>
  <c r="Q157" i="3" a="1"/>
  <c r="Q157" i="3"/>
  <c r="Q158" i="3" a="1"/>
  <c r="Q158" i="3"/>
  <c r="Q159" i="3" a="1"/>
  <c r="Q159" i="3"/>
  <c r="Q160" i="3" a="1"/>
  <c r="Q160" i="3"/>
  <c r="Q161" i="3" a="1"/>
  <c r="Q161" i="3"/>
  <c r="Q162" i="3" a="1"/>
  <c r="Q162" i="3"/>
  <c r="Q163" i="3" a="1"/>
  <c r="Q163" i="3"/>
  <c r="Q164" i="3" a="1"/>
  <c r="Q164" i="3"/>
  <c r="Q165" i="3" a="1"/>
  <c r="Q165" i="3"/>
  <c r="Q166" i="3" a="1"/>
  <c r="Q166" i="3"/>
  <c r="Q167" i="3" a="1"/>
  <c r="Q167" i="3"/>
  <c r="Q168" i="3" a="1"/>
  <c r="Q168" i="3"/>
  <c r="Q169" i="3" a="1"/>
  <c r="Q169" i="3"/>
  <c r="Q170" i="3" a="1"/>
  <c r="Q170" i="3"/>
  <c r="Q171" i="3" a="1"/>
  <c r="Q171" i="3"/>
  <c r="Q172" i="3" a="1"/>
  <c r="Q172" i="3"/>
  <c r="Q173" i="3" a="1"/>
  <c r="Q173" i="3"/>
  <c r="Q174" i="3" a="1"/>
  <c r="Q174" i="3"/>
  <c r="Q175" i="3" a="1"/>
  <c r="Q175" i="3"/>
  <c r="Q176" i="3" a="1"/>
  <c r="Q176" i="3"/>
  <c r="Q177" i="3" a="1"/>
  <c r="Q177" i="3"/>
  <c r="Q178" i="3" a="1"/>
  <c r="Q178" i="3"/>
  <c r="Q179" i="3" a="1"/>
  <c r="Q179" i="3"/>
  <c r="Q180" i="3" a="1"/>
  <c r="Q180" i="3"/>
  <c r="Q181" i="3" a="1"/>
  <c r="Q181" i="3"/>
  <c r="Q182" i="3" a="1"/>
  <c r="Q182" i="3"/>
  <c r="Q183" i="3" a="1"/>
  <c r="Q183" i="3"/>
  <c r="Q184" i="3" a="1"/>
  <c r="Q184" i="3"/>
  <c r="Q185" i="3" a="1"/>
  <c r="Q185" i="3"/>
  <c r="Q186" i="3" a="1"/>
  <c r="Q186" i="3"/>
  <c r="Q187" i="3" a="1"/>
  <c r="Q187" i="3"/>
  <c r="Q188" i="3" a="1"/>
  <c r="Q188" i="3"/>
  <c r="Q189" i="3" a="1"/>
  <c r="Q189" i="3"/>
  <c r="Q190" i="3" a="1"/>
  <c r="Q190" i="3"/>
  <c r="Q191" i="3" a="1"/>
  <c r="Q191" i="3"/>
  <c r="Q192" i="3" a="1"/>
  <c r="Q192" i="3"/>
  <c r="Q193" i="3" a="1"/>
  <c r="Q193" i="3"/>
  <c r="Q194" i="3" a="1"/>
  <c r="Q194" i="3"/>
  <c r="Q195" i="3" a="1"/>
  <c r="Q195" i="3"/>
  <c r="Q196" i="3" a="1"/>
  <c r="Q196" i="3"/>
  <c r="Q197" i="3" a="1"/>
  <c r="Q197" i="3"/>
  <c r="Q198" i="3" a="1"/>
  <c r="Q198" i="3"/>
  <c r="Q199" i="3" a="1"/>
  <c r="Q199" i="3"/>
  <c r="Q200" i="3" a="1"/>
  <c r="Q200" i="3"/>
  <c r="Q201" i="3" a="1"/>
  <c r="Q201" i="3"/>
  <c r="Q202" i="3" a="1"/>
  <c r="Q202" i="3"/>
  <c r="Q203" i="3" a="1"/>
  <c r="Q203" i="3"/>
  <c r="Q204" i="3" a="1"/>
  <c r="Q204" i="3"/>
  <c r="Q205" i="3" a="1"/>
  <c r="Q205" i="3"/>
  <c r="Q206" i="3" a="1"/>
  <c r="Q206" i="3"/>
  <c r="Q207" i="3" a="1"/>
  <c r="Q207" i="3"/>
  <c r="Q208" i="3" a="1"/>
  <c r="Q208" i="3"/>
  <c r="Q209" i="3" a="1"/>
  <c r="Q209" i="3"/>
  <c r="Q210" i="3" a="1"/>
  <c r="Q210" i="3"/>
  <c r="Q211" i="3" a="1"/>
  <c r="Q211" i="3"/>
  <c r="Q212" i="3" a="1"/>
  <c r="Q212" i="3"/>
  <c r="Q213" i="3" a="1"/>
  <c r="Q213" i="3"/>
  <c r="Q214" i="3" a="1"/>
  <c r="Q214" i="3"/>
  <c r="Q215" i="3" a="1"/>
  <c r="Q215" i="3"/>
  <c r="Q216" i="3" a="1"/>
  <c r="Q216" i="3"/>
  <c r="Q217" i="3" a="1"/>
  <c r="Q217" i="3"/>
  <c r="Q218" i="3" a="1"/>
  <c r="Q218" i="3"/>
  <c r="Q219" i="3" a="1"/>
  <c r="Q219" i="3"/>
  <c r="Q220" i="3" a="1"/>
  <c r="Q220" i="3"/>
  <c r="Q221" i="3" a="1"/>
  <c r="Q221" i="3"/>
  <c r="Q222" i="3" a="1"/>
  <c r="Q222" i="3"/>
  <c r="Q223" i="3" a="1"/>
  <c r="Q223" i="3"/>
  <c r="Q224" i="3" a="1"/>
  <c r="Q224" i="3"/>
  <c r="Q225" i="3" a="1"/>
  <c r="Q225" i="3"/>
  <c r="Q226" i="3" a="1"/>
  <c r="Q226" i="3"/>
  <c r="Q227" i="3" a="1"/>
  <c r="Q227" i="3"/>
  <c r="Q228" i="3" a="1"/>
  <c r="Q228" i="3"/>
  <c r="Q229" i="3" a="1"/>
  <c r="Q229" i="3"/>
  <c r="Q230" i="3" a="1"/>
  <c r="Q230" i="3"/>
  <c r="Q231" i="3" a="1"/>
  <c r="Q231" i="3"/>
  <c r="Q232" i="3" a="1"/>
  <c r="Q232" i="3"/>
  <c r="Q233" i="3" a="1"/>
  <c r="Q233" i="3"/>
  <c r="Q234" i="3" a="1"/>
  <c r="Q234" i="3"/>
  <c r="Q235" i="3" a="1"/>
  <c r="Q235" i="3"/>
  <c r="Q236" i="3" a="1"/>
  <c r="Q236" i="3"/>
  <c r="Q237" i="3" a="1"/>
  <c r="Q237" i="3"/>
  <c r="Q238" i="3" a="1"/>
  <c r="Q238" i="3"/>
  <c r="Q239" i="3" a="1"/>
  <c r="Q239" i="3"/>
  <c r="Q240" i="3" a="1"/>
  <c r="Q240" i="3"/>
  <c r="Q241" i="3" a="1"/>
  <c r="Q241" i="3"/>
  <c r="Q242" i="3" a="1"/>
  <c r="Q242" i="3"/>
  <c r="Q243" i="3" a="1"/>
  <c r="Q243" i="3"/>
  <c r="Q244" i="3" a="1"/>
  <c r="Q244" i="3"/>
  <c r="Q245" i="3" a="1"/>
  <c r="Q245" i="3"/>
  <c r="Q246" i="3" a="1"/>
  <c r="Q246" i="3"/>
  <c r="Q247" i="3" a="1"/>
  <c r="Q247" i="3"/>
  <c r="Q248" i="3" a="1"/>
  <c r="Q248" i="3"/>
  <c r="Q249" i="3" a="1"/>
  <c r="Q249" i="3"/>
  <c r="Q250" i="3" a="1"/>
  <c r="Q250" i="3"/>
  <c r="Q251" i="3" a="1"/>
  <c r="Q25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<sst xmlns="http://schemas.openxmlformats.org/spreadsheetml/2006/main" count="4734" uniqueCount="492">
  <si>
    <t>PR. Final Project - "Data Intelligence Dashboard"</t>
  </si>
  <si>
    <r>
      <rPr>
        <b/>
        <sz val="11"/>
        <color theme="1"/>
        <rFont val="Calibri"/>
        <family val="2"/>
      </rPr>
      <t xml:space="preserve">Dataset: </t>
    </r>
    <r>
      <rPr>
        <sz val="11"/>
        <color theme="1"/>
        <rFont val="Calibri"/>
        <family val="2"/>
      </rPr>
      <t xml:space="preserve">Use the 'Final Project Dataset' sheet containing 200+ records of customer transactions.
</t>
    </r>
    <r>
      <rPr>
        <b/>
        <sz val="11"/>
        <color theme="1"/>
        <rFont val="Calibri"/>
        <family val="2"/>
      </rPr>
      <t xml:space="preserve">Objective: </t>
    </r>
    <r>
      <rPr>
        <sz val="11"/>
        <color theme="1"/>
        <rFont val="Calibri"/>
        <family val="2"/>
      </rPr>
      <t xml:space="preserve">
Create a full-fledged analysis and reporting solution using Excel to analyze customer transactions, find insights, 
and build visualizations and dashboards.
</t>
    </r>
    <r>
      <rPr>
        <b/>
        <sz val="11"/>
        <color rgb="FF367526"/>
        <rFont val="Calibri"/>
        <family val="2"/>
      </rPr>
      <t xml:space="preserve">Key Topics to Implement:
</t>
    </r>
    <r>
      <rPr>
        <sz val="11"/>
        <color rgb="FF38761D"/>
        <rFont val="Calibri"/>
        <family val="2"/>
      </rPr>
      <t>- Date &amp; Time Functions: TODAY, NOW, DATEDIF, EOMONTH
- FILTER Function for multi-value returns
- Conditional Formatting with Icons/Arrows
- Create Timestamp (using NOW and iterative calculations)
- WHAT-IF Analysis: Scenario Manager, Goal Seek
- Linear Regression using Data Analysis Toolpak
- Data Analysis &amp; Storytelling from the dataset
- Use GroupBy concepts to find High-Value Customers using formulas
- Create Dashboard using:
    - Pivot Tables
    - Pivot Charts (Bar, Line, Pie)
    - Slicers and Timelines
    - KPI Indicators with Conditional Formatting
- Find most frequently purchased product or repeating names using formulas
- Compare two lists and extract matching names in a new column
- Create Abbreviations using TEXT functions
- Build a final report with insights and storytelling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Deliverable:
</t>
    </r>
    <r>
      <rPr>
        <sz val="11"/>
        <color theme="1"/>
        <rFont val="Calibri"/>
        <family val="2"/>
      </rPr>
      <t>- Well-structured workbook with multiple sheets (Raw Data, Analysis, Visualizations, Dashboard)
- Summary Insights with key metrics: Total Revenue, Top Customers, Most Sold Products, Regional Sales
- Use of all required formulas and functions as listed above</t>
    </r>
  </si>
  <si>
    <t>Transaction_ID</t>
  </si>
  <si>
    <t>Date</t>
  </si>
  <si>
    <t>Customer_ID</t>
  </si>
  <si>
    <t>Customer_Name</t>
  </si>
  <si>
    <t>Product_ID</t>
  </si>
  <si>
    <t>Product_Name</t>
  </si>
  <si>
    <t>Category</t>
  </si>
  <si>
    <t>Quantity</t>
  </si>
  <si>
    <t>Unit_Price</t>
  </si>
  <si>
    <t>Payment_Method</t>
  </si>
  <si>
    <t>Region</t>
  </si>
  <si>
    <t>Customer_Segment</t>
  </si>
  <si>
    <t>Customer_Since</t>
  </si>
  <si>
    <t>Total_Amount</t>
  </si>
  <si>
    <t>TRX0155</t>
  </si>
  <si>
    <t>CUST023</t>
  </si>
  <si>
    <t>Paul Baker</t>
  </si>
  <si>
    <t>P009</t>
  </si>
  <si>
    <t>Monitor</t>
  </si>
  <si>
    <t>Electronics</t>
  </si>
  <si>
    <t>Cash</t>
  </si>
  <si>
    <t>Central</t>
  </si>
  <si>
    <t>Basic</t>
  </si>
  <si>
    <t>TRX0023</t>
  </si>
  <si>
    <t>CUST013</t>
  </si>
  <si>
    <t>Joseph Jackson</t>
  </si>
  <si>
    <t>Credit Card</t>
  </si>
  <si>
    <t>Premium</t>
  </si>
  <si>
    <t>TRX0139</t>
  </si>
  <si>
    <t>CUST021</t>
  </si>
  <si>
    <t>Kevin Scott</t>
  </si>
  <si>
    <t>P005</t>
  </si>
  <si>
    <t>Blender</t>
  </si>
  <si>
    <t>Appliances</t>
  </si>
  <si>
    <t>PayPal</t>
  </si>
  <si>
    <t>South</t>
  </si>
  <si>
    <t>Standard</t>
  </si>
  <si>
    <t>TRX0043</t>
  </si>
  <si>
    <t>CUST046</t>
  </si>
  <si>
    <t>Kathleen Bennett</t>
  </si>
  <si>
    <t>North</t>
  </si>
  <si>
    <t>TRX0212</t>
  </si>
  <si>
    <t>CUST003</t>
  </si>
  <si>
    <t>Michael Brown</t>
  </si>
  <si>
    <t>P008</t>
  </si>
  <si>
    <t>Bookshelf</t>
  </si>
  <si>
    <t>Furniture</t>
  </si>
  <si>
    <t>TRX0092</t>
  </si>
  <si>
    <t>CUST024</t>
  </si>
  <si>
    <t>Dorothy Nelson</t>
  </si>
  <si>
    <t>West</t>
  </si>
  <si>
    <t>TRX0193</t>
  </si>
  <si>
    <t>P003</t>
  </si>
  <si>
    <t>Headphones</t>
  </si>
  <si>
    <t>TRX0240</t>
  </si>
  <si>
    <t>CUST017</t>
  </si>
  <si>
    <t>Charles Allen</t>
  </si>
  <si>
    <t>Debit Card</t>
  </si>
  <si>
    <t>TRX0135</t>
  </si>
  <si>
    <t>CUST009</t>
  </si>
  <si>
    <t>Robert Thomas</t>
  </si>
  <si>
    <t>P001</t>
  </si>
  <si>
    <t>Laptop</t>
  </si>
  <si>
    <t>East</t>
  </si>
  <si>
    <t>TRX0185</t>
  </si>
  <si>
    <t>CUST026</t>
  </si>
  <si>
    <t>Karen Hill</t>
  </si>
  <si>
    <t>TRX0138</t>
  </si>
  <si>
    <t>CUST022</t>
  </si>
  <si>
    <t>Susan Green</t>
  </si>
  <si>
    <t>TRX0209</t>
  </si>
  <si>
    <t>TRX0246</t>
  </si>
  <si>
    <t>CUST041</t>
  </si>
  <si>
    <t>Peter Richardson</t>
  </si>
  <si>
    <t>TRX0067</t>
  </si>
  <si>
    <t>CUST043</t>
  </si>
  <si>
    <t>Dennis Gray</t>
  </si>
  <si>
    <t>TRX0191</t>
  </si>
  <si>
    <t>CUST038</t>
  </si>
  <si>
    <t>Michelle Rogers</t>
  </si>
  <si>
    <t>P002</t>
  </si>
  <si>
    <t>Smartphone</t>
  </si>
  <si>
    <t>TRX0230</t>
  </si>
  <si>
    <t>CUST027</t>
  </si>
  <si>
    <t>George Adams</t>
  </si>
  <si>
    <t>TRX0049</t>
  </si>
  <si>
    <t>CUST025</t>
  </si>
  <si>
    <t>Mark Carter</t>
  </si>
  <si>
    <t>TRX0134</t>
  </si>
  <si>
    <t>CUST010</t>
  </si>
  <si>
    <t>Maria Garcia</t>
  </si>
  <si>
    <t>TRX0122</t>
  </si>
  <si>
    <t>TRX0222</t>
  </si>
  <si>
    <t>CUST048</t>
  </si>
  <si>
    <t>Virginia Sanders</t>
  </si>
  <si>
    <t>TRX0231</t>
  </si>
  <si>
    <t>CUST018</t>
  </si>
  <si>
    <t>Barbara Young</t>
  </si>
  <si>
    <t>TRX0239</t>
  </si>
  <si>
    <t>CUST012</t>
  </si>
  <si>
    <t>Patricia Moore</t>
  </si>
  <si>
    <t>TRX0204</t>
  </si>
  <si>
    <t>CUST044</t>
  </si>
  <si>
    <t>Cynthia Price</t>
  </si>
  <si>
    <t>TRX0242</t>
  </si>
  <si>
    <t>P007</t>
  </si>
  <si>
    <t>Desk</t>
  </si>
  <si>
    <t>TRX0071</t>
  </si>
  <si>
    <t>CUST036</t>
  </si>
  <si>
    <t>Nancy Collins</t>
  </si>
  <si>
    <t>TRX0040</t>
  </si>
  <si>
    <t>TRX0235</t>
  </si>
  <si>
    <t>CUST014</t>
  </si>
  <si>
    <t>Linda Martin</t>
  </si>
  <si>
    <t>P004</t>
  </si>
  <si>
    <t>Coffee Maker</t>
  </si>
  <si>
    <t>TRX0004</t>
  </si>
  <si>
    <t>P010</t>
  </si>
  <si>
    <t>Keyboard</t>
  </si>
  <si>
    <t>TRX0063</t>
  </si>
  <si>
    <t>CUST030</t>
  </si>
  <si>
    <t>Helen Roberts</t>
  </si>
  <si>
    <t>TRX0241</t>
  </si>
  <si>
    <t>CUST029</t>
  </si>
  <si>
    <t>Edward Mitchell</t>
  </si>
  <si>
    <t>TRX0029</t>
  </si>
  <si>
    <t>P006</t>
  </si>
  <si>
    <t>Office Chair</t>
  </si>
  <si>
    <t>TRX0194</t>
  </si>
  <si>
    <t>CUST006</t>
  </si>
  <si>
    <t>Lisa Anderson</t>
  </si>
  <si>
    <t>TRX0130</t>
  </si>
  <si>
    <t>CUST002</t>
  </si>
  <si>
    <t>Emma Wilson</t>
  </si>
  <si>
    <t>TRX0041</t>
  </si>
  <si>
    <t>TRX0232</t>
  </si>
  <si>
    <t>TRX0021</t>
  </si>
  <si>
    <t>TRX0245</t>
  </si>
  <si>
    <t>CUST031</t>
  </si>
  <si>
    <t>Steven Turner</t>
  </si>
  <si>
    <t>TRX0015</t>
  </si>
  <si>
    <t>CUST008</t>
  </si>
  <si>
    <t>Jennifer Taylor</t>
  </si>
  <si>
    <t>TRX0202</t>
  </si>
  <si>
    <t>CUST035</t>
  </si>
  <si>
    <t>Harry Morgan</t>
  </si>
  <si>
    <t>TRX0042</t>
  </si>
  <si>
    <t>CUST019</t>
  </si>
  <si>
    <t>Daniel King</t>
  </si>
  <si>
    <t>TRX0128</t>
  </si>
  <si>
    <t>CUST040</t>
  </si>
  <si>
    <t>Sharon Butler</t>
  </si>
  <si>
    <t>TRX0117</t>
  </si>
  <si>
    <t>TRX0208</t>
  </si>
  <si>
    <t>CUST004</t>
  </si>
  <si>
    <t>Sarah Davis</t>
  </si>
  <si>
    <t>TRX0234</t>
  </si>
  <si>
    <t>TRX0121</t>
  </si>
  <si>
    <t>CUST028</t>
  </si>
  <si>
    <t>Betty Campbell</t>
  </si>
  <si>
    <t>TRX0220</t>
  </si>
  <si>
    <t>TRX0093</t>
  </si>
  <si>
    <t>CUST050</t>
  </si>
  <si>
    <t>Julie Foster</t>
  </si>
  <si>
    <t>TRX0088</t>
  </si>
  <si>
    <t>TRX0115</t>
  </si>
  <si>
    <t>TRX0154</t>
  </si>
  <si>
    <t>TRX0044</t>
  </si>
  <si>
    <t>TRX0061</t>
  </si>
  <si>
    <t>TRX0150</t>
  </si>
  <si>
    <t>TRX0025</t>
  </si>
  <si>
    <t>CUST049</t>
  </si>
  <si>
    <t>Raymond Ross</t>
  </si>
  <si>
    <t>TRX0078</t>
  </si>
  <si>
    <t>TRX0007</t>
  </si>
  <si>
    <t>TRX0184</t>
  </si>
  <si>
    <t>TRX0104</t>
  </si>
  <si>
    <t>TRX0127</t>
  </si>
  <si>
    <t>TRX0096</t>
  </si>
  <si>
    <t>TRX0192</t>
  </si>
  <si>
    <t>TRX0052</t>
  </si>
  <si>
    <t>TRX0070</t>
  </si>
  <si>
    <t>CUST007</t>
  </si>
  <si>
    <t>David Martinez</t>
  </si>
  <si>
    <t>TRX0086</t>
  </si>
  <si>
    <t>CUST020</t>
  </si>
  <si>
    <t>Margaret Wright</t>
  </si>
  <si>
    <t>TRX0113</t>
  </si>
  <si>
    <t>TRX0114</t>
  </si>
  <si>
    <t>TRX0136</t>
  </si>
  <si>
    <t>TRX0018</t>
  </si>
  <si>
    <t>TRX0141</t>
  </si>
  <si>
    <t>CUST033</t>
  </si>
  <si>
    <t>Frank Torres</t>
  </si>
  <si>
    <t>TRX0097</t>
  </si>
  <si>
    <t>TRX0169</t>
  </si>
  <si>
    <t>CUST047</t>
  </si>
  <si>
    <t>Gerald Murphy</t>
  </si>
  <si>
    <t>TRX0216</t>
  </si>
  <si>
    <t>TRX0131</t>
  </si>
  <si>
    <t>TRX0162</t>
  </si>
  <si>
    <t>TRX0244</t>
  </si>
  <si>
    <t>TRX0006</t>
  </si>
  <si>
    <t>TRX0215</t>
  </si>
  <si>
    <t>TRX0080</t>
  </si>
  <si>
    <t>TRX0228</t>
  </si>
  <si>
    <t>TRX0157</t>
  </si>
  <si>
    <t>TRX0002</t>
  </si>
  <si>
    <t>TRX0217</t>
  </si>
  <si>
    <t>TRX0249</t>
  </si>
  <si>
    <t>TRX0065</t>
  </si>
  <si>
    <t>CUST016</t>
  </si>
  <si>
    <t>Elizabeth Hall</t>
  </si>
  <si>
    <t>TRX0176</t>
  </si>
  <si>
    <t>TRX0101</t>
  </si>
  <si>
    <t>TRX0205</t>
  </si>
  <si>
    <t>TRX0020</t>
  </si>
  <si>
    <t>TRX0075</t>
  </si>
  <si>
    <t>TRX0098</t>
  </si>
  <si>
    <t>TRX0247</t>
  </si>
  <si>
    <t>TRX0027</t>
  </si>
  <si>
    <t>TRX0140</t>
  </si>
  <si>
    <t>TRX0132</t>
  </si>
  <si>
    <t>TRX0031</t>
  </si>
  <si>
    <t>TRX0236</t>
  </si>
  <si>
    <t>TRX0001</t>
  </si>
  <si>
    <t>CUST039</t>
  </si>
  <si>
    <t>Lawrence Reed</t>
  </si>
  <si>
    <t>TRX0037</t>
  </si>
  <si>
    <t>TRX0058</t>
  </si>
  <si>
    <t>TRX0170</t>
  </si>
  <si>
    <t>CUST034</t>
  </si>
  <si>
    <t>Carol Evans</t>
  </si>
  <si>
    <t>TRX0248</t>
  </si>
  <si>
    <t>CUST032</t>
  </si>
  <si>
    <t>Sandra Phillips</t>
  </si>
  <si>
    <t>TRX0099</t>
  </si>
  <si>
    <t>TRX0074</t>
  </si>
  <si>
    <t>TRX0225</t>
  </si>
  <si>
    <t>TRX0100</t>
  </si>
  <si>
    <t>TRX0142</t>
  </si>
  <si>
    <t>TRX0112</t>
  </si>
  <si>
    <t>TRX0161</t>
  </si>
  <si>
    <t>TRX0108</t>
  </si>
  <si>
    <t>TRX0211</t>
  </si>
  <si>
    <t>TRX0005</t>
  </si>
  <si>
    <t>CUST042</t>
  </si>
  <si>
    <t>Ruth Brooks</t>
  </si>
  <si>
    <t>TRX0195</t>
  </si>
  <si>
    <t>TRX0054</t>
  </si>
  <si>
    <t>TRX0077</t>
  </si>
  <si>
    <t>TRX0111</t>
  </si>
  <si>
    <t>CUST011</t>
  </si>
  <si>
    <t>William White</t>
  </si>
  <si>
    <t>TRX0123</t>
  </si>
  <si>
    <t>TRX0177</t>
  </si>
  <si>
    <t>TRX0119</t>
  </si>
  <si>
    <t>TRX0181</t>
  </si>
  <si>
    <t>TRX0129</t>
  </si>
  <si>
    <t>CUST015</t>
  </si>
  <si>
    <t>Richard Lee</t>
  </si>
  <si>
    <t>TRX0174</t>
  </si>
  <si>
    <t>TRX0146</t>
  </si>
  <si>
    <t>TRX0203</t>
  </si>
  <si>
    <t>TRX0055</t>
  </si>
  <si>
    <t>TRX0218</t>
  </si>
  <si>
    <t>TRX0085</t>
  </si>
  <si>
    <t>TRX0158</t>
  </si>
  <si>
    <t>TRX0173</t>
  </si>
  <si>
    <t>TRX0034</t>
  </si>
  <si>
    <t>TRX0189</t>
  </si>
  <si>
    <t>TRX0190</t>
  </si>
  <si>
    <t>TRX0079</t>
  </si>
  <si>
    <t>TRX0095</t>
  </si>
  <si>
    <t>TRX0009</t>
  </si>
  <si>
    <t>TRX0167</t>
  </si>
  <si>
    <t>TRX0153</t>
  </si>
  <si>
    <t>TRX0057</t>
  </si>
  <si>
    <t>TRX0017</t>
  </si>
  <si>
    <t>TRX0060</t>
  </si>
  <si>
    <t>TRX0109</t>
  </si>
  <si>
    <t>TRX0090</t>
  </si>
  <si>
    <t>TRX0035</t>
  </si>
  <si>
    <t>TRX0172</t>
  </si>
  <si>
    <t>TRX0076</t>
  </si>
  <si>
    <t>TRX0210</t>
  </si>
  <si>
    <t>TRX0149</t>
  </si>
  <si>
    <t>TRX0073</t>
  </si>
  <si>
    <t>TRX0033</t>
  </si>
  <si>
    <t>TRX0160</t>
  </si>
  <si>
    <t>TRX0145</t>
  </si>
  <si>
    <t>TRX0148</t>
  </si>
  <si>
    <t>TRX0012</t>
  </si>
  <si>
    <t>CUST045</t>
  </si>
  <si>
    <t>Douglas Watson</t>
  </si>
  <si>
    <t>TRX0206</t>
  </si>
  <si>
    <t>TRX0045</t>
  </si>
  <si>
    <t>TRX0094</t>
  </si>
  <si>
    <t>TRX0133</t>
  </si>
  <si>
    <t>TRX0201</t>
  </si>
  <si>
    <t>TRX0137</t>
  </si>
  <si>
    <t>TRX0066</t>
  </si>
  <si>
    <t>TRX0180</t>
  </si>
  <si>
    <t>TRX0082</t>
  </si>
  <si>
    <t>CUST005</t>
  </si>
  <si>
    <t>James Johnson</t>
  </si>
  <si>
    <t>TRX0036</t>
  </si>
  <si>
    <t>TRX0198</t>
  </si>
  <si>
    <t>TRX0032</t>
  </si>
  <si>
    <t>TRX0081</t>
  </si>
  <si>
    <t>TRX0224</t>
  </si>
  <si>
    <t>TRX0028</t>
  </si>
  <si>
    <t>TRX0183</t>
  </si>
  <si>
    <t>TRX0163</t>
  </si>
  <si>
    <t>TRX0046</t>
  </si>
  <si>
    <t>TRX0164</t>
  </si>
  <si>
    <t>TRX0008</t>
  </si>
  <si>
    <t>TRX0171</t>
  </si>
  <si>
    <t>TRX0143</t>
  </si>
  <si>
    <t>TRX0165</t>
  </si>
  <si>
    <t>TRX0156</t>
  </si>
  <si>
    <t>TRX0147</t>
  </si>
  <si>
    <t>TRX0207</t>
  </si>
  <si>
    <t>TRX0056</t>
  </si>
  <si>
    <t>TRX0026</t>
  </si>
  <si>
    <t>CUST037</t>
  </si>
  <si>
    <t>Arthur Edwards</t>
  </si>
  <si>
    <t>TRX0237</t>
  </si>
  <si>
    <t>TRX0091</t>
  </si>
  <si>
    <t>TRX0125</t>
  </si>
  <si>
    <t>TRX0223</t>
  </si>
  <si>
    <t>TRX0243</t>
  </si>
  <si>
    <t>TRX0084</t>
  </si>
  <si>
    <t>TRX0238</t>
  </si>
  <si>
    <t>TRX0102</t>
  </si>
  <si>
    <t>TRX0022</t>
  </si>
  <si>
    <t>TRX0087</t>
  </si>
  <si>
    <t>TRX0107</t>
  </si>
  <si>
    <t>TRX0051</t>
  </si>
  <si>
    <t>TRX0106</t>
  </si>
  <si>
    <t>TRX0059</t>
  </si>
  <si>
    <t>TRX0072</t>
  </si>
  <si>
    <t>TRX0110</t>
  </si>
  <si>
    <t>TRX0126</t>
  </si>
  <si>
    <t>TRX0159</t>
  </si>
  <si>
    <t>TRX0030</t>
  </si>
  <si>
    <t>TRX0178</t>
  </si>
  <si>
    <t>TRX0188</t>
  </si>
  <si>
    <t>TRX0010</t>
  </si>
  <si>
    <t>TRX0069</t>
  </si>
  <si>
    <t>TRX0166</t>
  </si>
  <si>
    <t>TRX0219</t>
  </si>
  <si>
    <t>TRX0024</t>
  </si>
  <si>
    <t>TRX0105</t>
  </si>
  <si>
    <t>TRX0011</t>
  </si>
  <si>
    <t>TRX0187</t>
  </si>
  <si>
    <t>TRX0089</t>
  </si>
  <si>
    <t>TRX0196</t>
  </si>
  <si>
    <t>TRX0118</t>
  </si>
  <si>
    <t>TRX0179</t>
  </si>
  <si>
    <t>TRX0168</t>
  </si>
  <si>
    <t>TRX0214</t>
  </si>
  <si>
    <t>TRX0221</t>
  </si>
  <si>
    <t>TRX0083</t>
  </si>
  <si>
    <t>TRX0151</t>
  </si>
  <si>
    <t>TRX0047</t>
  </si>
  <si>
    <t>TRX0200</t>
  </si>
  <si>
    <t>TRX0062</t>
  </si>
  <si>
    <t>TRX0182</t>
  </si>
  <si>
    <t>TRX0229</t>
  </si>
  <si>
    <t>TRX0048</t>
  </si>
  <si>
    <t>TRX0227</t>
  </si>
  <si>
    <t>TRX0226</t>
  </si>
  <si>
    <t>TRX0053</t>
  </si>
  <si>
    <t>TRX0233</t>
  </si>
  <si>
    <t>TRX0175</t>
  </si>
  <si>
    <t>TRX0186</t>
  </si>
  <si>
    <t>TRX0016</t>
  </si>
  <si>
    <t>TRX0199</t>
  </si>
  <si>
    <t>TRX0038</t>
  </si>
  <si>
    <t>TRX0014</t>
  </si>
  <si>
    <t>TRX0003</t>
  </si>
  <si>
    <t>TRX0124</t>
  </si>
  <si>
    <t>TRX0013</t>
  </si>
  <si>
    <t>TRX0019</t>
  </si>
  <si>
    <t>TRX0050</t>
  </si>
  <si>
    <t>CUST001</t>
  </si>
  <si>
    <t>John Smith</t>
  </si>
  <si>
    <t>TRX0152</t>
  </si>
  <si>
    <t>TRX0213</t>
  </si>
  <si>
    <t>TRX0197</t>
  </si>
  <si>
    <t>TRX0250</t>
  </si>
  <si>
    <t>TRX0068</t>
  </si>
  <si>
    <t>TRX0144</t>
  </si>
  <si>
    <t>TRX0039</t>
  </si>
  <si>
    <t>TRX0116</t>
  </si>
  <si>
    <t>TRX0120</t>
  </si>
  <si>
    <t>TRX0103</t>
  </si>
  <si>
    <t>TRX0064</t>
  </si>
  <si>
    <t>Customer_Period(In Years)</t>
  </si>
  <si>
    <t>End Of Month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</si>
  <si>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</si>
  <si>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</si>
  <si>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</si>
  <si>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</si>
  <si>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</si>
  <si>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</si>
  <si>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</si>
  <si>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</si>
  <si>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</si>
  <si>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</si>
  <si>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</si>
  <si>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</si>
  <si>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</si>
  <si>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`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</si>
  <si>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</si>
  <si>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</si>
  <si>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</si>
  <si>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</si>
  <si>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</si>
  <si>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</si>
  <si>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</si>
  <si>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</si>
  <si>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</si>
  <si>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</si>
  <si>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</si>
  <si>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</si>
  <si>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</si>
  <si>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</si>
  <si>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</si>
  <si>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</si>
  <si>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</si>
  <si>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</si>
  <si>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</si>
  <si>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</si>
  <si>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</si>
  <si>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</si>
  <si>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</si>
  <si>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 - Total Amount, X - Quantity Sold</t>
  </si>
  <si>
    <t>Y - Total Amount, X - Unit Price</t>
  </si>
  <si>
    <t>Goal Seek</t>
  </si>
  <si>
    <t>Unit Price</t>
  </si>
  <si>
    <t>Target Revenue</t>
  </si>
  <si>
    <t xml:space="preserve">Total Amount </t>
  </si>
  <si>
    <t>Avg Unit Price</t>
  </si>
  <si>
    <t>Avg Quantity</t>
  </si>
  <si>
    <t>Total Orders</t>
  </si>
  <si>
    <t>Original Data</t>
  </si>
  <si>
    <t>Target - 3,00,000 (By Changing Orders)</t>
  </si>
  <si>
    <t>Target - 3,00,000 (By Changing Avg Unit Price)</t>
  </si>
  <si>
    <t>Scenario Manager Data</t>
  </si>
  <si>
    <t>MAX</t>
  </si>
  <si>
    <t>MIN</t>
  </si>
  <si>
    <t>Helper</t>
  </si>
  <si>
    <t>Timestamp</t>
  </si>
  <si>
    <t>Grand Total</t>
  </si>
  <si>
    <t>Sum of Total_Amount</t>
  </si>
  <si>
    <t>Customer ID</t>
  </si>
  <si>
    <t>Customer Name</t>
  </si>
  <si>
    <t>Total Purchase</t>
  </si>
  <si>
    <t>Total Purchase By Customers</t>
  </si>
  <si>
    <t>High Value Customers (Orders&gt;5 and Purchase &gt; 5000) (Using Filter)</t>
  </si>
  <si>
    <t>NOTE : GROUPBY formula wasn’t available hence filter function is used</t>
  </si>
  <si>
    <t>Most Frequently Purchased Product</t>
  </si>
  <si>
    <t>Frequency</t>
  </si>
  <si>
    <t>Products</t>
  </si>
  <si>
    <t>Frequency of Products</t>
  </si>
  <si>
    <t>Comparing Lists</t>
  </si>
  <si>
    <t>Cust. Order&gt;5</t>
  </si>
  <si>
    <t>Cust. Purchase &gt; 5000</t>
  </si>
  <si>
    <t>Common Names</t>
  </si>
  <si>
    <t>Abbreviations</t>
  </si>
  <si>
    <t>First Name</t>
  </si>
  <si>
    <t>Last Name</t>
  </si>
  <si>
    <t>2024</t>
  </si>
  <si>
    <t>2025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</si>
  <si>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</si>
  <si>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</si>
  <si>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</si>
  <si>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</si>
  <si>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</si>
  <si>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</si>
  <si>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</si>
  <si>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</si>
  <si>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</si>
  <si>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</si>
  <si>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</si>
  <si>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</si>
  <si>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(Date)</t>
  </si>
  <si>
    <t>Months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</si>
</sst>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₹&quot;\ #,##0.00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367526"/>
      <name val="Calibri"/>
      <family val="2"/>
    </font>
    <font>
      <sz val="11"/>
      <color rgb="FF38761D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/>
    <xf numFmtId="1" fontId="6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65" fontId="6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0" fillId="0" borderId="0" xfId="0" applyNumberFormat="1"/>
    <xf numFmtId="0" fontId="2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3" borderId="0" xfId="0" applyFill="1"/>
    <xf numFmtId="0" fontId="9" fillId="3" borderId="4" xfId="0" applyFont="1" applyFill="1" applyBorder="1" applyAlignment="1">
      <alignment horizontal="centerContinuous"/>
    </xf>
    <xf numFmtId="0" fontId="0" fillId="3" borderId="3" xfId="0" applyFill="1" applyBorder="1"/>
    <xf numFmtId="0" fontId="9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4" borderId="0" xfId="0" applyFill="1"/>
    <xf numFmtId="0" fontId="9" fillId="4" borderId="4" xfId="0" applyFont="1" applyFill="1" applyBorder="1" applyAlignment="1">
      <alignment horizontal="centerContinuous"/>
    </xf>
    <xf numFmtId="0" fontId="0" fillId="4" borderId="3" xfId="0" applyFill="1" applyBorder="1"/>
    <xf numFmtId="0" fontId="9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8" fontId="6" fillId="0" borderId="0" xfId="0" applyNumberFormat="1" applyFont="1" applyAlignment="1">
      <alignment horizontal="center" vertical="center"/>
    </xf>
    <xf numFmtId="18" fontId="2" fillId="0" borderId="0" xfId="0" applyNumberFormat="1" applyFont="1" applyAlignment="1">
      <alignment horizontal="center" vertical="center"/>
    </xf>
    <xf numFmtId="18" fontId="0" fillId="0" borderId="0" xfId="0" applyNumberFormat="1"/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6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6" fillId="0" borderId="0" xfId="0" applyFont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3" formatCode="h:mm\ AM/P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₹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₹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OOMI" refreshedDate="45868.786618055557" createdVersion="8" refreshedVersion="8" minRefreshableVersion="3" recordCount="250" xr:uid="{953B3448-5317-47D1-BBF4-B5EB40466AF0}">
  <cacheSource type="worksheet">
    <worksheetSource name="Data"/>
  </cacheSource>
  <cacheFields count="20">
    <cacheField name="Transaction_ID" numFmtId="0">
      <sharedItems/>
    </cacheField>
    <cacheField name="Date" numFmtId="14">
      <sharedItems containsSemiMixedTypes="0" containsNonDate="0" containsDate="1" containsString="0" minDate="2024-04-11T00:00:00" maxDate="2025-04-12T00:00:00" count="162">
        <d v="2024-04-11T00:00:00"/>
        <d v="2024-04-14T00:00:00"/>
        <d v="2024-04-17T00:00:00"/>
        <d v="2024-04-18T00:00:00"/>
        <d v="2024-04-21T00:00:00"/>
        <d v="2024-04-23T00:00:00"/>
        <d v="2024-04-26T00:00:00"/>
        <d v="2024-04-27T00:00:00"/>
        <d v="2024-04-28T00:00:00"/>
        <d v="2024-04-30T00:00:00"/>
        <d v="2024-05-01T00:00:00"/>
        <d v="2024-05-03T00:00:00"/>
        <d v="2024-05-04T00:00:00"/>
        <d v="2024-05-10T00:00:00"/>
        <d v="2024-05-12T00:00:00"/>
        <d v="2024-05-13T00:00:00"/>
        <d v="2024-05-15T00:00:00"/>
        <d v="2024-05-16T00:00:00"/>
        <d v="2024-05-18T00:00:00"/>
        <d v="2024-05-20T00:00:00"/>
        <d v="2024-05-22T00:00:00"/>
        <d v="2024-05-23T00:00:00"/>
        <d v="2024-05-26T00:00:00"/>
        <d v="2024-05-28T00:00:00"/>
        <d v="2024-05-29T00:00:00"/>
        <d v="2024-05-31T00:00:00"/>
        <d v="2024-06-01T00:00:00"/>
        <d v="2024-06-03T00:00:00"/>
        <d v="2024-06-06T00:00:00"/>
        <d v="2024-06-07T00:00:00"/>
        <d v="2024-06-09T00:00:00"/>
        <d v="2024-06-13T00:00:00"/>
        <d v="2024-06-16T00:00:00"/>
        <d v="2024-06-17T00:00:00"/>
        <d v="2024-06-25T00:00:00"/>
        <d v="2024-06-26T00:00:00"/>
        <d v="2024-06-28T00:00:00"/>
        <d v="2024-06-29T00:00:00"/>
        <d v="2024-07-01T00:00:00"/>
        <d v="2024-07-02T00:00:00"/>
        <d v="2024-07-03T00:00:00"/>
        <d v="2024-07-08T00:00:00"/>
        <d v="2024-07-09T00:00:00"/>
        <d v="2024-07-11T00:00:00"/>
        <d v="2024-07-14T00:00:00"/>
        <d v="2024-07-17T00:00:00"/>
        <d v="2024-07-18T00:00:00"/>
        <d v="2024-07-23T00:00:00"/>
        <d v="2024-07-24T00:00:00"/>
        <d v="2024-07-25T00:00:00"/>
        <d v="2024-07-27T00:00:00"/>
        <d v="2024-07-28T00:00:00"/>
        <d v="2024-07-30T00:00:00"/>
        <d v="2024-07-31T00:00:00"/>
        <d v="2024-08-05T00:00:00"/>
        <d v="2024-08-06T00:00:00"/>
        <d v="2024-08-09T00:00:00"/>
        <d v="2024-08-11T00:00:00"/>
        <d v="2024-08-13T00:00:00"/>
        <d v="2024-08-15T00:00:00"/>
        <d v="2024-08-18T00:00:00"/>
        <d v="2024-08-19T00:00:00"/>
        <d v="2024-08-22T00:00:00"/>
        <d v="2024-08-24T00:00:00"/>
        <d v="2024-08-28T00:00:00"/>
        <d v="2024-08-30T00:00:00"/>
        <d v="2024-09-02T00:00:00"/>
        <d v="2024-09-03T00:00:00"/>
        <d v="2024-09-06T00:00:00"/>
        <d v="2024-09-09T00:00:00"/>
        <d v="2024-09-10T00:00:00"/>
        <d v="2024-09-12T00:00:00"/>
        <d v="2024-09-13T00:00:00"/>
        <d v="2024-09-15T00:00:00"/>
        <d v="2024-09-16T00:00:00"/>
        <d v="2024-09-19T00:00:00"/>
        <d v="2024-09-24T00:00:00"/>
        <d v="2024-09-25T00:00:00"/>
        <d v="2024-09-28T00:00:00"/>
        <d v="2024-09-29T00:00:00"/>
        <d v="2024-10-01T00:00:00"/>
        <d v="2024-10-07T00:00:00"/>
        <d v="2024-10-08T00:00:00"/>
        <d v="2024-10-11T00:00:00"/>
        <d v="2024-10-14T00:00:00"/>
        <d v="2024-10-16T00:00:00"/>
        <d v="2024-10-18T00:00:00"/>
        <d v="2024-10-21T00:00:00"/>
        <d v="2024-10-23T00:00:00"/>
        <d v="2024-10-24T00:00:00"/>
        <d v="2024-10-27T00:00:00"/>
        <d v="2024-11-01T00:00:00"/>
        <d v="2024-11-04T00:00:00"/>
        <d v="2024-11-07T00:00:00"/>
        <d v="2024-11-08T00:00:00"/>
        <d v="2024-11-09T00:00:00"/>
        <d v="2024-11-11T00:00:00"/>
        <d v="2024-11-12T00:00:00"/>
        <d v="2024-11-17T00:00:00"/>
        <d v="2024-11-21T00:00:00"/>
        <d v="2024-11-23T00:00:00"/>
        <d v="2024-11-26T00:00:00"/>
        <d v="2024-11-27T00:00:00"/>
        <d v="2024-12-01T00:00:00"/>
        <d v="2024-12-03T00:00:00"/>
        <d v="2024-12-04T00:00:00"/>
        <d v="2024-12-09T00:00:00"/>
        <d v="2024-12-10T00:00:00"/>
        <d v="2024-12-12T00:00:00"/>
        <d v="2024-12-15T00:00:00"/>
        <d v="2024-12-18T00:00:00"/>
        <d v="2024-12-19T00:00:00"/>
        <d v="2024-12-20T00:00:00"/>
        <d v="2024-12-22T00:00:00"/>
        <d v="2024-12-23T00:00:00"/>
        <d v="2024-12-28T00:00:00"/>
        <d v="2024-12-29T00:00:00"/>
        <d v="2024-12-31T00:00:00"/>
        <d v="2025-01-03T00:00:00"/>
        <d v="2025-01-04T00:00:00"/>
        <d v="2025-01-06T00:00:00"/>
        <d v="2025-01-09T00:00:00"/>
        <d v="2025-01-10T00:00:00"/>
        <d v="2025-01-11T00:00:00"/>
        <d v="2025-01-13T00:00:00"/>
        <d v="2025-01-14T00:00:00"/>
        <d v="2025-01-16T00:00:00"/>
        <d v="2025-01-19T00:00:00"/>
        <d v="2025-01-25T00:00:00"/>
        <d v="2025-01-26T00:00:00"/>
        <d v="2025-01-29T00:00:00"/>
        <d v="2025-01-31T00:00:00"/>
        <d v="2025-02-04T00:00:00"/>
        <d v="2025-02-07T00:00:00"/>
        <d v="2025-02-08T00:00:00"/>
        <d v="2025-02-13T00:00:00"/>
        <d v="2025-02-16T00:00:00"/>
        <d v="2025-02-17T00:00:00"/>
        <d v="2025-02-19T00:00:00"/>
        <d v="2025-02-20T00:00:00"/>
        <d v="2025-02-22T00:00:00"/>
        <d v="2025-02-23T00:00:00"/>
        <d v="2025-02-24T00:00:00"/>
        <d v="2025-02-27T00:00:00"/>
        <d v="2025-03-02T00:00:00"/>
        <d v="2025-03-04T00:00:00"/>
        <d v="2025-03-05T00:00:00"/>
        <d v="2025-03-07T00:00:00"/>
        <d v="2025-03-08T00:00:00"/>
        <d v="2025-03-10T00:00:00"/>
        <d v="2025-03-18T00:00:00"/>
        <d v="2025-03-21T00:00:00"/>
        <d v="2025-03-23T00:00:00"/>
        <d v="2025-03-24T00:00:00"/>
        <d v="2025-03-27T00:00:00"/>
        <d v="2025-03-29T00:00:00"/>
        <d v="2025-03-30T00:00:00"/>
        <d v="2025-04-01T00:00:00"/>
        <d v="2025-04-02T00:00:00"/>
        <d v="2025-04-08T00:00:00"/>
        <d v="2025-04-09T00:00:00"/>
        <d v="2025-04-11T00:00:00"/>
      </sharedItems>
      <fieldGroup par="19"/>
    </cacheField>
    <cacheField name="Customer_ID" numFmtId="0">
      <sharedItems/>
    </cacheField>
    <cacheField name="Customer_Name" numFmtId="0">
      <sharedItems count="50">
        <s v="Paul Baker"/>
        <s v="Joseph Jackson"/>
        <s v="Kevin Scott"/>
        <s v="Kathleen Bennett"/>
        <s v="Michael Brown"/>
        <s v="Dorothy Nelson"/>
        <s v="Charles Allen"/>
        <s v="Robert Thomas"/>
        <s v="Karen Hill"/>
        <s v="Susan Green"/>
        <s v="Peter Richardson"/>
        <s v="Dennis Gray"/>
        <s v="Michelle Rogers"/>
        <s v="George Adams"/>
        <s v="Mark Carter"/>
        <s v="Maria Garcia"/>
        <s v="Virginia Sanders"/>
        <s v="Barbara Young"/>
        <s v="Patricia Moore"/>
        <s v="Cynthia Price"/>
        <s v="Nancy Collins"/>
        <s v="Linda Martin"/>
        <s v="Helen Roberts"/>
        <s v="Edward Mitchell"/>
        <s v="Lisa Anderson"/>
        <s v="Emma Wilson"/>
        <s v="Steven Turner"/>
        <s v="Jennifer Taylor"/>
        <s v="Harry Morgan"/>
        <s v="Daniel King"/>
        <s v="Sharon Butler"/>
        <s v="Sarah Davis"/>
        <s v="Betty Campbell"/>
        <s v="Julie Foster"/>
        <s v="Raymond Ross"/>
        <s v="David Martinez"/>
        <s v="Margaret Wright"/>
        <s v="Frank Torres"/>
        <s v="Gerald Murphy"/>
        <s v="Elizabeth Hall"/>
        <s v="Lawrence Reed"/>
        <s v="Carol Evans"/>
        <s v="Sandra Phillips"/>
        <s v="Ruth Brooks"/>
        <s v="William White"/>
        <s v="Richard Lee"/>
        <s v="Douglas Watson"/>
        <s v="James Johnson"/>
        <s v="Arthur Edwards"/>
        <s v="John Smith"/>
      </sharedItems>
    </cacheField>
    <cacheField name="Product_ID" numFmtId="0">
      <sharedItems/>
    </cacheField>
    <cacheField name="Product_Name" numFmtId="0">
      <sharedItems count="10">
        <s v="Monitor"/>
        <s v="Blender"/>
        <s v="Bookshelf"/>
        <s v="Headphones"/>
        <s v="Laptop"/>
        <s v="Smartphone"/>
        <s v="Desk"/>
        <s v="Coffee Maker"/>
        <s v="Keyboard"/>
        <s v="Office Chair"/>
      </sharedItems>
    </cacheField>
    <cacheField name="Category" numFmtId="0">
      <sharedItems count="3">
        <s v="Electronics"/>
        <s v="Appliances"/>
        <s v="Furniture"/>
      </sharedItems>
    </cacheField>
    <cacheField name="Quantity" numFmtId="1">
      <sharedItems containsSemiMixedTypes="0" containsString="0" containsNumber="1" containsInteger="1" minValue="1" maxValue="5"/>
    </cacheField>
    <cacheField name="Unit_Price" numFmtId="165">
      <sharedItems containsSemiMixedTypes="0" containsString="0" containsNumber="1" minValue="59.99" maxValue="899.99"/>
    </cacheField>
    <cacheField name="Total_Amount" numFmtId="165">
      <sharedItems containsSemiMixedTypes="0" containsString="0" containsNumber="1" minValue="59.99" maxValue="4499.95"/>
    </cacheField>
    <cacheField name="Payment_Method" numFmtId="0">
      <sharedItems/>
    </cacheField>
    <cacheField name="Region" numFmtId="0">
      <sharedItems count="5">
        <s v="Central"/>
        <s v="South"/>
        <s v="North"/>
        <s v="West"/>
        <s v="East"/>
      </sharedItems>
    </cacheField>
    <cacheField name="Customer_Segment" numFmtId="0">
      <sharedItems/>
    </cacheField>
    <cacheField name="Customer_Since" numFmtId="14">
      <sharedItems containsSemiMixedTypes="0" containsNonDate="0" containsDate="1" containsString="0" minDate="2021-07-18T00:00:00" maxDate="2024-04-12T00:00:00"/>
    </cacheField>
    <cacheField name="Customer_Period(In Years)" numFmtId="0">
      <sharedItems containsSemiMixedTypes="0" containsString="0" containsNumber="1" containsInteger="1" minValue="1" maxValue="4"/>
    </cacheField>
    <cacheField name="End Of Month" numFmtId="14">
      <sharedItems containsSemiMixedTypes="0" containsNonDate="0" containsDate="1" containsString="0" minDate="2024-04-30T00:00:00" maxDate="2025-05-01T00:00:00"/>
    </cacheField>
    <cacheField name="Timestamp" numFmtId="18">
      <sharedItems containsSemiMixedTypes="0" containsNonDate="0" containsDate="1" containsString="0" minDate="1899-12-30T00:00:00" maxDate="2025-07-30T18:52:27"/>
    </cacheField>
    <cacheField name="Months (Date)" numFmtId="0" databaseField="0">
      <fieldGroup base="1">
        <rangePr groupBy="months" startDate="2024-04-11T00:00:00" endDate="2025-04-12T00:00:00"/>
        <groupItems count="14">
          <s v="&lt;11-04-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-04-2025"/>
        </groupItems>
      </fieldGroup>
    </cacheField>
    <cacheField name="Quarters (Date)" numFmtId="0" databaseField="0">
      <fieldGroup base="1">
        <rangePr groupBy="quarters" startDate="2024-04-11T00:00:00" endDate="2025-04-12T00:00:00"/>
        <groupItems count="6">
          <s v="&lt;11-04-2024"/>
          <s v="Qtr1"/>
          <s v="Qtr2"/>
          <s v="Qtr3"/>
          <s v="Qtr4"/>
          <s v="&gt;12-04-2025"/>
        </groupItems>
      </fieldGroup>
    </cacheField>
    <cacheField name="Years (Date)" numFmtId="0" databaseField="0">
      <fieldGroup base="1">
        <rangePr groupBy="years" startDate="2024-04-11T00:00:00" endDate="2025-04-12T00:00:00"/>
        <groupItems count="4">
          <s v="&lt;11-04-2024"/>
          <s v="2024"/>
          <s v="2025"/>
          <s v="&gt;12-04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TRX0155"/>
    <x v="0"/>
    <s v="CUST023"/>
    <x v="0"/>
    <s v="P009"/>
    <x v="0"/>
    <x v="0"/>
    <n v="3"/>
    <n v="249.99"/>
    <n v="749.97"/>
    <s v="Cash"/>
    <x v="0"/>
    <s v="Basic"/>
    <d v="2021-08-17T00:00:00"/>
    <n v="3"/>
    <d v="2024-04-30T00:00:00"/>
    <d v="2025-07-30T17:42:36"/>
  </r>
  <r>
    <s v="TRX0023"/>
    <x v="1"/>
    <s v="CUST013"/>
    <x v="1"/>
    <s v="P009"/>
    <x v="0"/>
    <x v="0"/>
    <n v="3"/>
    <n v="249.99"/>
    <n v="749.97"/>
    <s v="Credit Card"/>
    <x v="0"/>
    <s v="Premium"/>
    <d v="2022-01-14T00:00:00"/>
    <n v="3"/>
    <d v="2024-04-30T00:00:00"/>
    <d v="2025-07-30T18:47:53"/>
  </r>
  <r>
    <s v="TRX0139"/>
    <x v="2"/>
    <s v="CUST021"/>
    <x v="2"/>
    <s v="P005"/>
    <x v="1"/>
    <x v="1"/>
    <n v="3"/>
    <n v="59.99"/>
    <n v="179.97"/>
    <s v="PayPal"/>
    <x v="1"/>
    <s v="Standard"/>
    <d v="2023-12-02T00:00:00"/>
    <n v="1"/>
    <d v="2024-04-30T00:00:00"/>
    <d v="2025-07-30T17:17:04"/>
  </r>
  <r>
    <s v="TRX0043"/>
    <x v="3"/>
    <s v="CUST046"/>
    <x v="3"/>
    <s v="P005"/>
    <x v="1"/>
    <x v="1"/>
    <n v="3"/>
    <n v="59.99"/>
    <n v="179.97"/>
    <s v="Cash"/>
    <x v="2"/>
    <s v="Premium"/>
    <d v="2023-07-07T00:00:00"/>
    <n v="2"/>
    <d v="2024-04-30T00:00:00"/>
    <d v="2025-07-30T18:14:12"/>
  </r>
  <r>
    <s v="TRX0212"/>
    <x v="3"/>
    <s v="CUST003"/>
    <x v="4"/>
    <s v="P008"/>
    <x v="2"/>
    <x v="2"/>
    <n v="5"/>
    <n v="149.99"/>
    <n v="749.95"/>
    <s v="Credit Card"/>
    <x v="2"/>
    <s v="Premium"/>
    <d v="2024-01-04T00:00:00"/>
    <n v="1"/>
    <d v="2024-04-30T00:00:00"/>
    <d v="2025-07-30T18:09:10"/>
  </r>
  <r>
    <s v="TRX0092"/>
    <x v="4"/>
    <s v="CUST024"/>
    <x v="5"/>
    <s v="P005"/>
    <x v="1"/>
    <x v="1"/>
    <n v="2"/>
    <n v="59.99"/>
    <n v="119.98"/>
    <s v="Cash"/>
    <x v="3"/>
    <s v="Standard"/>
    <d v="2022-07-04T00:00:00"/>
    <n v="3"/>
    <d v="2024-04-30T00:00:00"/>
    <d v="2025-07-30T18:52:27"/>
  </r>
  <r>
    <s v="TRX0193"/>
    <x v="4"/>
    <s v="CUST024"/>
    <x v="5"/>
    <s v="P003"/>
    <x v="3"/>
    <x v="0"/>
    <n v="5"/>
    <n v="149.99"/>
    <n v="749.95"/>
    <s v="Credit Card"/>
    <x v="0"/>
    <s v="Standard"/>
    <d v="2021-08-10T00:00:00"/>
    <n v="3"/>
    <d v="2024-04-30T00:00:00"/>
    <d v="2025-07-30T17:37:06"/>
  </r>
  <r>
    <s v="TRX0240"/>
    <x v="4"/>
    <s v="CUST017"/>
    <x v="6"/>
    <s v="P005"/>
    <x v="1"/>
    <x v="1"/>
    <n v="3"/>
    <n v="59.99"/>
    <n v="179.97"/>
    <s v="Debit Card"/>
    <x v="1"/>
    <s v="Basic"/>
    <d v="2023-03-22T00:00:00"/>
    <n v="2"/>
    <d v="2024-04-30T00:00:00"/>
    <d v="1899-12-30T00:00:00"/>
  </r>
  <r>
    <s v="TRX0135"/>
    <x v="5"/>
    <s v="CUST009"/>
    <x v="7"/>
    <s v="P001"/>
    <x v="4"/>
    <x v="0"/>
    <n v="3"/>
    <n v="899.99"/>
    <n v="2699.97"/>
    <s v="PayPal"/>
    <x v="4"/>
    <s v="Standard"/>
    <d v="2024-01-08T00:00:00"/>
    <n v="1"/>
    <d v="2024-04-30T00:00:00"/>
    <d v="1899-12-30T00:00:00"/>
  </r>
  <r>
    <s v="TRX0185"/>
    <x v="6"/>
    <s v="CUST026"/>
    <x v="8"/>
    <s v="P005"/>
    <x v="1"/>
    <x v="1"/>
    <n v="3"/>
    <n v="59.99"/>
    <n v="179.97"/>
    <s v="Cash"/>
    <x v="3"/>
    <s v="Premium"/>
    <d v="2023-10-08T00:00:00"/>
    <n v="1"/>
    <d v="2024-04-30T00:00:00"/>
    <d v="1899-12-30T00:00:00"/>
  </r>
  <r>
    <s v="TRX0138"/>
    <x v="6"/>
    <s v="CUST022"/>
    <x v="9"/>
    <s v="P008"/>
    <x v="2"/>
    <x v="2"/>
    <n v="1"/>
    <n v="149.99"/>
    <n v="149.99"/>
    <s v="Credit Card"/>
    <x v="3"/>
    <s v="Standard"/>
    <d v="2023-06-26T00:00:00"/>
    <n v="2"/>
    <d v="2024-04-30T00:00:00"/>
    <d v="1899-12-30T00:00:00"/>
  </r>
  <r>
    <s v="TRX0209"/>
    <x v="6"/>
    <s v="CUST046"/>
    <x v="3"/>
    <s v="P008"/>
    <x v="2"/>
    <x v="2"/>
    <n v="5"/>
    <n v="149.99"/>
    <n v="749.95"/>
    <s v="Debit Card"/>
    <x v="2"/>
    <s v="Basic"/>
    <d v="2022-09-26T00:00:00"/>
    <n v="2"/>
    <d v="2024-04-30T00:00:00"/>
    <d v="2025-07-30T18:14:23"/>
  </r>
  <r>
    <s v="TRX0246"/>
    <x v="6"/>
    <s v="CUST041"/>
    <x v="10"/>
    <s v="P008"/>
    <x v="2"/>
    <x v="2"/>
    <n v="3"/>
    <n v="149.99"/>
    <n v="449.97"/>
    <s v="Cash"/>
    <x v="2"/>
    <s v="Premium"/>
    <d v="2022-09-02T00:00:00"/>
    <n v="2"/>
    <d v="2024-04-30T00:00:00"/>
    <d v="2025-07-30T17:56:32"/>
  </r>
  <r>
    <s v="TRX0067"/>
    <x v="7"/>
    <s v="CUST043"/>
    <x v="11"/>
    <s v="P005"/>
    <x v="1"/>
    <x v="1"/>
    <n v="3"/>
    <n v="59.99"/>
    <n v="179.97"/>
    <s v="Credit Card"/>
    <x v="2"/>
    <s v="Standard"/>
    <d v="2024-02-29T00:00:00"/>
    <n v="1"/>
    <d v="2024-04-30T00:00:00"/>
    <d v="2025-07-30T18:15:47"/>
  </r>
  <r>
    <s v="TRX0191"/>
    <x v="7"/>
    <s v="CUST038"/>
    <x v="12"/>
    <s v="P002"/>
    <x v="5"/>
    <x v="0"/>
    <n v="3"/>
    <n v="699.99"/>
    <n v="2099.9699999999998"/>
    <s v="Credit Card"/>
    <x v="3"/>
    <s v="Basic"/>
    <d v="2022-01-16T00:00:00"/>
    <n v="3"/>
    <d v="2024-04-30T00:00:00"/>
    <d v="2025-07-30T17:57:15"/>
  </r>
  <r>
    <s v="TRX0230"/>
    <x v="7"/>
    <s v="CUST027"/>
    <x v="13"/>
    <s v="P001"/>
    <x v="4"/>
    <x v="0"/>
    <n v="1"/>
    <n v="899.99"/>
    <n v="899.99"/>
    <s v="Debit Card"/>
    <x v="2"/>
    <s v="Standard"/>
    <d v="2022-12-25T00:00:00"/>
    <n v="2"/>
    <d v="2024-04-30T00:00:00"/>
    <d v="2025-07-30T18:15:40"/>
  </r>
  <r>
    <s v="TRX0049"/>
    <x v="8"/>
    <s v="CUST025"/>
    <x v="14"/>
    <s v="P008"/>
    <x v="2"/>
    <x v="2"/>
    <n v="4"/>
    <n v="149.99"/>
    <n v="599.96"/>
    <s v="Debit Card"/>
    <x v="2"/>
    <s v="Premium"/>
    <d v="2024-03-23T00:00:00"/>
    <n v="1"/>
    <d v="2024-04-30T00:00:00"/>
    <d v="2025-07-30T18:23:51"/>
  </r>
  <r>
    <s v="TRX0134"/>
    <x v="8"/>
    <s v="CUST010"/>
    <x v="15"/>
    <s v="P002"/>
    <x v="5"/>
    <x v="0"/>
    <n v="2"/>
    <n v="699.99"/>
    <n v="1399.98"/>
    <s v="Cash"/>
    <x v="2"/>
    <s v="Basic"/>
    <d v="2022-08-08T00:00:00"/>
    <n v="2"/>
    <d v="2024-04-30T00:00:00"/>
    <d v="2025-07-30T18:12:22"/>
  </r>
  <r>
    <s v="TRX0122"/>
    <x v="8"/>
    <s v="CUST025"/>
    <x v="14"/>
    <s v="P001"/>
    <x v="4"/>
    <x v="0"/>
    <n v="4"/>
    <n v="899.99"/>
    <n v="3599.96"/>
    <s v="Credit Card"/>
    <x v="3"/>
    <s v="Standard"/>
    <d v="2024-02-05T00:00:00"/>
    <n v="1"/>
    <d v="2024-04-30T00:00:00"/>
    <d v="2025-07-30T18:13:53"/>
  </r>
  <r>
    <s v="TRX0222"/>
    <x v="8"/>
    <s v="CUST048"/>
    <x v="16"/>
    <s v="P009"/>
    <x v="0"/>
    <x v="0"/>
    <n v="3"/>
    <n v="249.99"/>
    <n v="749.97"/>
    <s v="Credit Card"/>
    <x v="2"/>
    <s v="Premium"/>
    <d v="2023-10-25T00:00:00"/>
    <n v="1"/>
    <d v="2024-04-30T00:00:00"/>
    <d v="1899-12-30T00:00:00"/>
  </r>
  <r>
    <s v="TRX0231"/>
    <x v="9"/>
    <s v="CUST018"/>
    <x v="17"/>
    <s v="P002"/>
    <x v="5"/>
    <x v="0"/>
    <n v="5"/>
    <n v="699.99"/>
    <n v="3499.95"/>
    <s v="Cash"/>
    <x v="3"/>
    <s v="Basic"/>
    <d v="2023-08-29T00:00:00"/>
    <n v="1"/>
    <d v="2024-04-30T00:00:00"/>
    <d v="1899-12-30T00:00:00"/>
  </r>
  <r>
    <s v="TRX0239"/>
    <x v="10"/>
    <s v="CUST012"/>
    <x v="18"/>
    <s v="P002"/>
    <x v="5"/>
    <x v="0"/>
    <n v="4"/>
    <n v="699.99"/>
    <n v="2799.96"/>
    <s v="Cash"/>
    <x v="4"/>
    <s v="Standard"/>
    <d v="2021-08-01T00:00:00"/>
    <n v="3"/>
    <d v="2024-05-31T00:00:00"/>
    <d v="1899-12-30T00:00:00"/>
  </r>
  <r>
    <s v="TRX0204"/>
    <x v="11"/>
    <s v="CUST044"/>
    <x v="19"/>
    <s v="P009"/>
    <x v="0"/>
    <x v="0"/>
    <n v="4"/>
    <n v="249.99"/>
    <n v="999.96"/>
    <s v="PayPal"/>
    <x v="2"/>
    <s v="Standard"/>
    <d v="2021-09-29T00:00:00"/>
    <n v="3"/>
    <d v="2024-05-31T00:00:00"/>
    <d v="1899-12-30T00:00:00"/>
  </r>
  <r>
    <s v="TRX0242"/>
    <x v="12"/>
    <s v="CUST025"/>
    <x v="14"/>
    <s v="P007"/>
    <x v="6"/>
    <x v="2"/>
    <n v="4"/>
    <n v="299.99"/>
    <n v="1199.96"/>
    <s v="Cash"/>
    <x v="3"/>
    <s v="Premium"/>
    <d v="2022-06-04T00:00:00"/>
    <n v="3"/>
    <d v="2024-05-31T00:00:00"/>
    <d v="1899-12-30T00:00:00"/>
  </r>
  <r>
    <s v="TRX0071"/>
    <x v="13"/>
    <s v="CUST036"/>
    <x v="20"/>
    <s v="P009"/>
    <x v="0"/>
    <x v="0"/>
    <n v="5"/>
    <n v="249.99"/>
    <n v="1249.95"/>
    <s v="Credit Card"/>
    <x v="3"/>
    <s v="Standard"/>
    <d v="2021-11-25T00:00:00"/>
    <n v="3"/>
    <d v="2024-05-31T00:00:00"/>
    <d v="1899-12-30T00:00:00"/>
  </r>
  <r>
    <s v="TRX0040"/>
    <x v="14"/>
    <s v="CUST022"/>
    <x v="9"/>
    <s v="P007"/>
    <x v="6"/>
    <x v="2"/>
    <n v="5"/>
    <n v="299.99"/>
    <n v="1499.95"/>
    <s v="PayPal"/>
    <x v="4"/>
    <s v="Basic"/>
    <d v="2023-08-30T00:00:00"/>
    <n v="1"/>
    <d v="2024-05-31T00:00:00"/>
    <d v="1899-12-30T00:00:00"/>
  </r>
  <r>
    <s v="TRX0235"/>
    <x v="14"/>
    <s v="CUST014"/>
    <x v="21"/>
    <s v="P004"/>
    <x v="7"/>
    <x v="1"/>
    <n v="3"/>
    <n v="79.989999999999995"/>
    <n v="239.97"/>
    <s v="PayPal"/>
    <x v="4"/>
    <s v="Premium"/>
    <d v="2023-03-27T00:00:00"/>
    <n v="2"/>
    <d v="2024-05-31T00:00:00"/>
    <d v="1899-12-30T00:00:00"/>
  </r>
  <r>
    <s v="TRX0004"/>
    <x v="14"/>
    <s v="CUST012"/>
    <x v="18"/>
    <s v="P010"/>
    <x v="8"/>
    <x v="0"/>
    <n v="5"/>
    <n v="89.99"/>
    <n v="449.95"/>
    <s v="Cash"/>
    <x v="2"/>
    <s v="Premium"/>
    <d v="2022-12-24T00:00:00"/>
    <n v="2"/>
    <d v="2024-05-31T00:00:00"/>
    <d v="1899-12-30T00:00:00"/>
  </r>
  <r>
    <s v="TRX0063"/>
    <x v="15"/>
    <s v="CUST030"/>
    <x v="22"/>
    <s v="P005"/>
    <x v="1"/>
    <x v="1"/>
    <n v="2"/>
    <n v="59.99"/>
    <n v="119.98"/>
    <s v="Debit Card"/>
    <x v="0"/>
    <s v="Standard"/>
    <d v="2023-10-15T00:00:00"/>
    <n v="1"/>
    <d v="2024-05-31T00:00:00"/>
    <d v="1899-12-30T00:00:00"/>
  </r>
  <r>
    <s v="TRX0241"/>
    <x v="16"/>
    <s v="CUST029"/>
    <x v="23"/>
    <s v="P005"/>
    <x v="1"/>
    <x v="1"/>
    <n v="4"/>
    <n v="59.99"/>
    <n v="239.96"/>
    <s v="Debit Card"/>
    <x v="4"/>
    <s v="Standard"/>
    <d v="2022-11-02T00:00:00"/>
    <n v="2"/>
    <d v="2024-05-31T00:00:00"/>
    <d v="1899-12-30T00:00:00"/>
  </r>
  <r>
    <s v="TRX0029"/>
    <x v="16"/>
    <s v="CUST017"/>
    <x v="6"/>
    <s v="P006"/>
    <x v="9"/>
    <x v="2"/>
    <n v="5"/>
    <n v="199.99"/>
    <n v="999.95"/>
    <s v="Cash"/>
    <x v="1"/>
    <s v="Standard"/>
    <d v="2021-08-04T00:00:00"/>
    <n v="3"/>
    <d v="2024-05-31T00:00:00"/>
    <d v="1899-12-30T00:00:00"/>
  </r>
  <r>
    <s v="TRX0194"/>
    <x v="17"/>
    <s v="CUST006"/>
    <x v="24"/>
    <s v="P008"/>
    <x v="2"/>
    <x v="2"/>
    <n v="2"/>
    <n v="149.99"/>
    <n v="299.98"/>
    <s v="Credit Card"/>
    <x v="3"/>
    <s v="Basic"/>
    <d v="2022-09-19T00:00:00"/>
    <n v="2"/>
    <d v="2024-05-31T00:00:00"/>
    <d v="1899-12-30T00:00:00"/>
  </r>
  <r>
    <s v="TRX0130"/>
    <x v="18"/>
    <s v="CUST002"/>
    <x v="25"/>
    <s v="P008"/>
    <x v="2"/>
    <x v="2"/>
    <n v="3"/>
    <n v="149.99"/>
    <n v="449.97"/>
    <s v="Credit Card"/>
    <x v="3"/>
    <s v="Premium"/>
    <d v="2023-05-22T00:00:00"/>
    <n v="2"/>
    <d v="2024-05-31T00:00:00"/>
    <d v="1899-12-30T00:00:00"/>
  </r>
  <r>
    <s v="TRX0041"/>
    <x v="19"/>
    <s v="CUST021"/>
    <x v="2"/>
    <s v="P001"/>
    <x v="4"/>
    <x v="0"/>
    <n v="1"/>
    <n v="899.99"/>
    <n v="899.99"/>
    <s v="Credit Card"/>
    <x v="3"/>
    <s v="Premium"/>
    <d v="2022-01-17T00:00:00"/>
    <n v="3"/>
    <d v="2024-05-31T00:00:00"/>
    <d v="1899-12-30T00:00:00"/>
  </r>
  <r>
    <s v="TRX0232"/>
    <x v="20"/>
    <s v="CUST012"/>
    <x v="18"/>
    <s v="P007"/>
    <x v="6"/>
    <x v="2"/>
    <n v="3"/>
    <n v="299.99"/>
    <n v="899.97"/>
    <s v="Credit Card"/>
    <x v="4"/>
    <s v="Basic"/>
    <d v="2022-09-20T00:00:00"/>
    <n v="2"/>
    <d v="2024-05-31T00:00:00"/>
    <d v="1899-12-30T00:00:00"/>
  </r>
  <r>
    <s v="TRX0021"/>
    <x v="21"/>
    <s v="CUST006"/>
    <x v="24"/>
    <s v="P004"/>
    <x v="7"/>
    <x v="1"/>
    <n v="3"/>
    <n v="79.989999999999995"/>
    <n v="239.97"/>
    <s v="Cash"/>
    <x v="1"/>
    <s v="Basic"/>
    <d v="2023-04-30T00:00:00"/>
    <n v="2"/>
    <d v="2024-05-31T00:00:00"/>
    <d v="1899-12-30T00:00:00"/>
  </r>
  <r>
    <s v="TRX0245"/>
    <x v="22"/>
    <s v="CUST031"/>
    <x v="26"/>
    <s v="P006"/>
    <x v="9"/>
    <x v="2"/>
    <n v="3"/>
    <n v="199.99"/>
    <n v="599.97"/>
    <s v="Credit Card"/>
    <x v="2"/>
    <s v="Premium"/>
    <d v="2024-01-01T00:00:00"/>
    <n v="1"/>
    <d v="2024-05-31T00:00:00"/>
    <d v="1899-12-30T00:00:00"/>
  </r>
  <r>
    <s v="TRX0015"/>
    <x v="23"/>
    <s v="CUST008"/>
    <x v="27"/>
    <s v="P002"/>
    <x v="5"/>
    <x v="0"/>
    <n v="5"/>
    <n v="699.99"/>
    <n v="3499.95"/>
    <s v="PayPal"/>
    <x v="3"/>
    <s v="Standard"/>
    <d v="2021-07-30T00:00:00"/>
    <n v="4"/>
    <d v="2024-05-31T00:00:00"/>
    <d v="1899-12-30T00:00:00"/>
  </r>
  <r>
    <s v="TRX0202"/>
    <x v="24"/>
    <s v="CUST035"/>
    <x v="28"/>
    <s v="P010"/>
    <x v="8"/>
    <x v="0"/>
    <n v="3"/>
    <n v="89.99"/>
    <n v="269.97000000000003"/>
    <s v="PayPal"/>
    <x v="0"/>
    <s v="Premium"/>
    <d v="2023-07-13T00:00:00"/>
    <n v="2"/>
    <d v="2024-05-31T00:00:00"/>
    <d v="1899-12-30T00:00:00"/>
  </r>
  <r>
    <s v="TRX0042"/>
    <x v="25"/>
    <s v="CUST019"/>
    <x v="29"/>
    <s v="P004"/>
    <x v="7"/>
    <x v="1"/>
    <n v="1"/>
    <n v="79.989999999999995"/>
    <n v="79.989999999999995"/>
    <s v="Cash"/>
    <x v="2"/>
    <s v="Standard"/>
    <d v="2022-12-22T00:00:00"/>
    <n v="2"/>
    <d v="2024-05-31T00:00:00"/>
    <d v="1899-12-30T00:00:00"/>
  </r>
  <r>
    <s v="TRX0128"/>
    <x v="26"/>
    <s v="CUST040"/>
    <x v="30"/>
    <s v="P005"/>
    <x v="1"/>
    <x v="1"/>
    <n v="2"/>
    <n v="59.99"/>
    <n v="119.98"/>
    <s v="Cash"/>
    <x v="3"/>
    <s v="Basic"/>
    <d v="2024-04-08T00:00:00"/>
    <n v="1"/>
    <d v="2024-06-30T00:00:00"/>
    <d v="1899-12-30T00:00:00"/>
  </r>
  <r>
    <s v="TRX0117"/>
    <x v="26"/>
    <s v="CUST017"/>
    <x v="6"/>
    <s v="P010"/>
    <x v="8"/>
    <x v="0"/>
    <n v="1"/>
    <n v="89.99"/>
    <n v="89.99"/>
    <s v="Cash"/>
    <x v="2"/>
    <s v="Basic"/>
    <d v="2023-08-03T00:00:00"/>
    <n v="1"/>
    <d v="2024-06-30T00:00:00"/>
    <d v="1899-12-30T00:00:00"/>
  </r>
  <r>
    <s v="TRX0208"/>
    <x v="27"/>
    <s v="CUST004"/>
    <x v="31"/>
    <s v="P010"/>
    <x v="8"/>
    <x v="0"/>
    <n v="5"/>
    <n v="89.99"/>
    <n v="449.95"/>
    <s v="Credit Card"/>
    <x v="4"/>
    <s v="Standard"/>
    <d v="2022-01-26T00:00:00"/>
    <n v="3"/>
    <d v="2024-06-30T00:00:00"/>
    <d v="1899-12-30T00:00:00"/>
  </r>
  <r>
    <s v="TRX0234"/>
    <x v="28"/>
    <s v="CUST013"/>
    <x v="1"/>
    <s v="P009"/>
    <x v="0"/>
    <x v="0"/>
    <n v="5"/>
    <n v="249.99"/>
    <n v="1249.95"/>
    <s v="Credit Card"/>
    <x v="4"/>
    <s v="Standard"/>
    <d v="2022-05-26T00:00:00"/>
    <n v="3"/>
    <d v="2024-06-30T00:00:00"/>
    <d v="1899-12-30T00:00:00"/>
  </r>
  <r>
    <s v="TRX0121"/>
    <x v="28"/>
    <s v="CUST028"/>
    <x v="32"/>
    <s v="P010"/>
    <x v="8"/>
    <x v="0"/>
    <n v="1"/>
    <n v="89.99"/>
    <n v="89.99"/>
    <s v="Credit Card"/>
    <x v="1"/>
    <s v="Standard"/>
    <d v="2022-01-21T00:00:00"/>
    <n v="3"/>
    <d v="2024-06-30T00:00:00"/>
    <d v="1899-12-30T00:00:00"/>
  </r>
  <r>
    <s v="TRX0220"/>
    <x v="29"/>
    <s v="CUST003"/>
    <x v="4"/>
    <s v="P008"/>
    <x v="2"/>
    <x v="2"/>
    <n v="2"/>
    <n v="149.99"/>
    <n v="299.98"/>
    <s v="Cash"/>
    <x v="4"/>
    <s v="Premium"/>
    <d v="2022-03-25T00:00:00"/>
    <n v="3"/>
    <d v="2024-06-30T00:00:00"/>
    <d v="1899-12-30T00:00:00"/>
  </r>
  <r>
    <s v="TRX0093"/>
    <x v="30"/>
    <s v="CUST050"/>
    <x v="33"/>
    <s v="P005"/>
    <x v="1"/>
    <x v="1"/>
    <n v="4"/>
    <n v="59.99"/>
    <n v="239.96"/>
    <s v="Cash"/>
    <x v="4"/>
    <s v="Standard"/>
    <d v="2021-08-27T00:00:00"/>
    <n v="3"/>
    <d v="2024-06-30T00:00:00"/>
    <d v="1899-12-30T00:00:00"/>
  </r>
  <r>
    <s v="TRX0088"/>
    <x v="31"/>
    <s v="CUST006"/>
    <x v="24"/>
    <s v="P010"/>
    <x v="8"/>
    <x v="0"/>
    <n v="5"/>
    <n v="89.99"/>
    <n v="449.95"/>
    <s v="Cash"/>
    <x v="0"/>
    <s v="Premium"/>
    <d v="2022-01-18T00:00:00"/>
    <n v="3"/>
    <d v="2024-06-30T00:00:00"/>
    <d v="1899-12-30T00:00:00"/>
  </r>
  <r>
    <s v="TRX0115"/>
    <x v="32"/>
    <s v="CUST012"/>
    <x v="18"/>
    <s v="P010"/>
    <x v="8"/>
    <x v="0"/>
    <n v="2"/>
    <n v="89.99"/>
    <n v="179.98"/>
    <s v="Credit Card"/>
    <x v="1"/>
    <s v="Premium"/>
    <d v="2021-10-02T00:00:00"/>
    <n v="3"/>
    <d v="2024-06-30T00:00:00"/>
    <d v="1899-12-30T00:00:00"/>
  </r>
  <r>
    <s v="TRX0154"/>
    <x v="32"/>
    <s v="CUST023"/>
    <x v="0"/>
    <s v="P001"/>
    <x v="4"/>
    <x v="0"/>
    <n v="5"/>
    <n v="899.99"/>
    <n v="4499.95"/>
    <s v="Credit Card"/>
    <x v="1"/>
    <s v="Standard"/>
    <d v="2023-02-17T00:00:00"/>
    <n v="2"/>
    <d v="2024-06-30T00:00:00"/>
    <d v="1899-12-30T00:00:00"/>
  </r>
  <r>
    <s v="TRX0044"/>
    <x v="32"/>
    <s v="CUST029"/>
    <x v="23"/>
    <s v="P001"/>
    <x v="4"/>
    <x v="0"/>
    <n v="5"/>
    <n v="899.99"/>
    <n v="4499.95"/>
    <s v="PayPal"/>
    <x v="4"/>
    <s v="Premium"/>
    <d v="2023-12-18T00:00:00"/>
    <n v="1"/>
    <d v="2024-06-30T00:00:00"/>
    <d v="1899-12-30T00:00:00"/>
  </r>
  <r>
    <s v="TRX0061"/>
    <x v="33"/>
    <s v="CUST028"/>
    <x v="32"/>
    <s v="P005"/>
    <x v="1"/>
    <x v="1"/>
    <n v="1"/>
    <n v="59.99"/>
    <n v="59.99"/>
    <s v="Debit Card"/>
    <x v="3"/>
    <s v="Premium"/>
    <d v="2023-09-21T00:00:00"/>
    <n v="1"/>
    <d v="2024-06-30T00:00:00"/>
    <d v="1899-12-30T00:00:00"/>
  </r>
  <r>
    <s v="TRX0150"/>
    <x v="33"/>
    <s v="CUST008"/>
    <x v="27"/>
    <s v="P007"/>
    <x v="6"/>
    <x v="2"/>
    <n v="2"/>
    <n v="299.99"/>
    <n v="599.98"/>
    <s v="Debit Card"/>
    <x v="4"/>
    <s v="Standard"/>
    <d v="2023-11-23T00:00:00"/>
    <n v="1"/>
    <d v="2024-06-30T00:00:00"/>
    <d v="1899-12-30T00:00:00"/>
  </r>
  <r>
    <s v="TRX0025"/>
    <x v="34"/>
    <s v="CUST049"/>
    <x v="34"/>
    <s v="P010"/>
    <x v="8"/>
    <x v="0"/>
    <n v="4"/>
    <n v="89.99"/>
    <n v="359.96"/>
    <s v="Debit Card"/>
    <x v="1"/>
    <s v="Basic"/>
    <d v="2023-12-21T00:00:00"/>
    <n v="1"/>
    <d v="2024-06-30T00:00:00"/>
    <d v="1899-12-30T00:00:00"/>
  </r>
  <r>
    <s v="TRX0078"/>
    <x v="35"/>
    <s v="CUST021"/>
    <x v="2"/>
    <s v="P004"/>
    <x v="7"/>
    <x v="1"/>
    <n v="1"/>
    <n v="79.989999999999995"/>
    <n v="79.989999999999995"/>
    <s v="PayPal"/>
    <x v="0"/>
    <s v="Premium"/>
    <d v="2024-03-01T00:00:00"/>
    <n v="1"/>
    <d v="2024-06-30T00:00:00"/>
    <d v="1899-12-30T00:00:00"/>
  </r>
  <r>
    <s v="TRX0007"/>
    <x v="35"/>
    <s v="CUST009"/>
    <x v="7"/>
    <s v="P010"/>
    <x v="8"/>
    <x v="0"/>
    <n v="2"/>
    <n v="89.99"/>
    <n v="179.98"/>
    <s v="Cash"/>
    <x v="3"/>
    <s v="Basic"/>
    <d v="2021-08-30T00:00:00"/>
    <n v="3"/>
    <d v="2024-06-30T00:00:00"/>
    <d v="1899-12-30T00:00:00"/>
  </r>
  <r>
    <s v="TRX0184"/>
    <x v="36"/>
    <s v="CUST046"/>
    <x v="3"/>
    <s v="P002"/>
    <x v="5"/>
    <x v="0"/>
    <n v="3"/>
    <n v="699.99"/>
    <n v="2099.9699999999998"/>
    <s v="Credit Card"/>
    <x v="4"/>
    <s v="Premium"/>
    <d v="2023-06-25T00:00:00"/>
    <n v="2"/>
    <d v="2024-06-30T00:00:00"/>
    <d v="1899-12-30T00:00:00"/>
  </r>
  <r>
    <s v="TRX0104"/>
    <x v="36"/>
    <s v="CUST012"/>
    <x v="18"/>
    <s v="P001"/>
    <x v="4"/>
    <x v="0"/>
    <n v="4"/>
    <n v="899.99"/>
    <n v="3599.96"/>
    <s v="Credit Card"/>
    <x v="4"/>
    <s v="Premium"/>
    <d v="2023-03-08T00:00:00"/>
    <n v="2"/>
    <d v="2024-06-30T00:00:00"/>
    <d v="1899-12-30T00:00:00"/>
  </r>
  <r>
    <s v="TRX0127"/>
    <x v="37"/>
    <s v="CUST030"/>
    <x v="22"/>
    <s v="P008"/>
    <x v="2"/>
    <x v="2"/>
    <n v="1"/>
    <n v="149.99"/>
    <n v="149.99"/>
    <s v="PayPal"/>
    <x v="4"/>
    <s v="Basic"/>
    <d v="2022-10-17T00:00:00"/>
    <n v="2"/>
    <d v="2024-06-30T00:00:00"/>
    <d v="1899-12-30T00:00:00"/>
  </r>
  <r>
    <s v="TRX0096"/>
    <x v="38"/>
    <s v="CUST002"/>
    <x v="25"/>
    <s v="P010"/>
    <x v="8"/>
    <x v="0"/>
    <n v="2"/>
    <n v="89.99"/>
    <n v="179.98"/>
    <s v="PayPal"/>
    <x v="0"/>
    <s v="Premium"/>
    <d v="2023-12-15T00:00:00"/>
    <n v="1"/>
    <d v="2024-07-31T00:00:00"/>
    <d v="1899-12-30T00:00:00"/>
  </r>
  <r>
    <s v="TRX0192"/>
    <x v="39"/>
    <s v="CUST017"/>
    <x v="6"/>
    <s v="P010"/>
    <x v="8"/>
    <x v="0"/>
    <n v="1"/>
    <n v="89.99"/>
    <n v="89.99"/>
    <s v="PayPal"/>
    <x v="3"/>
    <s v="Standard"/>
    <d v="2022-08-29T00:00:00"/>
    <n v="2"/>
    <d v="2024-07-31T00:00:00"/>
    <d v="1899-12-30T00:00:00"/>
  </r>
  <r>
    <s v="TRX0052"/>
    <x v="40"/>
    <s v="CUST022"/>
    <x v="9"/>
    <s v="P010"/>
    <x v="8"/>
    <x v="0"/>
    <n v="1"/>
    <n v="89.99"/>
    <n v="89.99"/>
    <s v="Cash"/>
    <x v="1"/>
    <s v="Standard"/>
    <d v="2022-02-19T00:00:00"/>
    <n v="3"/>
    <d v="2024-07-31T00:00:00"/>
    <d v="1899-12-30T00:00:00"/>
  </r>
  <r>
    <s v="TRX0070"/>
    <x v="40"/>
    <s v="CUST007"/>
    <x v="35"/>
    <s v="P004"/>
    <x v="7"/>
    <x v="1"/>
    <n v="5"/>
    <n v="79.989999999999995"/>
    <n v="399.95"/>
    <s v="Debit Card"/>
    <x v="0"/>
    <s v="Basic"/>
    <d v="2023-02-24T00:00:00"/>
    <n v="2"/>
    <d v="2024-07-31T00:00:00"/>
    <d v="1899-12-30T00:00:00"/>
  </r>
  <r>
    <s v="TRX0086"/>
    <x v="41"/>
    <s v="CUST020"/>
    <x v="36"/>
    <s v="P008"/>
    <x v="2"/>
    <x v="2"/>
    <n v="1"/>
    <n v="149.99"/>
    <n v="149.99"/>
    <s v="PayPal"/>
    <x v="2"/>
    <s v="Basic"/>
    <d v="2021-08-13T00:00:00"/>
    <n v="3"/>
    <d v="2024-07-31T00:00:00"/>
    <d v="1899-12-30T00:00:00"/>
  </r>
  <r>
    <s v="TRX0113"/>
    <x v="41"/>
    <s v="CUST003"/>
    <x v="4"/>
    <s v="P002"/>
    <x v="5"/>
    <x v="0"/>
    <n v="2"/>
    <n v="699.99"/>
    <n v="1399.98"/>
    <s v="PayPal"/>
    <x v="4"/>
    <s v="Premium"/>
    <d v="2024-04-07T00:00:00"/>
    <n v="1"/>
    <d v="2024-07-31T00:00:00"/>
    <d v="1899-12-30T00:00:00"/>
  </r>
  <r>
    <s v="TRX0114"/>
    <x v="41"/>
    <s v="CUST018"/>
    <x v="17"/>
    <s v="P010"/>
    <x v="8"/>
    <x v="0"/>
    <n v="5"/>
    <n v="89.99"/>
    <n v="449.95"/>
    <s v="Debit Card"/>
    <x v="2"/>
    <s v="Premium"/>
    <d v="2023-08-23T00:00:00"/>
    <n v="1"/>
    <d v="2024-07-31T00:00:00"/>
    <d v="1899-12-30T00:00:00"/>
  </r>
  <r>
    <s v="TRX0136"/>
    <x v="42"/>
    <s v="CUST049"/>
    <x v="34"/>
    <s v="P005"/>
    <x v="1"/>
    <x v="1"/>
    <n v="4"/>
    <n v="59.99"/>
    <n v="239.96"/>
    <s v="Cash"/>
    <x v="1"/>
    <s v="Standard"/>
    <d v="2021-11-09T00:00:00"/>
    <n v="3"/>
    <d v="2024-07-31T00:00:00"/>
    <d v="1899-12-30T00:00:00"/>
  </r>
  <r>
    <s v="TRX0018"/>
    <x v="43"/>
    <s v="CUST013"/>
    <x v="1"/>
    <s v="P003"/>
    <x v="3"/>
    <x v="0"/>
    <n v="1"/>
    <n v="149.99"/>
    <n v="149.99"/>
    <s v="Cash"/>
    <x v="0"/>
    <s v="Standard"/>
    <d v="2022-12-14T00:00:00"/>
    <n v="2"/>
    <d v="2024-07-31T00:00:00"/>
    <d v="1899-12-30T00:00:00"/>
  </r>
  <r>
    <s v="TRX0141"/>
    <x v="43"/>
    <s v="CUST033"/>
    <x v="37"/>
    <s v="P007"/>
    <x v="6"/>
    <x v="2"/>
    <n v="1"/>
    <n v="299.99"/>
    <n v="299.99"/>
    <s v="Credit Card"/>
    <x v="2"/>
    <s v="Premium"/>
    <d v="2022-11-26T00:00:00"/>
    <n v="2"/>
    <d v="2024-07-31T00:00:00"/>
    <d v="1899-12-30T00:00:00"/>
  </r>
  <r>
    <s v="TRX0097"/>
    <x v="44"/>
    <s v="CUST033"/>
    <x v="37"/>
    <s v="P006"/>
    <x v="9"/>
    <x v="2"/>
    <n v="2"/>
    <n v="199.99"/>
    <n v="399.98"/>
    <s v="Cash"/>
    <x v="2"/>
    <s v="Basic"/>
    <d v="2021-12-11T00:00:00"/>
    <n v="3"/>
    <d v="2024-07-31T00:00:00"/>
    <d v="1899-12-30T00:00:00"/>
  </r>
  <r>
    <s v="TRX0169"/>
    <x v="45"/>
    <s v="CUST047"/>
    <x v="38"/>
    <s v="P005"/>
    <x v="1"/>
    <x v="1"/>
    <n v="3"/>
    <n v="59.99"/>
    <n v="179.97"/>
    <s v="Credit Card"/>
    <x v="3"/>
    <s v="Basic"/>
    <d v="2023-07-23T00:00:00"/>
    <n v="2"/>
    <d v="2024-07-31T00:00:00"/>
    <d v="1899-12-30T00:00:00"/>
  </r>
  <r>
    <s v="TRX0216"/>
    <x v="45"/>
    <s v="CUST041"/>
    <x v="10"/>
    <s v="P008"/>
    <x v="2"/>
    <x v="2"/>
    <n v="3"/>
    <n v="149.99"/>
    <n v="449.97"/>
    <s v="Cash"/>
    <x v="0"/>
    <s v="Premium"/>
    <d v="2023-09-30T00:00:00"/>
    <n v="1"/>
    <d v="2024-07-31T00:00:00"/>
    <d v="1899-12-30T00:00:00"/>
  </r>
  <r>
    <s v="TRX0131"/>
    <x v="46"/>
    <s v="CUST026"/>
    <x v="8"/>
    <s v="P006"/>
    <x v="9"/>
    <x v="2"/>
    <n v="3"/>
    <n v="199.99"/>
    <n v="599.97"/>
    <s v="Cash"/>
    <x v="2"/>
    <s v="Premium"/>
    <d v="2023-11-24T00:00:00"/>
    <n v="1"/>
    <d v="2024-07-31T00:00:00"/>
    <d v="1899-12-30T00:00:00"/>
  </r>
  <r>
    <s v="TRX0162"/>
    <x v="47"/>
    <s v="CUST040"/>
    <x v="30"/>
    <s v="P001"/>
    <x v="4"/>
    <x v="0"/>
    <n v="1"/>
    <n v="899.99"/>
    <n v="899.99"/>
    <s v="Cash"/>
    <x v="0"/>
    <s v="Standard"/>
    <d v="2023-09-10T00:00:00"/>
    <n v="1"/>
    <d v="2024-07-31T00:00:00"/>
    <d v="1899-12-30T00:00:00"/>
  </r>
  <r>
    <s v="TRX0244"/>
    <x v="48"/>
    <s v="CUST013"/>
    <x v="1"/>
    <s v="P001"/>
    <x v="4"/>
    <x v="0"/>
    <n v="5"/>
    <n v="899.99"/>
    <n v="4499.95"/>
    <s v="Debit Card"/>
    <x v="1"/>
    <s v="Standard"/>
    <d v="2022-12-04T00:00:00"/>
    <n v="2"/>
    <d v="2024-07-31T00:00:00"/>
    <d v="1899-12-30T00:00:00"/>
  </r>
  <r>
    <s v="TRX0006"/>
    <x v="49"/>
    <s v="CUST007"/>
    <x v="35"/>
    <s v="P005"/>
    <x v="1"/>
    <x v="1"/>
    <n v="2"/>
    <n v="59.99"/>
    <n v="119.98"/>
    <s v="Cash"/>
    <x v="2"/>
    <s v="Standard"/>
    <d v="2023-08-14T00:00:00"/>
    <n v="1"/>
    <d v="2024-07-31T00:00:00"/>
    <d v="1899-12-30T00:00:00"/>
  </r>
  <r>
    <s v="TRX0215"/>
    <x v="49"/>
    <s v="CUST047"/>
    <x v="38"/>
    <s v="P009"/>
    <x v="0"/>
    <x v="0"/>
    <n v="4"/>
    <n v="249.99"/>
    <n v="999.96"/>
    <s v="Debit Card"/>
    <x v="0"/>
    <s v="Standard"/>
    <d v="2023-07-20T00:00:00"/>
    <n v="2"/>
    <d v="2024-07-31T00:00:00"/>
    <d v="1899-12-30T00:00:00"/>
  </r>
  <r>
    <s v="TRX0080"/>
    <x v="50"/>
    <s v="CUST018"/>
    <x v="17"/>
    <s v="P009"/>
    <x v="0"/>
    <x v="0"/>
    <n v="2"/>
    <n v="249.99"/>
    <n v="499.98"/>
    <s v="Cash"/>
    <x v="2"/>
    <s v="Premium"/>
    <d v="2023-08-26T00:00:00"/>
    <n v="1"/>
    <d v="2024-07-31T00:00:00"/>
    <d v="1899-12-30T00:00:00"/>
  </r>
  <r>
    <s v="TRX0228"/>
    <x v="50"/>
    <s v="CUST019"/>
    <x v="29"/>
    <s v="P007"/>
    <x v="6"/>
    <x v="2"/>
    <n v="1"/>
    <n v="299.99"/>
    <n v="299.99"/>
    <s v="Cash"/>
    <x v="1"/>
    <s v="Basic"/>
    <d v="2023-02-25T00:00:00"/>
    <n v="2"/>
    <d v="2024-07-31T00:00:00"/>
    <d v="1899-12-30T00:00:00"/>
  </r>
  <r>
    <s v="TRX0157"/>
    <x v="51"/>
    <s v="CUST025"/>
    <x v="14"/>
    <s v="P010"/>
    <x v="8"/>
    <x v="0"/>
    <n v="2"/>
    <n v="89.99"/>
    <n v="179.98"/>
    <s v="PayPal"/>
    <x v="1"/>
    <s v="Basic"/>
    <d v="2023-02-19T00:00:00"/>
    <n v="2"/>
    <d v="2024-07-31T00:00:00"/>
    <d v="1899-12-30T00:00:00"/>
  </r>
  <r>
    <s v="TRX0002"/>
    <x v="51"/>
    <s v="CUST019"/>
    <x v="29"/>
    <s v="P007"/>
    <x v="6"/>
    <x v="2"/>
    <n v="3"/>
    <n v="299.99"/>
    <n v="899.97"/>
    <s v="Cash"/>
    <x v="0"/>
    <s v="Basic"/>
    <d v="2022-06-20T00:00:00"/>
    <n v="3"/>
    <d v="2024-07-31T00:00:00"/>
    <d v="1899-12-30T00:00:00"/>
  </r>
  <r>
    <s v="TRX0217"/>
    <x v="52"/>
    <s v="CUST025"/>
    <x v="14"/>
    <s v="P002"/>
    <x v="5"/>
    <x v="0"/>
    <n v="2"/>
    <n v="699.99"/>
    <n v="1399.98"/>
    <s v="Credit Card"/>
    <x v="2"/>
    <s v="Premium"/>
    <d v="2023-03-14T00:00:00"/>
    <n v="2"/>
    <d v="2024-07-31T00:00:00"/>
    <d v="1899-12-30T00:00:00"/>
  </r>
  <r>
    <s v="TRX0249"/>
    <x v="53"/>
    <s v="CUST030"/>
    <x v="22"/>
    <s v="P001"/>
    <x v="4"/>
    <x v="0"/>
    <n v="4"/>
    <n v="899.99"/>
    <n v="3599.96"/>
    <s v="Debit Card"/>
    <x v="1"/>
    <s v="Standard"/>
    <d v="2021-11-23T00:00:00"/>
    <n v="3"/>
    <d v="2024-07-31T00:00:00"/>
    <d v="1899-12-30T00:00:00"/>
  </r>
  <r>
    <s v="TRX0065"/>
    <x v="54"/>
    <s v="CUST016"/>
    <x v="39"/>
    <s v="P008"/>
    <x v="2"/>
    <x v="2"/>
    <n v="2"/>
    <n v="149.99"/>
    <n v="299.98"/>
    <s v="Credit Card"/>
    <x v="3"/>
    <s v="Basic"/>
    <d v="2021-12-12T00:00:00"/>
    <n v="3"/>
    <d v="2024-08-31T00:00:00"/>
    <d v="1899-12-30T00:00:00"/>
  </r>
  <r>
    <s v="TRX0176"/>
    <x v="55"/>
    <s v="CUST044"/>
    <x v="19"/>
    <s v="P008"/>
    <x v="2"/>
    <x v="2"/>
    <n v="2"/>
    <n v="149.99"/>
    <n v="299.98"/>
    <s v="Debit Card"/>
    <x v="4"/>
    <s v="Standard"/>
    <d v="2022-04-16T00:00:00"/>
    <n v="3"/>
    <d v="2024-08-31T00:00:00"/>
    <d v="1899-12-30T00:00:00"/>
  </r>
  <r>
    <s v="TRX0101"/>
    <x v="56"/>
    <s v="CUST010"/>
    <x v="15"/>
    <s v="P010"/>
    <x v="8"/>
    <x v="0"/>
    <n v="1"/>
    <n v="89.99"/>
    <n v="89.99"/>
    <s v="Credit Card"/>
    <x v="2"/>
    <s v="Standard"/>
    <d v="2024-04-11T00:00:00"/>
    <n v="1"/>
    <d v="2024-08-31T00:00:00"/>
    <d v="1899-12-30T00:00:00"/>
  </r>
  <r>
    <s v="TRX0205"/>
    <x v="57"/>
    <s v="CUST025"/>
    <x v="14"/>
    <s v="P007"/>
    <x v="6"/>
    <x v="2"/>
    <n v="5"/>
    <n v="299.99"/>
    <n v="1499.95"/>
    <s v="Credit Card"/>
    <x v="2"/>
    <s v="Basic"/>
    <d v="2023-02-08T00:00:00"/>
    <n v="2"/>
    <d v="2024-08-31T00:00:00"/>
    <d v="1899-12-30T00:00:00"/>
  </r>
  <r>
    <s v="TRX0020"/>
    <x v="58"/>
    <s v="CUST007"/>
    <x v="35"/>
    <s v="P003"/>
    <x v="3"/>
    <x v="0"/>
    <n v="4"/>
    <n v="149.99"/>
    <n v="599.96"/>
    <s v="Debit Card"/>
    <x v="1"/>
    <s v="Premium"/>
    <d v="2022-09-16T00:00:00"/>
    <n v="2"/>
    <d v="2024-08-31T00:00:00"/>
    <d v="1899-12-30T00:00:00"/>
  </r>
  <r>
    <s v="TRX0075"/>
    <x v="58"/>
    <s v="CUST020"/>
    <x v="36"/>
    <s v="P009"/>
    <x v="0"/>
    <x v="0"/>
    <n v="5"/>
    <n v="249.99"/>
    <n v="1249.95"/>
    <s v="PayPal"/>
    <x v="4"/>
    <s v="Premium"/>
    <d v="2022-08-09T00:00:00"/>
    <n v="2"/>
    <d v="2024-08-31T00:00:00"/>
    <d v="1899-12-30T00:00:00"/>
  </r>
  <r>
    <s v="TRX0098"/>
    <x v="58"/>
    <s v="CUST026"/>
    <x v="8"/>
    <s v="P009"/>
    <x v="0"/>
    <x v="0"/>
    <n v="3"/>
    <n v="249.99"/>
    <n v="749.97"/>
    <s v="PayPal"/>
    <x v="2"/>
    <s v="Premium"/>
    <d v="2021-09-26T00:00:00"/>
    <n v="3"/>
    <d v="2024-08-31T00:00:00"/>
    <d v="1899-12-30T00:00:00"/>
  </r>
  <r>
    <s v="TRX0247"/>
    <x v="58"/>
    <s v="CUST046"/>
    <x v="3"/>
    <s v="P006"/>
    <x v="9"/>
    <x v="2"/>
    <n v="4"/>
    <n v="199.99"/>
    <n v="799.96"/>
    <s v="Cash"/>
    <x v="2"/>
    <s v="Standard"/>
    <d v="2021-09-19T00:00:00"/>
    <n v="3"/>
    <d v="2024-08-31T00:00:00"/>
    <d v="1899-12-30T00:00:00"/>
  </r>
  <r>
    <s v="TRX0027"/>
    <x v="59"/>
    <s v="CUST028"/>
    <x v="32"/>
    <s v="P006"/>
    <x v="9"/>
    <x v="2"/>
    <n v="5"/>
    <n v="199.99"/>
    <n v="999.95"/>
    <s v="Cash"/>
    <x v="2"/>
    <s v="Premium"/>
    <d v="2023-03-06T00:00:00"/>
    <n v="2"/>
    <d v="2024-08-31T00:00:00"/>
    <d v="1899-12-30T00:00:00"/>
  </r>
  <r>
    <s v="TRX0140"/>
    <x v="60"/>
    <s v="CUST025"/>
    <x v="14"/>
    <s v="P010"/>
    <x v="8"/>
    <x v="0"/>
    <n v="2"/>
    <n v="89.99"/>
    <n v="179.98"/>
    <s v="Cash"/>
    <x v="4"/>
    <s v="Premium"/>
    <d v="2023-02-15T00:00:00"/>
    <n v="2"/>
    <d v="2024-08-31T00:00:00"/>
    <d v="1899-12-30T00:00:00"/>
  </r>
  <r>
    <s v="TRX0132"/>
    <x v="61"/>
    <s v="CUST047"/>
    <x v="38"/>
    <s v="P001"/>
    <x v="4"/>
    <x v="0"/>
    <n v="5"/>
    <n v="899.99"/>
    <n v="4499.95"/>
    <s v="Debit Card"/>
    <x v="4"/>
    <s v="Basic"/>
    <d v="2021-11-26T00:00:00"/>
    <n v="3"/>
    <d v="2024-08-31T00:00:00"/>
    <d v="1899-12-30T00:00:00"/>
  </r>
  <r>
    <s v="TRX0031"/>
    <x v="61"/>
    <s v="CUST036"/>
    <x v="20"/>
    <s v="P003"/>
    <x v="3"/>
    <x v="0"/>
    <n v="3"/>
    <n v="149.99"/>
    <n v="449.97"/>
    <s v="PayPal"/>
    <x v="4"/>
    <s v="Basic"/>
    <d v="2022-01-13T00:00:00"/>
    <n v="3"/>
    <d v="2024-08-31T00:00:00"/>
    <d v="1899-12-30T00:00:00"/>
  </r>
  <r>
    <s v="TRX0236"/>
    <x v="62"/>
    <s v="CUST044"/>
    <x v="19"/>
    <s v="P008"/>
    <x v="2"/>
    <x v="2"/>
    <n v="5"/>
    <n v="149.99"/>
    <n v="749.95"/>
    <s v="Credit Card"/>
    <x v="0"/>
    <s v="Basic"/>
    <d v="2024-01-19T00:00:00"/>
    <n v="1"/>
    <d v="2024-08-31T00:00:00"/>
    <d v="1899-12-30T00:00:00"/>
  </r>
  <r>
    <s v="TRX0001"/>
    <x v="63"/>
    <s v="CUST039"/>
    <x v="40"/>
    <s v="P004"/>
    <x v="7"/>
    <x v="1"/>
    <n v="3"/>
    <n v="79.989999999999995"/>
    <n v="239.97"/>
    <s v="Cash"/>
    <x v="0"/>
    <s v="Premium"/>
    <d v="2022-08-06T00:00:00"/>
    <n v="2"/>
    <d v="2024-08-31T00:00:00"/>
    <d v="1899-12-30T00:00:00"/>
  </r>
  <r>
    <s v="TRX0037"/>
    <x v="63"/>
    <s v="CUST035"/>
    <x v="28"/>
    <s v="P009"/>
    <x v="0"/>
    <x v="0"/>
    <n v="2"/>
    <n v="249.99"/>
    <n v="499.98"/>
    <s v="Cash"/>
    <x v="1"/>
    <s v="Standard"/>
    <d v="2022-01-11T00:00:00"/>
    <n v="3"/>
    <d v="2024-08-31T00:00:00"/>
    <d v="1899-12-30T00:00:00"/>
  </r>
  <r>
    <s v="TRX0058"/>
    <x v="64"/>
    <s v="CUST047"/>
    <x v="38"/>
    <s v="P002"/>
    <x v="5"/>
    <x v="0"/>
    <n v="1"/>
    <n v="699.99"/>
    <n v="699.99"/>
    <s v="Cash"/>
    <x v="0"/>
    <s v="Premium"/>
    <d v="2021-10-28T00:00:00"/>
    <n v="3"/>
    <d v="2024-08-31T00:00:00"/>
    <d v="1899-12-30T00:00:00"/>
  </r>
  <r>
    <s v="TRX0170"/>
    <x v="64"/>
    <s v="CUST034"/>
    <x v="41"/>
    <s v="P003"/>
    <x v="3"/>
    <x v="0"/>
    <n v="3"/>
    <n v="149.99"/>
    <n v="449.97"/>
    <s v="Cash"/>
    <x v="3"/>
    <s v="Premium"/>
    <d v="2023-10-13T00:00:00"/>
    <n v="1"/>
    <d v="2024-08-31T00:00:00"/>
    <d v="1899-12-30T00:00:00"/>
  </r>
  <r>
    <s v="TRX0248"/>
    <x v="65"/>
    <s v="CUST032"/>
    <x v="42"/>
    <s v="P002"/>
    <x v="5"/>
    <x v="0"/>
    <n v="2"/>
    <n v="699.99"/>
    <n v="1399.98"/>
    <s v="Credit Card"/>
    <x v="2"/>
    <s v="Premium"/>
    <d v="2021-08-13T00:00:00"/>
    <n v="3"/>
    <d v="2024-08-31T00:00:00"/>
    <d v="1899-12-30T00:00:00"/>
  </r>
  <r>
    <s v="TRX0099"/>
    <x v="66"/>
    <s v="CUST034"/>
    <x v="41"/>
    <s v="P009"/>
    <x v="0"/>
    <x v="0"/>
    <n v="1"/>
    <n v="249.99"/>
    <n v="249.99"/>
    <s v="Credit Card"/>
    <x v="3"/>
    <s v="Premium"/>
    <d v="2022-05-04T00:00:00"/>
    <n v="3"/>
    <d v="2024-09-30T00:00:00"/>
    <d v="1899-12-30T00:00:00"/>
  </r>
  <r>
    <s v="TRX0074"/>
    <x v="66"/>
    <s v="CUST023"/>
    <x v="0"/>
    <s v="P009"/>
    <x v="0"/>
    <x v="0"/>
    <n v="1"/>
    <n v="249.99"/>
    <n v="249.99"/>
    <s v="Debit Card"/>
    <x v="2"/>
    <s v="Premium"/>
    <d v="2024-02-10T00:00:00"/>
    <n v="1"/>
    <d v="2024-09-30T00:00:00"/>
    <d v="1899-12-30T00:00:00"/>
  </r>
  <r>
    <s v="TRX0225"/>
    <x v="67"/>
    <s v="CUST039"/>
    <x v="40"/>
    <s v="P002"/>
    <x v="5"/>
    <x v="0"/>
    <n v="2"/>
    <n v="699.99"/>
    <n v="1399.98"/>
    <s v="Debit Card"/>
    <x v="0"/>
    <s v="Premium"/>
    <d v="2022-11-05T00:00:00"/>
    <n v="2"/>
    <d v="2024-09-30T00:00:00"/>
    <d v="1899-12-30T00:00:00"/>
  </r>
  <r>
    <s v="TRX0100"/>
    <x v="68"/>
    <s v="CUST031"/>
    <x v="26"/>
    <s v="P005"/>
    <x v="1"/>
    <x v="1"/>
    <n v="3"/>
    <n v="59.99"/>
    <n v="179.97"/>
    <s v="Credit Card"/>
    <x v="0"/>
    <s v="Premium"/>
    <d v="2022-06-05T00:00:00"/>
    <n v="3"/>
    <d v="2024-09-30T00:00:00"/>
    <d v="1899-12-30T00:00:00"/>
  </r>
  <r>
    <s v="TRX0142"/>
    <x v="69"/>
    <s v="CUST002"/>
    <x v="25"/>
    <s v="P005"/>
    <x v="1"/>
    <x v="1"/>
    <n v="3"/>
    <n v="59.99"/>
    <n v="179.97"/>
    <s v="PayPal"/>
    <x v="4"/>
    <s v="Standard"/>
    <d v="2022-07-06T00:00:00"/>
    <n v="3"/>
    <d v="2024-09-30T00:00:00"/>
    <d v="1899-12-30T00:00:00"/>
  </r>
  <r>
    <s v="TRX0112"/>
    <x v="69"/>
    <s v="CUST008"/>
    <x v="27"/>
    <s v="P004"/>
    <x v="7"/>
    <x v="1"/>
    <n v="4"/>
    <n v="79.989999999999995"/>
    <n v="319.95999999999998"/>
    <s v="Cash"/>
    <x v="2"/>
    <s v="Basic"/>
    <d v="2021-11-30T00:00:00"/>
    <n v="3"/>
    <d v="2024-09-30T00:00:00"/>
    <d v="1899-12-30T00:00:00"/>
  </r>
  <r>
    <s v="TRX0161"/>
    <x v="70"/>
    <s v="CUST017"/>
    <x v="6"/>
    <s v="P004"/>
    <x v="7"/>
    <x v="1"/>
    <n v="1"/>
    <n v="79.989999999999995"/>
    <n v="79.989999999999995"/>
    <s v="Cash"/>
    <x v="3"/>
    <s v="Basic"/>
    <d v="2022-05-12T00:00:00"/>
    <n v="3"/>
    <d v="2024-09-30T00:00:00"/>
    <d v="1899-12-30T00:00:00"/>
  </r>
  <r>
    <s v="TRX0108"/>
    <x v="71"/>
    <s v="CUST024"/>
    <x v="5"/>
    <s v="P007"/>
    <x v="6"/>
    <x v="2"/>
    <n v="3"/>
    <n v="299.99"/>
    <n v="899.97"/>
    <s v="Credit Card"/>
    <x v="0"/>
    <s v="Premium"/>
    <d v="2021-10-25T00:00:00"/>
    <n v="3"/>
    <d v="2024-09-30T00:00:00"/>
    <d v="1899-12-30T00:00:00"/>
  </r>
  <r>
    <s v="TRX0211"/>
    <x v="72"/>
    <s v="CUST046"/>
    <x v="3"/>
    <s v="P010"/>
    <x v="8"/>
    <x v="0"/>
    <n v="2"/>
    <n v="89.99"/>
    <n v="179.98"/>
    <s v="Credit Card"/>
    <x v="1"/>
    <s v="Premium"/>
    <d v="2022-03-21T00:00:00"/>
    <n v="3"/>
    <d v="2024-09-30T00:00:00"/>
    <d v="1899-12-30T00:00:00"/>
  </r>
  <r>
    <s v="TRX0005"/>
    <x v="73"/>
    <s v="CUST042"/>
    <x v="43"/>
    <s v="P003"/>
    <x v="3"/>
    <x v="0"/>
    <n v="4"/>
    <n v="149.99"/>
    <n v="599.96"/>
    <s v="Cash"/>
    <x v="2"/>
    <s v="Basic"/>
    <d v="2022-12-14T00:00:00"/>
    <n v="2"/>
    <d v="2024-09-30T00:00:00"/>
    <d v="1899-12-30T00:00:00"/>
  </r>
  <r>
    <s v="TRX0195"/>
    <x v="74"/>
    <s v="CUST026"/>
    <x v="8"/>
    <s v="P009"/>
    <x v="0"/>
    <x v="0"/>
    <n v="2"/>
    <n v="249.99"/>
    <n v="499.98"/>
    <s v="PayPal"/>
    <x v="1"/>
    <s v="Basic"/>
    <d v="2023-03-08T00:00:00"/>
    <n v="2"/>
    <d v="2024-09-30T00:00:00"/>
    <d v="1899-12-30T00:00:00"/>
  </r>
  <r>
    <s v="TRX0054"/>
    <x v="74"/>
    <s v="CUST004"/>
    <x v="31"/>
    <s v="P006"/>
    <x v="9"/>
    <x v="2"/>
    <n v="4"/>
    <n v="199.99"/>
    <n v="799.96"/>
    <s v="Debit Card"/>
    <x v="4"/>
    <s v="Basic"/>
    <d v="2021-09-19T00:00:00"/>
    <n v="3"/>
    <d v="2024-09-30T00:00:00"/>
    <d v="1899-12-30T00:00:00"/>
  </r>
  <r>
    <s v="TRX0077"/>
    <x v="75"/>
    <s v="CUST019"/>
    <x v="29"/>
    <s v="P010"/>
    <x v="8"/>
    <x v="0"/>
    <n v="5"/>
    <n v="89.99"/>
    <n v="449.95"/>
    <s v="Credit Card"/>
    <x v="4"/>
    <s v="Premium"/>
    <d v="2021-09-07T00:00:00"/>
    <n v="3"/>
    <d v="2024-09-30T00:00:00"/>
    <d v="1899-12-30T00:00:00"/>
  </r>
  <r>
    <s v="TRX0111"/>
    <x v="75"/>
    <s v="CUST011"/>
    <x v="44"/>
    <s v="P003"/>
    <x v="3"/>
    <x v="0"/>
    <n v="1"/>
    <n v="149.99"/>
    <n v="149.99"/>
    <s v="PayPal"/>
    <x v="4"/>
    <s v="Standard"/>
    <d v="2021-10-13T00:00:00"/>
    <n v="3"/>
    <d v="2024-09-30T00:00:00"/>
    <d v="1899-12-30T00:00:00"/>
  </r>
  <r>
    <s v="TRX0123"/>
    <x v="75"/>
    <s v="CUST041"/>
    <x v="10"/>
    <s v="P002"/>
    <x v="5"/>
    <x v="0"/>
    <n v="4"/>
    <n v="699.99"/>
    <n v="2799.96"/>
    <s v="PayPal"/>
    <x v="1"/>
    <s v="Basic"/>
    <d v="2022-02-26T00:00:00"/>
    <n v="3"/>
    <d v="2024-09-30T00:00:00"/>
    <d v="1899-12-30T00:00:00"/>
  </r>
  <r>
    <s v="TRX0177"/>
    <x v="76"/>
    <s v="CUST032"/>
    <x v="42"/>
    <s v="P001"/>
    <x v="4"/>
    <x v="0"/>
    <n v="3"/>
    <n v="899.99"/>
    <n v="2699.97"/>
    <s v="Credit Card"/>
    <x v="2"/>
    <s v="Standard"/>
    <d v="2023-08-19T00:00:00"/>
    <n v="1"/>
    <d v="2024-09-30T00:00:00"/>
    <d v="1899-12-30T00:00:00"/>
  </r>
  <r>
    <s v="TRX0119"/>
    <x v="77"/>
    <s v="CUST014"/>
    <x v="21"/>
    <s v="P008"/>
    <x v="2"/>
    <x v="2"/>
    <n v="3"/>
    <n v="149.99"/>
    <n v="449.97"/>
    <s v="PayPal"/>
    <x v="4"/>
    <s v="Basic"/>
    <d v="2022-11-21T00:00:00"/>
    <n v="2"/>
    <d v="2024-09-30T00:00:00"/>
    <d v="1899-12-30T00:00:00"/>
  </r>
  <r>
    <s v="TRX0181"/>
    <x v="78"/>
    <s v="CUST012"/>
    <x v="18"/>
    <s v="P007"/>
    <x v="6"/>
    <x v="2"/>
    <n v="2"/>
    <n v="299.99"/>
    <n v="599.98"/>
    <s v="Debit Card"/>
    <x v="0"/>
    <s v="Basic"/>
    <d v="2022-01-08T00:00:00"/>
    <n v="3"/>
    <d v="2024-09-30T00:00:00"/>
    <d v="1899-12-30T00:00:00"/>
  </r>
  <r>
    <s v="TRX0129"/>
    <x v="79"/>
    <s v="CUST015"/>
    <x v="45"/>
    <s v="P006"/>
    <x v="9"/>
    <x v="2"/>
    <n v="1"/>
    <n v="199.99"/>
    <n v="199.99"/>
    <s v="Debit Card"/>
    <x v="4"/>
    <s v="Standard"/>
    <d v="2023-01-27T00:00:00"/>
    <n v="2"/>
    <d v="2024-09-30T00:00:00"/>
    <d v="1899-12-30T00:00:00"/>
  </r>
  <r>
    <s v="TRX0174"/>
    <x v="80"/>
    <s v="CUST003"/>
    <x v="4"/>
    <s v="P007"/>
    <x v="6"/>
    <x v="2"/>
    <n v="4"/>
    <n v="299.99"/>
    <n v="1199.96"/>
    <s v="Cash"/>
    <x v="0"/>
    <s v="Premium"/>
    <d v="2021-09-21T00:00:00"/>
    <n v="3"/>
    <d v="2024-10-31T00:00:00"/>
    <d v="1899-12-30T00:00:00"/>
  </r>
  <r>
    <s v="TRX0146"/>
    <x v="81"/>
    <s v="CUST010"/>
    <x v="15"/>
    <s v="P005"/>
    <x v="1"/>
    <x v="1"/>
    <n v="2"/>
    <n v="59.99"/>
    <n v="119.98"/>
    <s v="Credit Card"/>
    <x v="0"/>
    <s v="Basic"/>
    <d v="2022-01-18T00:00:00"/>
    <n v="3"/>
    <d v="2024-10-31T00:00:00"/>
    <d v="1899-12-30T00:00:00"/>
  </r>
  <r>
    <s v="TRX0203"/>
    <x v="81"/>
    <s v="CUST032"/>
    <x v="42"/>
    <s v="P003"/>
    <x v="3"/>
    <x v="0"/>
    <n v="4"/>
    <n v="149.99"/>
    <n v="599.96"/>
    <s v="Credit Card"/>
    <x v="2"/>
    <s v="Premium"/>
    <d v="2023-05-30T00:00:00"/>
    <n v="2"/>
    <d v="2024-10-31T00:00:00"/>
    <d v="1899-12-30T00:00:00"/>
  </r>
  <r>
    <s v="TRX0055"/>
    <x v="82"/>
    <s v="CUST016"/>
    <x v="39"/>
    <s v="P002"/>
    <x v="5"/>
    <x v="0"/>
    <n v="2"/>
    <n v="699.99"/>
    <n v="1399.98"/>
    <s v="Debit Card"/>
    <x v="4"/>
    <s v="Premium"/>
    <d v="2023-12-14T00:00:00"/>
    <n v="1"/>
    <d v="2024-10-31T00:00:00"/>
    <d v="1899-12-30T00:00:00"/>
  </r>
  <r>
    <s v="TRX0218"/>
    <x v="82"/>
    <s v="CUST034"/>
    <x v="41"/>
    <s v="P008"/>
    <x v="2"/>
    <x v="2"/>
    <n v="3"/>
    <n v="149.99"/>
    <n v="449.97"/>
    <s v="Credit Card"/>
    <x v="1"/>
    <s v="Standard"/>
    <d v="2023-01-14T00:00:00"/>
    <n v="2"/>
    <d v="2024-10-31T00:00:00"/>
    <d v="1899-12-30T00:00:00"/>
  </r>
  <r>
    <s v="TRX0085"/>
    <x v="83"/>
    <s v="CUST019"/>
    <x v="29"/>
    <s v="P007"/>
    <x v="6"/>
    <x v="2"/>
    <n v="3"/>
    <n v="299.99"/>
    <n v="899.97"/>
    <s v="Credit Card"/>
    <x v="0"/>
    <s v="Standard"/>
    <d v="2023-09-05T00:00:00"/>
    <n v="1"/>
    <d v="2024-10-31T00:00:00"/>
    <d v="1899-12-30T00:00:00"/>
  </r>
  <r>
    <s v="TRX0158"/>
    <x v="84"/>
    <s v="CUST027"/>
    <x v="13"/>
    <s v="P001"/>
    <x v="4"/>
    <x v="0"/>
    <n v="3"/>
    <n v="899.99"/>
    <n v="2699.97"/>
    <s v="PayPal"/>
    <x v="3"/>
    <s v="Basic"/>
    <d v="2023-10-16T00:00:00"/>
    <n v="1"/>
    <d v="2024-10-31T00:00:00"/>
    <d v="1899-12-30T00:00:00"/>
  </r>
  <r>
    <s v="TRX0173"/>
    <x v="85"/>
    <s v="CUST018"/>
    <x v="17"/>
    <s v="P002"/>
    <x v="5"/>
    <x v="0"/>
    <n v="5"/>
    <n v="699.99"/>
    <n v="3499.95"/>
    <s v="Cash"/>
    <x v="4"/>
    <s v="Standard"/>
    <d v="2023-03-23T00:00:00"/>
    <n v="2"/>
    <d v="2024-10-31T00:00:00"/>
    <d v="1899-12-30T00:00:00"/>
  </r>
  <r>
    <s v="TRX0034"/>
    <x v="85"/>
    <s v="CUST049"/>
    <x v="34"/>
    <s v="P002"/>
    <x v="5"/>
    <x v="0"/>
    <n v="4"/>
    <n v="699.99"/>
    <n v="2799.96"/>
    <s v="Credit Card"/>
    <x v="0"/>
    <s v="Basic"/>
    <d v="2024-04-03T00:00:00"/>
    <n v="1"/>
    <d v="2024-10-31T00:00:00"/>
    <d v="1899-12-30T00:00:00"/>
  </r>
  <r>
    <s v="TRX0189"/>
    <x v="85"/>
    <s v="CUST040"/>
    <x v="30"/>
    <s v="P001"/>
    <x v="4"/>
    <x v="0"/>
    <n v="1"/>
    <n v="899.99"/>
    <n v="899.99"/>
    <s v="Credit Card"/>
    <x v="4"/>
    <s v="Standard"/>
    <d v="2024-03-18T00:00:00"/>
    <n v="1"/>
    <d v="2024-10-31T00:00:00"/>
    <d v="1899-12-30T00:00:00"/>
  </r>
  <r>
    <s v="TRX0190"/>
    <x v="86"/>
    <s v="CUST039"/>
    <x v="40"/>
    <s v="P003"/>
    <x v="3"/>
    <x v="0"/>
    <n v="2"/>
    <n v="149.99"/>
    <n v="299.98"/>
    <s v="Credit Card"/>
    <x v="3"/>
    <s v="Basic"/>
    <d v="2022-12-21T00:00:00"/>
    <n v="2"/>
    <d v="2024-10-31T00:00:00"/>
    <d v="1899-12-30T00:00:00"/>
  </r>
  <r>
    <s v="TRX0079"/>
    <x v="87"/>
    <s v="CUST039"/>
    <x v="40"/>
    <s v="P010"/>
    <x v="8"/>
    <x v="0"/>
    <n v="3"/>
    <n v="89.99"/>
    <n v="269.97000000000003"/>
    <s v="PayPal"/>
    <x v="0"/>
    <s v="Basic"/>
    <d v="2021-12-21T00:00:00"/>
    <n v="3"/>
    <d v="2024-10-31T00:00:00"/>
    <d v="1899-12-30T00:00:00"/>
  </r>
  <r>
    <s v="TRX0095"/>
    <x v="88"/>
    <s v="CUST046"/>
    <x v="3"/>
    <s v="P003"/>
    <x v="3"/>
    <x v="0"/>
    <n v="2"/>
    <n v="149.99"/>
    <n v="299.98"/>
    <s v="PayPal"/>
    <x v="0"/>
    <s v="Basic"/>
    <d v="2021-10-04T00:00:00"/>
    <n v="3"/>
    <d v="2024-10-31T00:00:00"/>
    <d v="1899-12-30T00:00:00"/>
  </r>
  <r>
    <s v="TRX0009"/>
    <x v="88"/>
    <s v="CUST004"/>
    <x v="31"/>
    <s v="P002"/>
    <x v="5"/>
    <x v="0"/>
    <n v="2"/>
    <n v="699.99"/>
    <n v="1399.98"/>
    <s v="Cash"/>
    <x v="0"/>
    <s v="Basic"/>
    <d v="2023-03-07T00:00:00"/>
    <n v="2"/>
    <d v="2024-10-31T00:00:00"/>
    <d v="1899-12-30T00:00:00"/>
  </r>
  <r>
    <s v="TRX0167"/>
    <x v="89"/>
    <s v="CUST028"/>
    <x v="32"/>
    <s v="P002"/>
    <x v="5"/>
    <x v="0"/>
    <n v="5"/>
    <n v="699.99"/>
    <n v="3499.95"/>
    <s v="Cash"/>
    <x v="2"/>
    <s v="Premium"/>
    <d v="2022-03-15T00:00:00"/>
    <n v="3"/>
    <d v="2024-10-31T00:00:00"/>
    <d v="1899-12-30T00:00:00"/>
  </r>
  <r>
    <s v="TRX0153"/>
    <x v="90"/>
    <s v="CUST049"/>
    <x v="34"/>
    <s v="P010"/>
    <x v="8"/>
    <x v="0"/>
    <n v="3"/>
    <n v="89.99"/>
    <n v="269.97000000000003"/>
    <s v="Credit Card"/>
    <x v="2"/>
    <s v="Standard"/>
    <d v="2022-02-23T00:00:00"/>
    <n v="3"/>
    <d v="2024-10-31T00:00:00"/>
    <d v="1899-12-30T00:00:00"/>
  </r>
  <r>
    <s v="TRX0057"/>
    <x v="91"/>
    <s v="CUST023"/>
    <x v="0"/>
    <s v="P009"/>
    <x v="0"/>
    <x v="0"/>
    <n v="5"/>
    <n v="249.99"/>
    <n v="1249.95"/>
    <s v="Credit Card"/>
    <x v="1"/>
    <s v="Standard"/>
    <d v="2022-11-16T00:00:00"/>
    <n v="2"/>
    <d v="2024-11-30T00:00:00"/>
    <d v="1899-12-30T00:00:00"/>
  </r>
  <r>
    <s v="TRX0017"/>
    <x v="92"/>
    <s v="CUST026"/>
    <x v="8"/>
    <s v="P007"/>
    <x v="6"/>
    <x v="2"/>
    <n v="3"/>
    <n v="299.99"/>
    <n v="899.97"/>
    <s v="Credit Card"/>
    <x v="1"/>
    <s v="Standard"/>
    <d v="2021-11-02T00:00:00"/>
    <n v="3"/>
    <d v="2024-11-30T00:00:00"/>
    <d v="1899-12-30T00:00:00"/>
  </r>
  <r>
    <s v="TRX0060"/>
    <x v="93"/>
    <s v="CUST012"/>
    <x v="18"/>
    <s v="P010"/>
    <x v="8"/>
    <x v="0"/>
    <n v="3"/>
    <n v="89.99"/>
    <n v="269.97000000000003"/>
    <s v="Credit Card"/>
    <x v="2"/>
    <s v="Premium"/>
    <d v="2021-08-12T00:00:00"/>
    <n v="3"/>
    <d v="2024-11-30T00:00:00"/>
    <d v="1899-12-30T00:00:00"/>
  </r>
  <r>
    <s v="TRX0109"/>
    <x v="94"/>
    <s v="CUST010"/>
    <x v="15"/>
    <s v="P008"/>
    <x v="2"/>
    <x v="2"/>
    <n v="2"/>
    <n v="149.99"/>
    <n v="299.98"/>
    <s v="Credit Card"/>
    <x v="3"/>
    <s v="Premium"/>
    <d v="2022-10-14T00:00:00"/>
    <n v="2"/>
    <d v="2024-11-30T00:00:00"/>
    <d v="1899-12-30T00:00:00"/>
  </r>
  <r>
    <s v="TRX0090"/>
    <x v="95"/>
    <s v="CUST020"/>
    <x v="36"/>
    <s v="P009"/>
    <x v="0"/>
    <x v="0"/>
    <n v="1"/>
    <n v="249.99"/>
    <n v="249.99"/>
    <s v="Credit Card"/>
    <x v="2"/>
    <s v="Premium"/>
    <d v="2022-09-24T00:00:00"/>
    <n v="2"/>
    <d v="2024-11-30T00:00:00"/>
    <d v="1899-12-30T00:00:00"/>
  </r>
  <r>
    <s v="TRX0035"/>
    <x v="96"/>
    <s v="CUST041"/>
    <x v="10"/>
    <s v="P003"/>
    <x v="3"/>
    <x v="0"/>
    <n v="3"/>
    <n v="149.99"/>
    <n v="449.97"/>
    <s v="Cash"/>
    <x v="2"/>
    <s v="Basic"/>
    <d v="2022-07-27T00:00:00"/>
    <n v="3"/>
    <d v="2024-11-30T00:00:00"/>
    <d v="1899-12-30T00:00:00"/>
  </r>
  <r>
    <s v="TRX0172"/>
    <x v="96"/>
    <s v="CUST023"/>
    <x v="0"/>
    <s v="P005"/>
    <x v="1"/>
    <x v="1"/>
    <n v="5"/>
    <n v="59.99"/>
    <n v="299.95"/>
    <s v="PayPal"/>
    <x v="3"/>
    <s v="Premium"/>
    <d v="2022-05-13T00:00:00"/>
    <n v="3"/>
    <d v="2024-11-30T00:00:00"/>
    <d v="1899-12-30T00:00:00"/>
  </r>
  <r>
    <s v="TRX0076"/>
    <x v="96"/>
    <s v="CUST012"/>
    <x v="18"/>
    <s v="P009"/>
    <x v="0"/>
    <x v="0"/>
    <n v="4"/>
    <n v="249.99"/>
    <n v="999.96"/>
    <s v="Credit Card"/>
    <x v="3"/>
    <s v="Standard"/>
    <d v="2022-04-08T00:00:00"/>
    <n v="3"/>
    <d v="2024-11-30T00:00:00"/>
    <d v="1899-12-30T00:00:00"/>
  </r>
  <r>
    <s v="TRX0210"/>
    <x v="97"/>
    <s v="CUST004"/>
    <x v="31"/>
    <s v="P008"/>
    <x v="2"/>
    <x v="2"/>
    <n v="5"/>
    <n v="149.99"/>
    <n v="749.95"/>
    <s v="PayPal"/>
    <x v="0"/>
    <s v="Basic"/>
    <d v="2022-12-06T00:00:00"/>
    <n v="2"/>
    <d v="2024-11-30T00:00:00"/>
    <d v="1899-12-30T00:00:00"/>
  </r>
  <r>
    <s v="TRX0149"/>
    <x v="97"/>
    <s v="CUST027"/>
    <x v="13"/>
    <s v="P005"/>
    <x v="1"/>
    <x v="1"/>
    <n v="3"/>
    <n v="59.99"/>
    <n v="179.97"/>
    <s v="Debit Card"/>
    <x v="1"/>
    <s v="Standard"/>
    <d v="2023-11-30T00:00:00"/>
    <n v="1"/>
    <d v="2024-11-30T00:00:00"/>
    <d v="1899-12-30T00:00:00"/>
  </r>
  <r>
    <s v="TRX0073"/>
    <x v="98"/>
    <s v="CUST032"/>
    <x v="42"/>
    <s v="P008"/>
    <x v="2"/>
    <x v="2"/>
    <n v="5"/>
    <n v="149.99"/>
    <n v="749.95"/>
    <s v="Cash"/>
    <x v="2"/>
    <s v="Basic"/>
    <d v="2022-11-04T00:00:00"/>
    <n v="2"/>
    <d v="2024-11-30T00:00:00"/>
    <d v="1899-12-30T00:00:00"/>
  </r>
  <r>
    <s v="TRX0033"/>
    <x v="98"/>
    <s v="CUST025"/>
    <x v="14"/>
    <s v="P002"/>
    <x v="5"/>
    <x v="0"/>
    <n v="2"/>
    <n v="699.99"/>
    <n v="1399.98"/>
    <s v="PayPal"/>
    <x v="3"/>
    <s v="Standard"/>
    <d v="2022-07-28T00:00:00"/>
    <n v="3"/>
    <d v="2024-11-30T00:00:00"/>
    <d v="1899-12-30T00:00:00"/>
  </r>
  <r>
    <s v="TRX0160"/>
    <x v="99"/>
    <s v="CUST029"/>
    <x v="23"/>
    <s v="P006"/>
    <x v="9"/>
    <x v="2"/>
    <n v="4"/>
    <n v="199.99"/>
    <n v="799.96"/>
    <s v="Debit Card"/>
    <x v="0"/>
    <s v="Premium"/>
    <d v="2021-08-19T00:00:00"/>
    <n v="3"/>
    <d v="2024-11-30T00:00:00"/>
    <d v="1899-12-30T00:00:00"/>
  </r>
  <r>
    <s v="TRX0145"/>
    <x v="100"/>
    <s v="CUST033"/>
    <x v="37"/>
    <s v="P005"/>
    <x v="1"/>
    <x v="1"/>
    <n v="1"/>
    <n v="59.99"/>
    <n v="59.99"/>
    <s v="Debit Card"/>
    <x v="3"/>
    <s v="Standard"/>
    <d v="2021-12-30T00:00:00"/>
    <n v="3"/>
    <d v="2024-11-30T00:00:00"/>
    <d v="1899-12-30T00:00:00"/>
  </r>
  <r>
    <s v="TRX0148"/>
    <x v="100"/>
    <s v="CUST004"/>
    <x v="31"/>
    <s v="P002"/>
    <x v="5"/>
    <x v="0"/>
    <n v="3"/>
    <n v="699.99"/>
    <n v="2099.9699999999998"/>
    <s v="PayPal"/>
    <x v="3"/>
    <s v="Standard"/>
    <d v="2022-01-22T00:00:00"/>
    <n v="3"/>
    <d v="2024-11-30T00:00:00"/>
    <d v="1899-12-30T00:00:00"/>
  </r>
  <r>
    <s v="TRX0012"/>
    <x v="101"/>
    <s v="CUST045"/>
    <x v="46"/>
    <s v="P009"/>
    <x v="0"/>
    <x v="0"/>
    <n v="5"/>
    <n v="249.99"/>
    <n v="1249.95"/>
    <s v="Credit Card"/>
    <x v="2"/>
    <s v="Basic"/>
    <d v="2022-11-08T00:00:00"/>
    <n v="2"/>
    <d v="2024-11-30T00:00:00"/>
    <d v="1899-12-30T00:00:00"/>
  </r>
  <r>
    <s v="TRX0206"/>
    <x v="102"/>
    <s v="CUST014"/>
    <x v="21"/>
    <s v="P008"/>
    <x v="2"/>
    <x v="2"/>
    <n v="2"/>
    <n v="149.99"/>
    <n v="299.98"/>
    <s v="Cash"/>
    <x v="1"/>
    <s v="Standard"/>
    <d v="2023-06-24T00:00:00"/>
    <n v="2"/>
    <d v="2024-11-30T00:00:00"/>
    <d v="1899-12-30T00:00:00"/>
  </r>
  <r>
    <s v="TRX0045"/>
    <x v="103"/>
    <s v="CUST021"/>
    <x v="2"/>
    <s v="P007"/>
    <x v="6"/>
    <x v="2"/>
    <n v="3"/>
    <n v="299.99"/>
    <n v="899.97"/>
    <s v="Cash"/>
    <x v="1"/>
    <s v="Premium"/>
    <d v="2022-04-08T00:00:00"/>
    <n v="3"/>
    <d v="2024-12-31T00:00:00"/>
    <d v="1899-12-30T00:00:00"/>
  </r>
  <r>
    <s v="TRX0094"/>
    <x v="103"/>
    <s v="CUST017"/>
    <x v="6"/>
    <s v="P009"/>
    <x v="0"/>
    <x v="0"/>
    <n v="5"/>
    <n v="249.99"/>
    <n v="1249.95"/>
    <s v="Cash"/>
    <x v="0"/>
    <s v="Premium"/>
    <d v="2021-10-16T00:00:00"/>
    <n v="3"/>
    <d v="2024-12-31T00:00:00"/>
    <d v="1899-12-30T00:00:00"/>
  </r>
  <r>
    <s v="TRX0133"/>
    <x v="103"/>
    <s v="CUST013"/>
    <x v="1"/>
    <s v="P003"/>
    <x v="3"/>
    <x v="0"/>
    <n v="2"/>
    <n v="149.99"/>
    <n v="299.98"/>
    <s v="Cash"/>
    <x v="1"/>
    <s v="Premium"/>
    <d v="2021-10-06T00:00:00"/>
    <n v="3"/>
    <d v="2024-12-31T00:00:00"/>
    <d v="1899-12-30T00:00:00"/>
  </r>
  <r>
    <s v="TRX0201"/>
    <x v="103"/>
    <s v="CUST025"/>
    <x v="14"/>
    <s v="P002"/>
    <x v="5"/>
    <x v="0"/>
    <n v="5"/>
    <n v="699.99"/>
    <n v="3499.95"/>
    <s v="Debit Card"/>
    <x v="3"/>
    <s v="Standard"/>
    <d v="2023-01-18T00:00:00"/>
    <n v="2"/>
    <d v="2024-12-31T00:00:00"/>
    <d v="1899-12-30T00:00:00"/>
  </r>
  <r>
    <s v="TRX0137"/>
    <x v="104"/>
    <s v="CUST011"/>
    <x v="44"/>
    <s v="P009"/>
    <x v="0"/>
    <x v="0"/>
    <n v="4"/>
    <n v="249.99"/>
    <n v="999.96"/>
    <s v="PayPal"/>
    <x v="4"/>
    <s v="Premium"/>
    <d v="2023-06-21T00:00:00"/>
    <n v="2"/>
    <d v="2024-12-31T00:00:00"/>
    <d v="1899-12-30T00:00:00"/>
  </r>
  <r>
    <s v="TRX0066"/>
    <x v="105"/>
    <s v="CUST024"/>
    <x v="5"/>
    <s v="P002"/>
    <x v="5"/>
    <x v="0"/>
    <n v="4"/>
    <n v="699.99"/>
    <n v="2799.96"/>
    <s v="Credit Card"/>
    <x v="2"/>
    <s v="Premium"/>
    <d v="2022-05-22T00:00:00"/>
    <n v="3"/>
    <d v="2024-12-31T00:00:00"/>
    <d v="1899-12-30T00:00:00"/>
  </r>
  <r>
    <s v="TRX0180"/>
    <x v="106"/>
    <s v="CUST036"/>
    <x v="20"/>
    <s v="P009"/>
    <x v="0"/>
    <x v="0"/>
    <n v="2"/>
    <n v="249.99"/>
    <n v="499.98"/>
    <s v="Credit Card"/>
    <x v="0"/>
    <s v="Premium"/>
    <d v="2021-07-19T00:00:00"/>
    <n v="4"/>
    <d v="2024-12-31T00:00:00"/>
    <d v="1899-12-30T00:00:00"/>
  </r>
  <r>
    <s v="TRX0082"/>
    <x v="106"/>
    <s v="CUST005"/>
    <x v="47"/>
    <s v="P005"/>
    <x v="1"/>
    <x v="1"/>
    <n v="3"/>
    <n v="59.99"/>
    <n v="179.97"/>
    <s v="Cash"/>
    <x v="0"/>
    <s v="Premium"/>
    <d v="2023-05-06T00:00:00"/>
    <n v="2"/>
    <d v="2024-12-31T00:00:00"/>
    <d v="1899-12-30T00:00:00"/>
  </r>
  <r>
    <s v="TRX0036"/>
    <x v="106"/>
    <s v="CUST008"/>
    <x v="27"/>
    <s v="P004"/>
    <x v="7"/>
    <x v="1"/>
    <n v="4"/>
    <n v="79.989999999999995"/>
    <n v="319.95999999999998"/>
    <s v="Debit Card"/>
    <x v="4"/>
    <s v="Standard"/>
    <d v="2022-12-26T00:00:00"/>
    <n v="2"/>
    <d v="2024-12-31T00:00:00"/>
    <d v="1899-12-30T00:00:00"/>
  </r>
  <r>
    <s v="TRX0198"/>
    <x v="107"/>
    <s v="CUST030"/>
    <x v="22"/>
    <s v="P004"/>
    <x v="7"/>
    <x v="1"/>
    <n v="3"/>
    <n v="79.989999999999995"/>
    <n v="239.97"/>
    <s v="Debit Card"/>
    <x v="4"/>
    <s v="Standard"/>
    <d v="2022-08-06T00:00:00"/>
    <n v="2"/>
    <d v="2024-12-31T00:00:00"/>
    <d v="1899-12-30T00:00:00"/>
  </r>
  <r>
    <s v="TRX0032"/>
    <x v="108"/>
    <s v="CUST041"/>
    <x v="10"/>
    <s v="P001"/>
    <x v="4"/>
    <x v="0"/>
    <n v="2"/>
    <n v="899.99"/>
    <n v="1799.98"/>
    <s v="Cash"/>
    <x v="2"/>
    <s v="Basic"/>
    <d v="2021-07-29T00:00:00"/>
    <n v="4"/>
    <d v="2024-12-31T00:00:00"/>
    <d v="1899-12-30T00:00:00"/>
  </r>
  <r>
    <s v="TRX0081"/>
    <x v="109"/>
    <s v="CUST007"/>
    <x v="35"/>
    <s v="P008"/>
    <x v="2"/>
    <x v="2"/>
    <n v="1"/>
    <n v="149.99"/>
    <n v="149.99"/>
    <s v="Debit Card"/>
    <x v="4"/>
    <s v="Standard"/>
    <d v="2023-10-01T00:00:00"/>
    <n v="1"/>
    <d v="2024-12-31T00:00:00"/>
    <d v="1899-12-30T00:00:00"/>
  </r>
  <r>
    <s v="TRX0224"/>
    <x v="109"/>
    <s v="CUST031"/>
    <x v="26"/>
    <s v="P007"/>
    <x v="6"/>
    <x v="2"/>
    <n v="2"/>
    <n v="299.99"/>
    <n v="599.98"/>
    <s v="Cash"/>
    <x v="4"/>
    <s v="Premium"/>
    <d v="2022-06-12T00:00:00"/>
    <n v="3"/>
    <d v="2024-12-31T00:00:00"/>
    <d v="1899-12-30T00:00:00"/>
  </r>
  <r>
    <s v="TRX0028"/>
    <x v="110"/>
    <s v="CUST002"/>
    <x v="25"/>
    <s v="P005"/>
    <x v="1"/>
    <x v="1"/>
    <n v="2"/>
    <n v="59.99"/>
    <n v="119.98"/>
    <s v="Cash"/>
    <x v="3"/>
    <s v="Basic"/>
    <d v="2023-09-22T00:00:00"/>
    <n v="1"/>
    <d v="2024-12-31T00:00:00"/>
    <d v="1899-12-30T00:00:00"/>
  </r>
  <r>
    <s v="TRX0183"/>
    <x v="111"/>
    <s v="CUST007"/>
    <x v="35"/>
    <s v="P010"/>
    <x v="8"/>
    <x v="0"/>
    <n v="1"/>
    <n v="89.99"/>
    <n v="89.99"/>
    <s v="Debit Card"/>
    <x v="0"/>
    <s v="Standard"/>
    <d v="2022-07-18T00:00:00"/>
    <n v="3"/>
    <d v="2024-12-31T00:00:00"/>
    <d v="1899-12-30T00:00:00"/>
  </r>
  <r>
    <s v="TRX0163"/>
    <x v="111"/>
    <s v="CUST019"/>
    <x v="29"/>
    <s v="P001"/>
    <x v="4"/>
    <x v="0"/>
    <n v="5"/>
    <n v="899.99"/>
    <n v="4499.95"/>
    <s v="Debit Card"/>
    <x v="4"/>
    <s v="Standard"/>
    <d v="2022-03-05T00:00:00"/>
    <n v="3"/>
    <d v="2024-12-31T00:00:00"/>
    <d v="1899-12-30T00:00:00"/>
  </r>
  <r>
    <s v="TRX0046"/>
    <x v="112"/>
    <s v="CUST003"/>
    <x v="4"/>
    <s v="P008"/>
    <x v="2"/>
    <x v="2"/>
    <n v="2"/>
    <n v="149.99"/>
    <n v="299.98"/>
    <s v="Cash"/>
    <x v="1"/>
    <s v="Basic"/>
    <d v="2023-11-09T00:00:00"/>
    <n v="1"/>
    <d v="2024-12-31T00:00:00"/>
    <d v="1899-12-30T00:00:00"/>
  </r>
  <r>
    <s v="TRX0164"/>
    <x v="113"/>
    <s v="CUST014"/>
    <x v="21"/>
    <s v="P003"/>
    <x v="3"/>
    <x v="0"/>
    <n v="2"/>
    <n v="149.99"/>
    <n v="299.98"/>
    <s v="Debit Card"/>
    <x v="3"/>
    <s v="Premium"/>
    <d v="2023-12-20T00:00:00"/>
    <n v="1"/>
    <d v="2024-12-31T00:00:00"/>
    <d v="1899-12-30T00:00:00"/>
  </r>
  <r>
    <s v="TRX0008"/>
    <x v="113"/>
    <s v="CUST007"/>
    <x v="35"/>
    <s v="P008"/>
    <x v="2"/>
    <x v="2"/>
    <n v="3"/>
    <n v="149.99"/>
    <n v="449.97"/>
    <s v="Debit Card"/>
    <x v="2"/>
    <s v="Standard"/>
    <d v="2021-11-22T00:00:00"/>
    <n v="3"/>
    <d v="2024-12-31T00:00:00"/>
    <d v="1899-12-30T00:00:00"/>
  </r>
  <r>
    <s v="TRX0171"/>
    <x v="114"/>
    <s v="CUST021"/>
    <x v="2"/>
    <s v="P007"/>
    <x v="6"/>
    <x v="2"/>
    <n v="2"/>
    <n v="299.99"/>
    <n v="599.98"/>
    <s v="PayPal"/>
    <x v="1"/>
    <s v="Basic"/>
    <d v="2022-06-09T00:00:00"/>
    <n v="3"/>
    <d v="2024-12-31T00:00:00"/>
    <d v="1899-12-30T00:00:00"/>
  </r>
  <r>
    <s v="TRX0143"/>
    <x v="115"/>
    <s v="CUST003"/>
    <x v="4"/>
    <s v="P007"/>
    <x v="6"/>
    <x v="2"/>
    <n v="2"/>
    <n v="299.99"/>
    <n v="599.98"/>
    <s v="Cash"/>
    <x v="3"/>
    <s v="Basic"/>
    <d v="2022-07-29T00:00:00"/>
    <n v="3"/>
    <d v="2024-12-31T00:00:00"/>
    <d v="1899-12-30T00:00:00"/>
  </r>
  <r>
    <s v="TRX0165"/>
    <x v="115"/>
    <s v="CUST030"/>
    <x v="22"/>
    <s v="P006"/>
    <x v="9"/>
    <x v="2"/>
    <n v="4"/>
    <n v="199.99"/>
    <n v="799.96"/>
    <s v="Credit Card"/>
    <x v="0"/>
    <s v="Basic"/>
    <d v="2021-11-23T00:00:00"/>
    <n v="3"/>
    <d v="2024-12-31T00:00:00"/>
    <d v="1899-12-30T00:00:00"/>
  </r>
  <r>
    <s v="TRX0156"/>
    <x v="116"/>
    <s v="CUST009"/>
    <x v="7"/>
    <s v="P010"/>
    <x v="8"/>
    <x v="0"/>
    <n v="1"/>
    <n v="89.99"/>
    <n v="89.99"/>
    <s v="Credit Card"/>
    <x v="1"/>
    <s v="Premium"/>
    <d v="2022-01-30T00:00:00"/>
    <n v="3"/>
    <d v="2024-12-31T00:00:00"/>
    <d v="1899-12-30T00:00:00"/>
  </r>
  <r>
    <s v="TRX0147"/>
    <x v="116"/>
    <s v="CUST036"/>
    <x v="20"/>
    <s v="P008"/>
    <x v="2"/>
    <x v="2"/>
    <n v="5"/>
    <n v="149.99"/>
    <n v="749.95"/>
    <s v="Cash"/>
    <x v="0"/>
    <s v="Premium"/>
    <d v="2024-02-25T00:00:00"/>
    <n v="1"/>
    <d v="2024-12-31T00:00:00"/>
    <d v="1899-12-30T00:00:00"/>
  </r>
  <r>
    <s v="TRX0207"/>
    <x v="117"/>
    <s v="CUST025"/>
    <x v="14"/>
    <s v="P001"/>
    <x v="4"/>
    <x v="0"/>
    <n v="1"/>
    <n v="899.99"/>
    <n v="899.99"/>
    <s v="PayPal"/>
    <x v="2"/>
    <s v="Premium"/>
    <d v="2023-05-04T00:00:00"/>
    <n v="2"/>
    <d v="2024-12-31T00:00:00"/>
    <d v="1899-12-30T00:00:00"/>
  </r>
  <r>
    <s v="TRX0056"/>
    <x v="118"/>
    <s v="CUST019"/>
    <x v="29"/>
    <s v="P010"/>
    <x v="8"/>
    <x v="0"/>
    <n v="2"/>
    <n v="89.99"/>
    <n v="179.98"/>
    <s v="Credit Card"/>
    <x v="1"/>
    <s v="Premium"/>
    <d v="2022-01-03T00:00:00"/>
    <n v="3"/>
    <d v="2025-01-31T00:00:00"/>
    <d v="1899-12-30T00:00:00"/>
  </r>
  <r>
    <s v="TRX0026"/>
    <x v="119"/>
    <s v="CUST037"/>
    <x v="48"/>
    <s v="P001"/>
    <x v="4"/>
    <x v="0"/>
    <n v="1"/>
    <n v="899.99"/>
    <n v="899.99"/>
    <s v="PayPal"/>
    <x v="2"/>
    <s v="Standard"/>
    <d v="2022-07-10T00:00:00"/>
    <n v="3"/>
    <d v="2025-01-31T00:00:00"/>
    <d v="1899-12-30T00:00:00"/>
  </r>
  <r>
    <s v="TRX0237"/>
    <x v="120"/>
    <s v="CUST006"/>
    <x v="24"/>
    <s v="P003"/>
    <x v="3"/>
    <x v="0"/>
    <n v="5"/>
    <n v="149.99"/>
    <n v="749.95"/>
    <s v="PayPal"/>
    <x v="4"/>
    <s v="Premium"/>
    <d v="2022-09-20T00:00:00"/>
    <n v="2"/>
    <d v="2025-01-31T00:00:00"/>
    <d v="1899-12-30T00:00:00"/>
  </r>
  <r>
    <s v="TRX0091"/>
    <x v="120"/>
    <s v="CUST003"/>
    <x v="4"/>
    <s v="P007"/>
    <x v="6"/>
    <x v="2"/>
    <n v="3"/>
    <n v="299.99"/>
    <n v="899.97"/>
    <s v="Cash"/>
    <x v="1"/>
    <s v="Standard"/>
    <d v="2021-08-14T00:00:00"/>
    <n v="3"/>
    <d v="2025-01-31T00:00:00"/>
    <d v="1899-12-30T00:00:00"/>
  </r>
  <r>
    <s v="TRX0125"/>
    <x v="121"/>
    <s v="CUST026"/>
    <x v="8"/>
    <s v="P002"/>
    <x v="5"/>
    <x v="0"/>
    <n v="3"/>
    <n v="699.99"/>
    <n v="2099.9699999999998"/>
    <s v="Credit Card"/>
    <x v="0"/>
    <s v="Premium"/>
    <d v="2023-06-28T00:00:00"/>
    <n v="2"/>
    <d v="2025-01-31T00:00:00"/>
    <d v="1899-12-30T00:00:00"/>
  </r>
  <r>
    <s v="TRX0223"/>
    <x v="122"/>
    <s v="CUST036"/>
    <x v="20"/>
    <s v="P006"/>
    <x v="9"/>
    <x v="2"/>
    <n v="5"/>
    <n v="199.99"/>
    <n v="999.95"/>
    <s v="PayPal"/>
    <x v="0"/>
    <s v="Standard"/>
    <d v="2022-03-13T00:00:00"/>
    <n v="3"/>
    <d v="2025-01-31T00:00:00"/>
    <d v="1899-12-30T00:00:00"/>
  </r>
  <r>
    <s v="TRX0243"/>
    <x v="122"/>
    <s v="CUST048"/>
    <x v="16"/>
    <s v="P009"/>
    <x v="0"/>
    <x v="0"/>
    <n v="5"/>
    <n v="249.99"/>
    <n v="1249.95"/>
    <s v="Credit Card"/>
    <x v="1"/>
    <s v="Basic"/>
    <d v="2024-02-08T00:00:00"/>
    <n v="1"/>
    <d v="2025-01-31T00:00:00"/>
    <d v="1899-12-30T00:00:00"/>
  </r>
  <r>
    <s v="TRX0084"/>
    <x v="123"/>
    <s v="CUST031"/>
    <x v="26"/>
    <s v="P003"/>
    <x v="3"/>
    <x v="0"/>
    <n v="4"/>
    <n v="149.99"/>
    <n v="599.96"/>
    <s v="Debit Card"/>
    <x v="4"/>
    <s v="Standard"/>
    <d v="2021-12-06T00:00:00"/>
    <n v="3"/>
    <d v="2025-01-31T00:00:00"/>
    <d v="1899-12-30T00:00:00"/>
  </r>
  <r>
    <s v="TRX0238"/>
    <x v="123"/>
    <s v="CUST038"/>
    <x v="12"/>
    <s v="P002"/>
    <x v="5"/>
    <x v="0"/>
    <n v="3"/>
    <n v="699.99"/>
    <n v="2099.9699999999998"/>
    <s v="Cash"/>
    <x v="2"/>
    <s v="Premium"/>
    <d v="2022-02-10T00:00:00"/>
    <n v="3"/>
    <d v="2025-01-31T00:00:00"/>
    <d v="1899-12-30T00:00:00"/>
  </r>
  <r>
    <s v="TRX0102"/>
    <x v="124"/>
    <s v="CUST045"/>
    <x v="46"/>
    <s v="P004"/>
    <x v="7"/>
    <x v="1"/>
    <n v="1"/>
    <n v="79.989999999999995"/>
    <n v="79.989999999999995"/>
    <s v="Credit Card"/>
    <x v="1"/>
    <s v="Basic"/>
    <d v="2024-01-31T00:00:00"/>
    <n v="1"/>
    <d v="2025-01-31T00:00:00"/>
    <d v="1899-12-30T00:00:00"/>
  </r>
  <r>
    <s v="TRX0022"/>
    <x v="124"/>
    <s v="CUST025"/>
    <x v="14"/>
    <s v="P007"/>
    <x v="6"/>
    <x v="2"/>
    <n v="1"/>
    <n v="299.99"/>
    <n v="299.99"/>
    <s v="Credit Card"/>
    <x v="2"/>
    <s v="Basic"/>
    <d v="2021-08-28T00:00:00"/>
    <n v="3"/>
    <d v="2025-01-31T00:00:00"/>
    <d v="1899-12-30T00:00:00"/>
  </r>
  <r>
    <s v="TRX0087"/>
    <x v="125"/>
    <s v="CUST028"/>
    <x v="32"/>
    <s v="P009"/>
    <x v="0"/>
    <x v="0"/>
    <n v="4"/>
    <n v="249.99"/>
    <n v="999.96"/>
    <s v="Credit Card"/>
    <x v="2"/>
    <s v="Premium"/>
    <d v="2021-09-21T00:00:00"/>
    <n v="3"/>
    <d v="2025-01-31T00:00:00"/>
    <d v="1899-12-30T00:00:00"/>
  </r>
  <r>
    <s v="TRX0107"/>
    <x v="125"/>
    <s v="CUST030"/>
    <x v="22"/>
    <s v="P003"/>
    <x v="3"/>
    <x v="0"/>
    <n v="2"/>
    <n v="149.99"/>
    <n v="299.98"/>
    <s v="Cash"/>
    <x v="2"/>
    <s v="Standard"/>
    <d v="2022-12-18T00:00:00"/>
    <n v="2"/>
    <d v="2025-01-31T00:00:00"/>
    <d v="1899-12-30T00:00:00"/>
  </r>
  <r>
    <s v="TRX0051"/>
    <x v="125"/>
    <s v="CUST032"/>
    <x v="42"/>
    <s v="P007"/>
    <x v="6"/>
    <x v="2"/>
    <n v="3"/>
    <n v="299.99"/>
    <n v="899.97"/>
    <s v="Credit Card"/>
    <x v="1"/>
    <s v="Basic"/>
    <d v="2023-10-05T00:00:00"/>
    <n v="1"/>
    <d v="2025-01-31T00:00:00"/>
    <d v="1899-12-30T00:00:00"/>
  </r>
  <r>
    <s v="TRX0106"/>
    <x v="126"/>
    <s v="CUST039"/>
    <x v="40"/>
    <s v="P006"/>
    <x v="9"/>
    <x v="2"/>
    <n v="4"/>
    <n v="199.99"/>
    <n v="799.96"/>
    <s v="Debit Card"/>
    <x v="1"/>
    <s v="Standard"/>
    <d v="2021-12-14T00:00:00"/>
    <n v="3"/>
    <d v="2025-01-31T00:00:00"/>
    <d v="1899-12-30T00:00:00"/>
  </r>
  <r>
    <s v="TRX0059"/>
    <x v="126"/>
    <s v="CUST016"/>
    <x v="39"/>
    <s v="P007"/>
    <x v="6"/>
    <x v="2"/>
    <n v="5"/>
    <n v="299.99"/>
    <n v="1499.95"/>
    <s v="Debit Card"/>
    <x v="0"/>
    <s v="Basic"/>
    <d v="2021-08-23T00:00:00"/>
    <n v="3"/>
    <d v="2025-01-31T00:00:00"/>
    <d v="1899-12-30T00:00:00"/>
  </r>
  <r>
    <s v="TRX0072"/>
    <x v="126"/>
    <s v="CUST009"/>
    <x v="7"/>
    <s v="P008"/>
    <x v="2"/>
    <x v="2"/>
    <n v="3"/>
    <n v="149.99"/>
    <n v="449.97"/>
    <s v="Credit Card"/>
    <x v="4"/>
    <s v="Standard"/>
    <d v="2021-07-18T00:00:00"/>
    <n v="4"/>
    <d v="2025-01-31T00:00:00"/>
    <d v="1899-12-30T00:00:00"/>
  </r>
  <r>
    <s v="TRX0110"/>
    <x v="127"/>
    <s v="CUST006"/>
    <x v="24"/>
    <s v="P005"/>
    <x v="1"/>
    <x v="1"/>
    <n v="5"/>
    <n v="59.99"/>
    <n v="299.95"/>
    <s v="Debit Card"/>
    <x v="4"/>
    <s v="Basic"/>
    <d v="2022-03-22T00:00:00"/>
    <n v="3"/>
    <d v="2025-01-31T00:00:00"/>
    <d v="1899-12-30T00:00:00"/>
  </r>
  <r>
    <s v="TRX0126"/>
    <x v="128"/>
    <s v="CUST022"/>
    <x v="9"/>
    <s v="P005"/>
    <x v="1"/>
    <x v="1"/>
    <n v="4"/>
    <n v="59.99"/>
    <n v="239.96"/>
    <s v="Debit Card"/>
    <x v="4"/>
    <s v="Standard"/>
    <d v="2022-01-03T00:00:00"/>
    <n v="3"/>
    <d v="2025-01-31T00:00:00"/>
    <d v="1899-12-30T00:00:00"/>
  </r>
  <r>
    <s v="TRX0159"/>
    <x v="129"/>
    <s v="CUST024"/>
    <x v="5"/>
    <s v="P009"/>
    <x v="0"/>
    <x v="0"/>
    <n v="4"/>
    <n v="249.99"/>
    <n v="999.96"/>
    <s v="Debit Card"/>
    <x v="0"/>
    <s v="Premium"/>
    <d v="2023-10-18T00:00:00"/>
    <n v="1"/>
    <d v="2025-01-31T00:00:00"/>
    <d v="1899-12-30T00:00:00"/>
  </r>
  <r>
    <s v="TRX0030"/>
    <x v="130"/>
    <s v="CUST011"/>
    <x v="44"/>
    <s v="P001"/>
    <x v="4"/>
    <x v="0"/>
    <n v="4"/>
    <n v="899.99"/>
    <n v="3599.96"/>
    <s v="PayPal"/>
    <x v="0"/>
    <s v="Basic"/>
    <d v="2022-06-22T00:00:00"/>
    <n v="3"/>
    <d v="2025-01-31T00:00:00"/>
    <d v="1899-12-30T00:00:00"/>
  </r>
  <r>
    <s v="TRX0178"/>
    <x v="130"/>
    <s v="CUST025"/>
    <x v="14"/>
    <s v="P007"/>
    <x v="6"/>
    <x v="2"/>
    <n v="3"/>
    <n v="299.99"/>
    <n v="899.97"/>
    <s v="Debit Card"/>
    <x v="3"/>
    <s v="Standard"/>
    <d v="2023-01-26T00:00:00"/>
    <n v="2"/>
    <d v="2025-01-31T00:00:00"/>
    <d v="1899-12-30T00:00:00"/>
  </r>
  <r>
    <s v="TRX0188"/>
    <x v="130"/>
    <s v="CUST045"/>
    <x v="46"/>
    <s v="P002"/>
    <x v="5"/>
    <x v="0"/>
    <n v="2"/>
    <n v="699.99"/>
    <n v="1399.98"/>
    <s v="Debit Card"/>
    <x v="0"/>
    <s v="Premium"/>
    <d v="2022-04-30T00:00:00"/>
    <n v="3"/>
    <d v="2025-01-31T00:00:00"/>
    <d v="1899-12-30T00:00:00"/>
  </r>
  <r>
    <s v="TRX0010"/>
    <x v="131"/>
    <s v="CUST026"/>
    <x v="8"/>
    <s v="P002"/>
    <x v="5"/>
    <x v="0"/>
    <n v="4"/>
    <n v="699.99"/>
    <n v="2799.96"/>
    <s v="Debit Card"/>
    <x v="3"/>
    <s v="Premium"/>
    <d v="2022-05-11T00:00:00"/>
    <n v="3"/>
    <d v="2025-01-31T00:00:00"/>
    <d v="1899-12-30T00:00:00"/>
  </r>
  <r>
    <s v="TRX0069"/>
    <x v="131"/>
    <s v="CUST029"/>
    <x v="23"/>
    <s v="P010"/>
    <x v="8"/>
    <x v="0"/>
    <n v="2"/>
    <n v="89.99"/>
    <n v="179.98"/>
    <s v="Debit Card"/>
    <x v="1"/>
    <s v="Basic"/>
    <d v="2022-08-04T00:00:00"/>
    <n v="2"/>
    <d v="2025-01-31T00:00:00"/>
    <d v="1899-12-30T00:00:00"/>
  </r>
  <r>
    <s v="TRX0166"/>
    <x v="131"/>
    <s v="CUST003"/>
    <x v="4"/>
    <s v="P010"/>
    <x v="8"/>
    <x v="0"/>
    <n v="3"/>
    <n v="89.99"/>
    <n v="269.97000000000003"/>
    <s v="Debit Card"/>
    <x v="1"/>
    <s v="Premium"/>
    <d v="2024-01-16T00:00:00"/>
    <n v="1"/>
    <d v="2025-01-31T00:00:00"/>
    <d v="1899-12-30T00:00:00"/>
  </r>
  <r>
    <s v="TRX0219"/>
    <x v="132"/>
    <s v="CUST037"/>
    <x v="48"/>
    <s v="P005"/>
    <x v="1"/>
    <x v="1"/>
    <n v="1"/>
    <n v="59.99"/>
    <n v="59.99"/>
    <s v="Debit Card"/>
    <x v="0"/>
    <s v="Standard"/>
    <d v="2023-04-29T00:00:00"/>
    <n v="2"/>
    <d v="2025-02-28T00:00:00"/>
    <d v="1899-12-30T00:00:00"/>
  </r>
  <r>
    <s v="TRX0024"/>
    <x v="133"/>
    <s v="CUST042"/>
    <x v="43"/>
    <s v="P008"/>
    <x v="2"/>
    <x v="2"/>
    <n v="3"/>
    <n v="149.99"/>
    <n v="449.97"/>
    <s v="Debit Card"/>
    <x v="2"/>
    <s v="Premium"/>
    <d v="2022-01-03T00:00:00"/>
    <n v="3"/>
    <d v="2025-02-28T00:00:00"/>
    <d v="1899-12-30T00:00:00"/>
  </r>
  <r>
    <s v="TRX0105"/>
    <x v="133"/>
    <s v="CUST048"/>
    <x v="16"/>
    <s v="P007"/>
    <x v="6"/>
    <x v="2"/>
    <n v="5"/>
    <n v="299.99"/>
    <n v="1499.95"/>
    <s v="Credit Card"/>
    <x v="1"/>
    <s v="Basic"/>
    <d v="2023-02-02T00:00:00"/>
    <n v="2"/>
    <d v="2025-02-28T00:00:00"/>
    <d v="1899-12-30T00:00:00"/>
  </r>
  <r>
    <s v="TRX0011"/>
    <x v="134"/>
    <s v="CUST040"/>
    <x v="30"/>
    <s v="P005"/>
    <x v="1"/>
    <x v="1"/>
    <n v="5"/>
    <n v="59.99"/>
    <n v="299.95"/>
    <s v="Debit Card"/>
    <x v="0"/>
    <s v="Standard"/>
    <d v="2023-09-08T00:00:00"/>
    <n v="1"/>
    <d v="2025-02-28T00:00:00"/>
    <d v="1899-12-30T00:00:00"/>
  </r>
  <r>
    <s v="TRX0187"/>
    <x v="135"/>
    <s v="CUST036"/>
    <x v="20"/>
    <s v="P004"/>
    <x v="7"/>
    <x v="1"/>
    <n v="3"/>
    <n v="79.989999999999995"/>
    <n v="239.97"/>
    <s v="Cash"/>
    <x v="4"/>
    <s v="Premium"/>
    <d v="2021-08-28T00:00:00"/>
    <n v="3"/>
    <d v="2025-02-28T00:00:00"/>
    <d v="1899-12-30T00:00:00"/>
  </r>
  <r>
    <s v="TRX0089"/>
    <x v="136"/>
    <s v="CUST021"/>
    <x v="2"/>
    <s v="P006"/>
    <x v="9"/>
    <x v="2"/>
    <n v="3"/>
    <n v="199.99"/>
    <n v="599.97"/>
    <s v="Cash"/>
    <x v="0"/>
    <s v="Basic"/>
    <d v="2022-06-23T00:00:00"/>
    <n v="3"/>
    <d v="2025-02-28T00:00:00"/>
    <d v="1899-12-30T00:00:00"/>
  </r>
  <r>
    <s v="TRX0196"/>
    <x v="136"/>
    <s v="CUST023"/>
    <x v="0"/>
    <s v="P010"/>
    <x v="8"/>
    <x v="0"/>
    <n v="2"/>
    <n v="89.99"/>
    <n v="179.98"/>
    <s v="PayPal"/>
    <x v="0"/>
    <s v="Basic"/>
    <d v="2023-11-27T00:00:00"/>
    <n v="1"/>
    <d v="2025-02-28T00:00:00"/>
    <d v="1899-12-30T00:00:00"/>
  </r>
  <r>
    <s v="TRX0118"/>
    <x v="137"/>
    <s v="CUST015"/>
    <x v="45"/>
    <s v="P008"/>
    <x v="2"/>
    <x v="2"/>
    <n v="2"/>
    <n v="149.99"/>
    <n v="299.98"/>
    <s v="Cash"/>
    <x v="1"/>
    <s v="Premium"/>
    <d v="2022-06-16T00:00:00"/>
    <n v="3"/>
    <d v="2025-02-28T00:00:00"/>
    <d v="1899-12-30T00:00:00"/>
  </r>
  <r>
    <s v="TRX0179"/>
    <x v="138"/>
    <s v="CUST029"/>
    <x v="23"/>
    <s v="P002"/>
    <x v="5"/>
    <x v="0"/>
    <n v="5"/>
    <n v="699.99"/>
    <n v="3499.95"/>
    <s v="PayPal"/>
    <x v="1"/>
    <s v="Premium"/>
    <d v="2024-03-01T00:00:00"/>
    <n v="1"/>
    <d v="2025-02-28T00:00:00"/>
    <d v="1899-12-30T00:00:00"/>
  </r>
  <r>
    <s v="TRX0168"/>
    <x v="138"/>
    <s v="CUST003"/>
    <x v="4"/>
    <s v="P008"/>
    <x v="2"/>
    <x v="2"/>
    <n v="3"/>
    <n v="149.99"/>
    <n v="449.97"/>
    <s v="PayPal"/>
    <x v="0"/>
    <s v="Standard"/>
    <d v="2022-03-13T00:00:00"/>
    <n v="3"/>
    <d v="2025-02-28T00:00:00"/>
    <d v="2025-07-30T17:06:20"/>
  </r>
  <r>
    <s v="TRX0214"/>
    <x v="139"/>
    <s v="CUST018"/>
    <x v="17"/>
    <s v="P001"/>
    <x v="4"/>
    <x v="0"/>
    <n v="3"/>
    <n v="899.99"/>
    <n v="2699.97"/>
    <s v="Cash"/>
    <x v="4"/>
    <s v="Standard"/>
    <d v="2022-02-21T00:00:00"/>
    <n v="3"/>
    <d v="2025-02-28T00:00:00"/>
    <d v="1899-12-30T00:00:00"/>
  </r>
  <r>
    <s v="TRX0221"/>
    <x v="139"/>
    <s v="CUST033"/>
    <x v="37"/>
    <s v="P006"/>
    <x v="9"/>
    <x v="2"/>
    <n v="3"/>
    <n v="199.99"/>
    <n v="599.97"/>
    <s v="Cash"/>
    <x v="3"/>
    <s v="Premium"/>
    <d v="2022-09-19T00:00:00"/>
    <n v="2"/>
    <d v="2025-02-28T00:00:00"/>
    <d v="1899-12-30T00:00:00"/>
  </r>
  <r>
    <s v="TRX0083"/>
    <x v="140"/>
    <s v="CUST017"/>
    <x v="6"/>
    <s v="P007"/>
    <x v="6"/>
    <x v="2"/>
    <n v="5"/>
    <n v="299.99"/>
    <n v="1499.95"/>
    <s v="Cash"/>
    <x v="3"/>
    <s v="Standard"/>
    <d v="2023-08-04T00:00:00"/>
    <n v="1"/>
    <d v="2025-02-28T00:00:00"/>
    <d v="1899-12-30T00:00:00"/>
  </r>
  <r>
    <s v="TRX0151"/>
    <x v="140"/>
    <s v="CUST040"/>
    <x v="30"/>
    <s v="P002"/>
    <x v="5"/>
    <x v="0"/>
    <n v="1"/>
    <n v="699.99"/>
    <n v="699.99"/>
    <s v="PayPal"/>
    <x v="3"/>
    <s v="Basic"/>
    <d v="2023-01-08T00:00:00"/>
    <n v="2"/>
    <d v="2025-02-28T00:00:00"/>
    <d v="1899-12-30T00:00:00"/>
  </r>
  <r>
    <s v="TRX0047"/>
    <x v="141"/>
    <s v="CUST042"/>
    <x v="43"/>
    <s v="P002"/>
    <x v="5"/>
    <x v="0"/>
    <n v="1"/>
    <n v="699.99"/>
    <n v="699.99"/>
    <s v="Cash"/>
    <x v="2"/>
    <s v="Premium"/>
    <d v="2022-01-22T00:00:00"/>
    <n v="3"/>
    <d v="2025-02-28T00:00:00"/>
    <d v="1899-12-30T00:00:00"/>
  </r>
  <r>
    <s v="TRX0200"/>
    <x v="141"/>
    <s v="CUST037"/>
    <x v="48"/>
    <s v="P008"/>
    <x v="2"/>
    <x v="2"/>
    <n v="4"/>
    <n v="149.99"/>
    <n v="599.96"/>
    <s v="PayPal"/>
    <x v="2"/>
    <s v="Premium"/>
    <d v="2021-08-04T00:00:00"/>
    <n v="3"/>
    <d v="2025-02-28T00:00:00"/>
    <d v="1899-12-30T00:00:00"/>
  </r>
  <r>
    <s v="TRX0062"/>
    <x v="141"/>
    <s v="CUST016"/>
    <x v="39"/>
    <s v="P010"/>
    <x v="8"/>
    <x v="0"/>
    <n v="5"/>
    <n v="89.99"/>
    <n v="449.95"/>
    <s v="PayPal"/>
    <x v="3"/>
    <s v="Premium"/>
    <d v="2023-08-02T00:00:00"/>
    <n v="1"/>
    <d v="2025-02-28T00:00:00"/>
    <d v="1899-12-30T00:00:00"/>
  </r>
  <r>
    <s v="TRX0182"/>
    <x v="142"/>
    <s v="CUST031"/>
    <x v="26"/>
    <s v="P006"/>
    <x v="9"/>
    <x v="2"/>
    <n v="2"/>
    <n v="199.99"/>
    <n v="399.98"/>
    <s v="Cash"/>
    <x v="0"/>
    <s v="Premium"/>
    <d v="2022-01-12T00:00:00"/>
    <n v="3"/>
    <d v="2025-02-28T00:00:00"/>
    <d v="1899-12-30T00:00:00"/>
  </r>
  <r>
    <s v="TRX0229"/>
    <x v="143"/>
    <s v="CUST015"/>
    <x v="45"/>
    <s v="P005"/>
    <x v="1"/>
    <x v="1"/>
    <n v="4"/>
    <n v="59.99"/>
    <n v="239.96"/>
    <s v="Cash"/>
    <x v="3"/>
    <s v="Standard"/>
    <d v="2023-05-24T00:00:00"/>
    <n v="2"/>
    <d v="2025-02-28T00:00:00"/>
    <d v="1899-12-30T00:00:00"/>
  </r>
  <r>
    <s v="TRX0048"/>
    <x v="143"/>
    <s v="CUST048"/>
    <x v="16"/>
    <s v="P007"/>
    <x v="6"/>
    <x v="2"/>
    <n v="2"/>
    <n v="299.99"/>
    <n v="599.98"/>
    <s v="PayPal"/>
    <x v="1"/>
    <s v="Basic"/>
    <d v="2022-01-15T00:00:00"/>
    <n v="3"/>
    <d v="2025-02-28T00:00:00"/>
    <d v="1899-12-30T00:00:00"/>
  </r>
  <r>
    <s v="TRX0227"/>
    <x v="144"/>
    <s v="CUST017"/>
    <x v="6"/>
    <s v="P008"/>
    <x v="2"/>
    <x v="2"/>
    <n v="2"/>
    <n v="149.99"/>
    <n v="299.98"/>
    <s v="Cash"/>
    <x v="0"/>
    <s v="Basic"/>
    <d v="2023-05-22T00:00:00"/>
    <n v="2"/>
    <d v="2025-03-31T00:00:00"/>
    <d v="1899-12-30T00:00:00"/>
  </r>
  <r>
    <s v="TRX0226"/>
    <x v="145"/>
    <s v="CUST039"/>
    <x v="40"/>
    <s v="P002"/>
    <x v="5"/>
    <x v="0"/>
    <n v="5"/>
    <n v="699.99"/>
    <n v="3499.95"/>
    <s v="Debit Card"/>
    <x v="4"/>
    <s v="Premium"/>
    <d v="2023-08-23T00:00:00"/>
    <n v="1"/>
    <d v="2025-03-31T00:00:00"/>
    <d v="1899-12-30T00:00:00"/>
  </r>
  <r>
    <s v="TRX0053"/>
    <x v="146"/>
    <s v="CUST043"/>
    <x v="11"/>
    <s v="P005"/>
    <x v="1"/>
    <x v="1"/>
    <n v="5"/>
    <n v="59.99"/>
    <n v="299.95"/>
    <s v="Cash"/>
    <x v="3"/>
    <s v="Premium"/>
    <d v="2023-12-31T00:00:00"/>
    <n v="1"/>
    <d v="2025-03-31T00:00:00"/>
    <d v="1899-12-30T00:00:00"/>
  </r>
  <r>
    <s v="TRX0233"/>
    <x v="147"/>
    <s v="CUST023"/>
    <x v="0"/>
    <s v="P010"/>
    <x v="8"/>
    <x v="0"/>
    <n v="2"/>
    <n v="89.99"/>
    <n v="179.98"/>
    <s v="Credit Card"/>
    <x v="3"/>
    <s v="Premium"/>
    <d v="2024-01-04T00:00:00"/>
    <n v="1"/>
    <d v="2025-03-31T00:00:00"/>
    <d v="1899-12-30T00:00:00"/>
  </r>
  <r>
    <s v="TRX0175"/>
    <x v="147"/>
    <s v="CUST030"/>
    <x v="22"/>
    <s v="P009"/>
    <x v="0"/>
    <x v="0"/>
    <n v="5"/>
    <n v="249.99"/>
    <n v="1249.95"/>
    <s v="Cash"/>
    <x v="4"/>
    <s v="Standard"/>
    <d v="2021-12-10T00:00:00"/>
    <n v="3"/>
    <d v="2025-03-31T00:00:00"/>
    <d v="1899-12-30T00:00:00"/>
  </r>
  <r>
    <s v="TRX0186"/>
    <x v="148"/>
    <s v="CUST039"/>
    <x v="40"/>
    <s v="P008"/>
    <x v="2"/>
    <x v="2"/>
    <n v="2"/>
    <n v="149.99"/>
    <n v="299.98"/>
    <s v="PayPal"/>
    <x v="0"/>
    <s v="Premium"/>
    <d v="2022-03-12T00:00:00"/>
    <n v="3"/>
    <d v="2025-03-31T00:00:00"/>
    <d v="1899-12-30T00:00:00"/>
  </r>
  <r>
    <s v="TRX0016"/>
    <x v="148"/>
    <s v="CUST035"/>
    <x v="28"/>
    <s v="P001"/>
    <x v="4"/>
    <x v="0"/>
    <n v="5"/>
    <n v="899.99"/>
    <n v="4499.95"/>
    <s v="PayPal"/>
    <x v="4"/>
    <s v="Premium"/>
    <d v="2024-04-07T00:00:00"/>
    <n v="1"/>
    <d v="2025-03-31T00:00:00"/>
    <d v="1899-12-30T00:00:00"/>
  </r>
  <r>
    <s v="TRX0199"/>
    <x v="148"/>
    <s v="CUST017"/>
    <x v="6"/>
    <s v="P008"/>
    <x v="2"/>
    <x v="2"/>
    <n v="4"/>
    <n v="149.99"/>
    <n v="599.96"/>
    <s v="Cash"/>
    <x v="0"/>
    <s v="Standard"/>
    <d v="2023-12-03T00:00:00"/>
    <n v="1"/>
    <d v="2025-03-31T00:00:00"/>
    <d v="1899-12-30T00:00:00"/>
  </r>
  <r>
    <s v="TRX0038"/>
    <x v="149"/>
    <s v="CUST035"/>
    <x v="28"/>
    <s v="P009"/>
    <x v="0"/>
    <x v="0"/>
    <n v="1"/>
    <n v="249.99"/>
    <n v="249.99"/>
    <s v="Cash"/>
    <x v="2"/>
    <s v="Standard"/>
    <d v="2023-07-10T00:00:00"/>
    <n v="2"/>
    <d v="2025-03-31T00:00:00"/>
    <d v="1899-12-30T00:00:00"/>
  </r>
  <r>
    <s v="TRX0014"/>
    <x v="150"/>
    <s v="CUST033"/>
    <x v="37"/>
    <s v="P005"/>
    <x v="1"/>
    <x v="1"/>
    <n v="2"/>
    <n v="59.99"/>
    <n v="119.98"/>
    <s v="Credit Card"/>
    <x v="3"/>
    <s v="Basic"/>
    <d v="2023-09-24T00:00:00"/>
    <n v="1"/>
    <d v="2025-03-31T00:00:00"/>
    <d v="1899-12-30T00:00:00"/>
  </r>
  <r>
    <s v="TRX0003"/>
    <x v="151"/>
    <s v="CUST002"/>
    <x v="25"/>
    <s v="P008"/>
    <x v="2"/>
    <x v="2"/>
    <n v="2"/>
    <n v="149.99"/>
    <n v="299.98"/>
    <s v="Cash"/>
    <x v="3"/>
    <s v="Premium"/>
    <d v="2023-11-03T00:00:00"/>
    <n v="1"/>
    <d v="2025-03-31T00:00:00"/>
    <d v="1899-12-30T00:00:00"/>
  </r>
  <r>
    <s v="TRX0124"/>
    <x v="151"/>
    <s v="CUST040"/>
    <x v="30"/>
    <s v="P001"/>
    <x v="4"/>
    <x v="0"/>
    <n v="3"/>
    <n v="899.99"/>
    <n v="2699.97"/>
    <s v="Debit Card"/>
    <x v="2"/>
    <s v="Premium"/>
    <d v="2022-11-11T00:00:00"/>
    <n v="2"/>
    <d v="2025-03-31T00:00:00"/>
    <d v="1899-12-30T00:00:00"/>
  </r>
  <r>
    <s v="TRX0013"/>
    <x v="151"/>
    <s v="CUST024"/>
    <x v="5"/>
    <s v="P001"/>
    <x v="4"/>
    <x v="0"/>
    <n v="3"/>
    <n v="899.99"/>
    <n v="2699.97"/>
    <s v="PayPal"/>
    <x v="2"/>
    <s v="Basic"/>
    <d v="2023-02-18T00:00:00"/>
    <n v="2"/>
    <d v="2025-03-31T00:00:00"/>
    <d v="1899-12-30T00:00:00"/>
  </r>
  <r>
    <s v="TRX0019"/>
    <x v="152"/>
    <s v="CUST023"/>
    <x v="0"/>
    <s v="P007"/>
    <x v="6"/>
    <x v="2"/>
    <n v="3"/>
    <n v="299.99"/>
    <n v="899.97"/>
    <s v="Credit Card"/>
    <x v="3"/>
    <s v="Premium"/>
    <d v="2023-11-04T00:00:00"/>
    <n v="1"/>
    <d v="2025-03-31T00:00:00"/>
    <d v="1899-12-30T00:00:00"/>
  </r>
  <r>
    <s v="TRX0050"/>
    <x v="153"/>
    <s v="CUST001"/>
    <x v="49"/>
    <s v="P008"/>
    <x v="2"/>
    <x v="2"/>
    <n v="4"/>
    <n v="149.99"/>
    <n v="599.96"/>
    <s v="PayPal"/>
    <x v="3"/>
    <s v="Standard"/>
    <d v="2021-12-30T00:00:00"/>
    <n v="3"/>
    <d v="2025-03-31T00:00:00"/>
    <d v="1899-12-30T00:00:00"/>
  </r>
  <r>
    <s v="TRX0152"/>
    <x v="154"/>
    <s v="CUST044"/>
    <x v="19"/>
    <s v="P004"/>
    <x v="7"/>
    <x v="1"/>
    <n v="4"/>
    <n v="79.989999999999995"/>
    <n v="319.95999999999998"/>
    <s v="Credit Card"/>
    <x v="0"/>
    <s v="Basic"/>
    <d v="2023-12-28T00:00:00"/>
    <n v="1"/>
    <d v="2025-03-31T00:00:00"/>
    <d v="1899-12-30T00:00:00"/>
  </r>
  <r>
    <s v="TRX0213"/>
    <x v="155"/>
    <s v="CUST020"/>
    <x v="36"/>
    <s v="P010"/>
    <x v="8"/>
    <x v="0"/>
    <n v="5"/>
    <n v="89.99"/>
    <n v="449.95"/>
    <s v="PayPal"/>
    <x v="1"/>
    <s v="Basic"/>
    <d v="2022-05-23T00:00:00"/>
    <n v="3"/>
    <d v="2025-03-31T00:00:00"/>
    <d v="1899-12-30T00:00:00"/>
  </r>
  <r>
    <s v="TRX0197"/>
    <x v="156"/>
    <s v="CUST048"/>
    <x v="16"/>
    <s v="P008"/>
    <x v="2"/>
    <x v="2"/>
    <n v="3"/>
    <n v="149.99"/>
    <n v="449.97"/>
    <s v="PayPal"/>
    <x v="0"/>
    <s v="Standard"/>
    <d v="2023-09-02T00:00:00"/>
    <n v="1"/>
    <d v="2025-03-31T00:00:00"/>
    <d v="1899-12-30T00:00:00"/>
  </r>
  <r>
    <s v="TRX0250"/>
    <x v="156"/>
    <s v="CUST026"/>
    <x v="8"/>
    <s v="P010"/>
    <x v="8"/>
    <x v="0"/>
    <n v="2"/>
    <n v="89.99"/>
    <n v="179.98"/>
    <s v="Debit Card"/>
    <x v="3"/>
    <s v="Premium"/>
    <d v="2021-11-22T00:00:00"/>
    <n v="3"/>
    <d v="2025-03-31T00:00:00"/>
    <d v="1899-12-30T00:00:00"/>
  </r>
  <r>
    <s v="TRX0068"/>
    <x v="157"/>
    <s v="CUST044"/>
    <x v="19"/>
    <s v="P002"/>
    <x v="5"/>
    <x v="0"/>
    <n v="2"/>
    <n v="699.99"/>
    <n v="1399.98"/>
    <s v="PayPal"/>
    <x v="2"/>
    <s v="Standard"/>
    <d v="2022-02-26T00:00:00"/>
    <n v="3"/>
    <d v="2025-04-30T00:00:00"/>
    <d v="1899-12-30T00:00:00"/>
  </r>
  <r>
    <s v="TRX0144"/>
    <x v="158"/>
    <s v="CUST029"/>
    <x v="23"/>
    <s v="P001"/>
    <x v="4"/>
    <x v="0"/>
    <n v="3"/>
    <n v="899.99"/>
    <n v="2699.97"/>
    <s v="Cash"/>
    <x v="0"/>
    <s v="Standard"/>
    <d v="2023-01-27T00:00:00"/>
    <n v="2"/>
    <d v="2025-04-30T00:00:00"/>
    <d v="1899-12-30T00:00:00"/>
  </r>
  <r>
    <s v="TRX0039"/>
    <x v="159"/>
    <s v="CUST048"/>
    <x v="16"/>
    <s v="P004"/>
    <x v="7"/>
    <x v="1"/>
    <n v="3"/>
    <n v="79.989999999999995"/>
    <n v="239.97"/>
    <s v="Credit Card"/>
    <x v="2"/>
    <s v="Basic"/>
    <d v="2021-11-11T00:00:00"/>
    <n v="3"/>
    <d v="2025-04-30T00:00:00"/>
    <d v="1899-12-30T00:00:00"/>
  </r>
  <r>
    <s v="TRX0116"/>
    <x v="160"/>
    <s v="CUST009"/>
    <x v="7"/>
    <s v="P010"/>
    <x v="8"/>
    <x v="0"/>
    <n v="1"/>
    <n v="89.99"/>
    <n v="89.99"/>
    <s v="Debit Card"/>
    <x v="4"/>
    <s v="Basic"/>
    <d v="2024-02-24T00:00:00"/>
    <n v="1"/>
    <d v="2025-04-30T00:00:00"/>
    <d v="1899-12-30T00:00:00"/>
  </r>
  <r>
    <s v="TRX0120"/>
    <x v="161"/>
    <s v="CUST045"/>
    <x v="46"/>
    <s v="P002"/>
    <x v="5"/>
    <x v="0"/>
    <n v="3"/>
    <n v="699.99"/>
    <n v="2099.9699999999998"/>
    <s v="PayPal"/>
    <x v="2"/>
    <s v="Basic"/>
    <d v="2022-12-14T00:00:00"/>
    <n v="2"/>
    <d v="2025-04-30T00:00:00"/>
    <d v="1899-12-30T00:00:00"/>
  </r>
  <r>
    <s v="TRX0103"/>
    <x v="161"/>
    <s v="CUST039"/>
    <x v="40"/>
    <s v="P010"/>
    <x v="8"/>
    <x v="0"/>
    <n v="2"/>
    <n v="89.99"/>
    <n v="179.98"/>
    <s v="Debit Card"/>
    <x v="4"/>
    <s v="Basic"/>
    <d v="2023-06-11T00:00:00"/>
    <n v="2"/>
    <d v="2025-04-30T00:00:00"/>
    <d v="1899-12-30T00:00:00"/>
  </r>
  <r>
    <s v="TRX0064"/>
    <x v="161"/>
    <s v="CUST031"/>
    <x v="26"/>
    <s v="P010"/>
    <x v="8"/>
    <x v="0"/>
    <n v="3"/>
    <n v="89.99"/>
    <n v="269.97000000000003"/>
    <s v="Debit Card"/>
    <x v="2"/>
    <s v="Premium"/>
    <d v="2022-11-13T00:00:00"/>
    <n v="2"/>
    <d v="2025-04-30T00:00:00"/>
    <d v="1899-12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90B5D-9493-4931-868C-1152307D8630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L3:M7" firstHeaderRow="1" firstDataRow="1" firstDataCol="1"/>
  <pivotFields count="20">
    <pivotField compact="0" showAll="0"/>
    <pivotField compact="0" numFmtId="14" showAll="0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compact="0" showAll="0"/>
    <pivotField compact="0" showAll="0">
      <items count="51">
        <item x="48"/>
        <item x="17"/>
        <item x="32"/>
        <item x="41"/>
        <item x="6"/>
        <item x="19"/>
        <item x="29"/>
        <item x="35"/>
        <item x="11"/>
        <item x="5"/>
        <item x="46"/>
        <item x="23"/>
        <item x="39"/>
        <item x="25"/>
        <item x="37"/>
        <item x="13"/>
        <item x="38"/>
        <item x="28"/>
        <item x="22"/>
        <item x="47"/>
        <item x="27"/>
        <item x="49"/>
        <item x="1"/>
        <item x="33"/>
        <item x="8"/>
        <item x="3"/>
        <item x="2"/>
        <item x="40"/>
        <item x="21"/>
        <item x="24"/>
        <item x="36"/>
        <item x="15"/>
        <item x="14"/>
        <item x="4"/>
        <item x="12"/>
        <item x="20"/>
        <item x="18"/>
        <item x="0"/>
        <item x="10"/>
        <item x="34"/>
        <item x="45"/>
        <item x="7"/>
        <item x="43"/>
        <item x="42"/>
        <item x="31"/>
        <item x="30"/>
        <item x="26"/>
        <item x="9"/>
        <item x="16"/>
        <item x="44"/>
        <item t="default"/>
      </items>
    </pivotField>
    <pivotField compact="0" showAll="0"/>
    <pivotField compact="0" showAll="0">
      <items count="11">
        <item x="1"/>
        <item x="2"/>
        <item x="7"/>
        <item x="6"/>
        <item x="3"/>
        <item x="8"/>
        <item x="4"/>
        <item x="0"/>
        <item x="9"/>
        <item x="5"/>
        <item t="default"/>
      </items>
    </pivotField>
    <pivotField axis="axisRow" compact="0" showAll="0">
      <items count="4">
        <item x="1"/>
        <item x="0"/>
        <item x="2"/>
        <item t="default"/>
      </items>
    </pivotField>
    <pivotField compact="0" numFmtId="1" showAll="0"/>
    <pivotField compact="0" numFmtId="165" showAll="0"/>
    <pivotField dataField="1" compact="0" numFmtId="165" showAll="0"/>
    <pivotField compact="0" showAll="0"/>
    <pivotField compact="0" showAll="0">
      <items count="6">
        <item x="0"/>
        <item x="4"/>
        <item x="2"/>
        <item x="1"/>
        <item x="3"/>
        <item t="default"/>
      </items>
    </pivotField>
    <pivotField compact="0" showAll="0"/>
    <pivotField compact="0" numFmtId="14" showAll="0"/>
    <pivotField compact="0" showAll="0"/>
    <pivotField compact="0" numFmtId="14" showAll="0"/>
    <pivotField compact="0" numFmtId="18" showAll="0"/>
    <pivotField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showAll="0">
      <items count="5">
        <item sd="0" x="0"/>
        <item sd="0" x="1"/>
        <item sd="0" x="2"/>
        <item sd="0" x="3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Amount" fld="9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8647C-F110-4D28-940B-404D29FB9382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I3:J14" firstHeaderRow="1" firstDataRow="1" firstDataCol="1"/>
  <pivotFields count="20">
    <pivotField compact="0" showAll="0"/>
    <pivotField compact="0" numFmtId="14" showAll="0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compact="0" showAll="0"/>
    <pivotField compact="0" showAll="0">
      <items count="51">
        <item x="48"/>
        <item x="17"/>
        <item x="32"/>
        <item x="41"/>
        <item x="6"/>
        <item x="19"/>
        <item x="29"/>
        <item x="35"/>
        <item x="11"/>
        <item x="5"/>
        <item x="46"/>
        <item x="23"/>
        <item x="39"/>
        <item x="25"/>
        <item x="37"/>
        <item x="13"/>
        <item x="38"/>
        <item x="28"/>
        <item x="22"/>
        <item x="47"/>
        <item x="27"/>
        <item x="49"/>
        <item x="1"/>
        <item x="33"/>
        <item x="8"/>
        <item x="3"/>
        <item x="2"/>
        <item x="40"/>
        <item x="21"/>
        <item x="24"/>
        <item x="36"/>
        <item x="15"/>
        <item x="14"/>
        <item x="4"/>
        <item x="12"/>
        <item x="20"/>
        <item x="18"/>
        <item x="0"/>
        <item x="10"/>
        <item x="34"/>
        <item x="45"/>
        <item x="7"/>
        <item x="43"/>
        <item x="42"/>
        <item x="31"/>
        <item x="30"/>
        <item x="26"/>
        <item x="9"/>
        <item x="16"/>
        <item x="44"/>
        <item t="default"/>
      </items>
    </pivotField>
    <pivotField compact="0" showAll="0"/>
    <pivotField axis="axisRow" compact="0" showAll="0">
      <items count="11">
        <item x="1"/>
        <item x="2"/>
        <item x="7"/>
        <item x="6"/>
        <item x="3"/>
        <item x="8"/>
        <item x="4"/>
        <item x="0"/>
        <item x="9"/>
        <item x="5"/>
        <item t="default"/>
      </items>
    </pivotField>
    <pivotField compact="0" showAll="0"/>
    <pivotField compact="0" numFmtId="1" showAll="0"/>
    <pivotField compact="0" numFmtId="165" showAll="0"/>
    <pivotField dataField="1" compact="0" numFmtId="165" showAll="0"/>
    <pivotField compact="0" showAll="0"/>
    <pivotField compact="0" showAll="0">
      <items count="6">
        <item x="0"/>
        <item x="4"/>
        <item x="2"/>
        <item x="1"/>
        <item x="3"/>
        <item t="default"/>
      </items>
    </pivotField>
    <pivotField compact="0" showAll="0"/>
    <pivotField compact="0" numFmtId="14" showAll="0"/>
    <pivotField compact="0" showAll="0"/>
    <pivotField compact="0" numFmtId="14" showAll="0"/>
    <pivotField compact="0" numFmtId="18" showAll="0"/>
    <pivotField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showAll="0">
      <items count="5">
        <item sd="0" x="0"/>
        <item sd="0" x="1"/>
        <item sd="0" x="2"/>
        <item sd="0"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otal_Amount" fld="9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ED8897-4FCC-4665-B66D-B7D4933F0779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F3:G9" firstHeaderRow="1" firstDataRow="1" firstDataCol="1"/>
  <pivotFields count="20">
    <pivotField compact="0" showAll="0"/>
    <pivotField compact="0" numFmtId="14" showAll="0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compact="0" showAll="0"/>
    <pivotField compact="0" showAll="0">
      <items count="51">
        <item x="48"/>
        <item x="17"/>
        <item x="32"/>
        <item x="41"/>
        <item x="6"/>
        <item x="19"/>
        <item x="29"/>
        <item x="35"/>
        <item x="11"/>
        <item x="5"/>
        <item x="46"/>
        <item x="23"/>
        <item x="39"/>
        <item x="25"/>
        <item x="37"/>
        <item x="13"/>
        <item x="38"/>
        <item x="28"/>
        <item x="22"/>
        <item x="47"/>
        <item x="27"/>
        <item x="49"/>
        <item x="1"/>
        <item x="33"/>
        <item x="8"/>
        <item x="3"/>
        <item x="2"/>
        <item x="40"/>
        <item x="21"/>
        <item x="24"/>
        <item x="36"/>
        <item x="15"/>
        <item x="14"/>
        <item x="4"/>
        <item x="12"/>
        <item x="20"/>
        <item x="18"/>
        <item x="0"/>
        <item x="10"/>
        <item x="34"/>
        <item x="45"/>
        <item x="7"/>
        <item x="43"/>
        <item x="42"/>
        <item x="31"/>
        <item x="30"/>
        <item x="26"/>
        <item x="9"/>
        <item x="16"/>
        <item x="44"/>
        <item t="default"/>
      </items>
    </pivotField>
    <pivotField compact="0" showAll="0"/>
    <pivotField compact="0" showAll="0"/>
    <pivotField compact="0" showAll="0"/>
    <pivotField compact="0" numFmtId="1" showAll="0"/>
    <pivotField compact="0" numFmtId="165" showAll="0"/>
    <pivotField dataField="1" compact="0" numFmtId="165" showAll="0"/>
    <pivotField compact="0" showAll="0"/>
    <pivotField axis="axisRow" compact="0" showAll="0">
      <items count="6">
        <item x="0"/>
        <item x="4"/>
        <item x="2"/>
        <item x="1"/>
        <item x="3"/>
        <item t="default"/>
      </items>
    </pivotField>
    <pivotField compact="0" showAll="0"/>
    <pivotField compact="0" numFmtId="14" showAll="0"/>
    <pivotField compact="0" showAll="0"/>
    <pivotField compact="0" numFmtId="14" showAll="0"/>
    <pivotField compact="0" numFmtId="18" showAll="0"/>
    <pivotField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showAll="0">
      <items count="5">
        <item sd="0" x="0"/>
        <item sd="0" x="1"/>
        <item sd="0" x="2"/>
        <item sd="0" x="3"/>
        <item t="default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9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01CF81-98B3-4BE9-AC6E-1CC46F5BD272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3:D17" firstHeaderRow="1" firstDataRow="2" firstDataCol="1"/>
  <pivotFields count="20">
    <pivotField compact="0" showAll="0"/>
    <pivotField compact="0" numFmtId="14" showAll="0">
      <items count="1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numFmtId="1" showAll="0"/>
    <pivotField compact="0" numFmtId="165" showAll="0"/>
    <pivotField dataField="1" compact="0" numFmtId="165" showAll="0"/>
    <pivotField compact="0" showAll="0"/>
    <pivotField compact="0" showAll="0"/>
    <pivotField compact="0" showAll="0"/>
    <pivotField compact="0" numFmtId="14" showAll="0"/>
    <pivotField compact="0" showAll="0"/>
    <pivotField compact="0" numFmtId="14" showAll="0"/>
    <pivotField compact="0" numFmtId="18" showAll="0"/>
    <pivotField axis="axisRow" compact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showAll="0">
      <items count="5">
        <item sd="0" x="0"/>
        <item sd="0" x="1"/>
        <item sd="0" x="2"/>
        <item sd="0" x="3"/>
        <item t="default"/>
      </items>
    </pivotField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9"/>
  </colFields>
  <colItems count="3">
    <i>
      <x v="1"/>
    </i>
    <i>
      <x v="2"/>
    </i>
    <i t="grand">
      <x/>
    </i>
  </colItems>
  <dataFields count="1">
    <dataField name="Sum of Total_Amount" fld="9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B647E3-3B5A-4137-81D4-E47BBDF98732}" name="Data" displayName="Data" ref="A1:Q251" totalsRowShown="0" headerRowDxfId="18" dataDxfId="17">
  <autoFilter ref="A1:Q251" xr:uid="{A6B647E3-3B5A-4137-81D4-E47BBDF98732}"/>
  <tableColumns count="17">
    <tableColumn id="1" xr3:uid="{46A940CF-3E03-45BD-B4B1-A1E05266F99A}" name="Transaction_ID" dataDxfId="16"/>
    <tableColumn id="2" xr3:uid="{88AE956F-BF4F-4ABD-86EA-9D6C875FF404}" name="Date" dataDxfId="15"/>
    <tableColumn id="3" xr3:uid="{65A821EF-CFD8-4AA2-803E-EEEF6816F20B}" name="Customer_ID" dataDxfId="14"/>
    <tableColumn id="4" xr3:uid="{DBE911B7-FC19-4BE2-AA5E-1A40CF38B2FA}" name="Customer_Name" dataDxfId="13"/>
    <tableColumn id="5" xr3:uid="{D91295F9-1AEA-4D5B-977E-8C892C053790}" name="Product_ID" dataDxfId="12"/>
    <tableColumn id="6" xr3:uid="{485EE2C5-D2CC-41FF-ACA3-CE911FCE6BAE}" name="Product_Name" dataDxfId="11"/>
    <tableColumn id="7" xr3:uid="{2A91C1B9-C5A5-439B-872E-BF7CB47159E5}" name="Category" dataDxfId="10"/>
    <tableColumn id="8" xr3:uid="{6EF226E2-E5E8-4511-8A6A-4886DF77A526}" name="Quantity" dataDxfId="9"/>
    <tableColumn id="9" xr3:uid="{48DC1636-4D55-47F3-B1C1-A15772C89511}" name="Unit_Price" dataDxfId="8"/>
    <tableColumn id="14" xr3:uid="{E9BD5BC2-56FD-4E6A-9FAA-57FDA42BE235}" name="Total_Amount" dataDxfId="7"/>
    <tableColumn id="10" xr3:uid="{42CBB036-15EA-45A7-B64D-F68023101A1B}" name="Payment_Method" dataDxfId="6"/>
    <tableColumn id="11" xr3:uid="{B0E78DE3-1883-4135-9C82-D0A14C5D0AF8}" name="Region" dataDxfId="5"/>
    <tableColumn id="12" xr3:uid="{2AFAD278-2928-4FAE-B697-D738E157599B}" name="Customer_Segment" dataDxfId="4"/>
    <tableColumn id="13" xr3:uid="{9B7F66E1-13AE-4005-AD8D-2E8B718D6CED}" name="Customer_Since" dataDxfId="3"/>
    <tableColumn id="15" xr3:uid="{F7492262-D6FC-42A6-9CEA-1AD3BD7C3CD0}" name="Customer_Period(In Years)" dataDxfId="2">
      <calculatedColumnFormula>DATEDIF(Data[[#This Row],[Customer_Since]],TODAY(),"Y")</calculatedColumnFormula>
    </tableColumn>
    <tableColumn id="16" xr3:uid="{56FB60E6-4DC7-466D-B595-76C57AC51455}" name="End Of Month" dataDxfId="1">
      <calculatedColumnFormula>EOMONTH(Data[[#This Row],[Date]],0)</calculatedColumnFormula>
    </tableColumn>
    <tableColumn id="17" xr3:uid="{E717A412-3B81-40E7-B09D-E2BDCF83F867}" name="Timestamp" dataDxfId="0">
      <calculatedColumnFormula array="1">IF(CELL("row")=ROW(),NOW(),Q2)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B2" sqref="B2"/>
    </sheetView>
  </sheetViews>
  <sheetFormatPr defaultColWidth="96.7109375" defaultRowHeight="15" customHeight="1" x14ac:dyDescent="0.25"/>
  <cols>
    <col min="1" max="16384" width="96.7109375" style="7"/>
  </cols>
  <sheetData>
    <row r="1" spans="1:2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409.5" customHeight="1" x14ac:dyDescent="0.25">
      <c r="A2" s="4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25">
      <c r="A3" s="4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4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25">
      <c r="A5" s="4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4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mergeCells count="1">
    <mergeCell ref="A2:A6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13.7109375" customWidth="1"/>
    <col min="2" max="2" width="10.85546875" customWidth="1"/>
    <col min="3" max="3" width="12.28515625" customWidth="1"/>
    <col min="4" max="4" width="15.85546875" customWidth="1"/>
    <col min="5" max="5" width="10.7109375" customWidth="1"/>
    <col min="6" max="6" width="13.85546875" customWidth="1"/>
    <col min="7" max="7" width="10.42578125" customWidth="1"/>
    <col min="8" max="8" width="8.5703125" customWidth="1"/>
    <col min="9" max="9" width="10" customWidth="1"/>
    <col min="10" max="10" width="16.42578125" customWidth="1"/>
    <col min="11" max="11" width="7.28515625" customWidth="1"/>
    <col min="12" max="12" width="17.85546875" customWidth="1"/>
    <col min="13" max="13" width="14.85546875" customWidth="1"/>
    <col min="14" max="14" width="13.140625" customWidth="1"/>
    <col min="15" max="26" width="8.7109375" customWidth="1"/>
  </cols>
  <sheetData>
    <row r="1" spans="1:2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16</v>
      </c>
      <c r="B2" s="4">
        <v>45393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3</v>
      </c>
      <c r="I2" s="3">
        <v>249.99</v>
      </c>
      <c r="J2" s="3" t="s">
        <v>22</v>
      </c>
      <c r="K2" s="3" t="s">
        <v>23</v>
      </c>
      <c r="L2" s="3" t="s">
        <v>24</v>
      </c>
      <c r="M2" s="4">
        <v>44425</v>
      </c>
      <c r="N2" s="3">
        <v>749.97</v>
      </c>
    </row>
    <row r="3" spans="1:26" x14ac:dyDescent="0.25">
      <c r="A3" s="3" t="s">
        <v>25</v>
      </c>
      <c r="B3" s="4">
        <v>45396</v>
      </c>
      <c r="C3" s="3" t="s">
        <v>26</v>
      </c>
      <c r="D3" s="3" t="s">
        <v>27</v>
      </c>
      <c r="E3" s="3" t="s">
        <v>19</v>
      </c>
      <c r="F3" s="3" t="s">
        <v>20</v>
      </c>
      <c r="G3" s="3" t="s">
        <v>21</v>
      </c>
      <c r="H3" s="3">
        <v>3</v>
      </c>
      <c r="I3" s="3">
        <v>249.99</v>
      </c>
      <c r="J3" s="3" t="s">
        <v>28</v>
      </c>
      <c r="K3" s="3" t="s">
        <v>23</v>
      </c>
      <c r="L3" s="3" t="s">
        <v>29</v>
      </c>
      <c r="M3" s="4">
        <v>44575</v>
      </c>
      <c r="N3" s="3">
        <v>749.97</v>
      </c>
    </row>
    <row r="4" spans="1:26" x14ac:dyDescent="0.25">
      <c r="A4" s="3" t="s">
        <v>30</v>
      </c>
      <c r="B4" s="4">
        <v>45399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>
        <v>3</v>
      </c>
      <c r="I4" s="3">
        <v>59.99</v>
      </c>
      <c r="J4" s="3" t="s">
        <v>36</v>
      </c>
      <c r="K4" s="3" t="s">
        <v>37</v>
      </c>
      <c r="L4" s="3" t="s">
        <v>38</v>
      </c>
      <c r="M4" s="4">
        <v>45262</v>
      </c>
      <c r="N4" s="3">
        <v>179.97</v>
      </c>
    </row>
    <row r="5" spans="1:26" x14ac:dyDescent="0.25">
      <c r="A5" s="3" t="s">
        <v>39</v>
      </c>
      <c r="B5" s="4">
        <v>45400</v>
      </c>
      <c r="C5" s="3" t="s">
        <v>40</v>
      </c>
      <c r="D5" s="3" t="s">
        <v>41</v>
      </c>
      <c r="E5" s="3" t="s">
        <v>33</v>
      </c>
      <c r="F5" s="3" t="s">
        <v>34</v>
      </c>
      <c r="G5" s="3" t="s">
        <v>35</v>
      </c>
      <c r="H5" s="3">
        <v>3</v>
      </c>
      <c r="I5" s="3">
        <v>59.99</v>
      </c>
      <c r="J5" s="3" t="s">
        <v>22</v>
      </c>
      <c r="K5" s="3" t="s">
        <v>42</v>
      </c>
      <c r="L5" s="3" t="s">
        <v>29</v>
      </c>
      <c r="M5" s="4">
        <v>45114</v>
      </c>
      <c r="N5" s="3">
        <v>179.97</v>
      </c>
    </row>
    <row r="6" spans="1:26" x14ac:dyDescent="0.25">
      <c r="A6" s="3" t="s">
        <v>43</v>
      </c>
      <c r="B6" s="4">
        <v>45400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>
        <v>5</v>
      </c>
      <c r="I6" s="3">
        <v>149.99</v>
      </c>
      <c r="J6" s="3" t="s">
        <v>28</v>
      </c>
      <c r="K6" s="3" t="s">
        <v>42</v>
      </c>
      <c r="L6" s="3" t="s">
        <v>29</v>
      </c>
      <c r="M6" s="4">
        <v>45295</v>
      </c>
      <c r="N6" s="3">
        <v>749.95</v>
      </c>
    </row>
    <row r="7" spans="1:26" x14ac:dyDescent="0.25">
      <c r="A7" s="3" t="s">
        <v>49</v>
      </c>
      <c r="B7" s="4">
        <v>45403</v>
      </c>
      <c r="C7" s="3" t="s">
        <v>50</v>
      </c>
      <c r="D7" s="3" t="s">
        <v>51</v>
      </c>
      <c r="E7" s="3" t="s">
        <v>33</v>
      </c>
      <c r="F7" s="3" t="s">
        <v>34</v>
      </c>
      <c r="G7" s="3" t="s">
        <v>35</v>
      </c>
      <c r="H7" s="3">
        <v>2</v>
      </c>
      <c r="I7" s="3">
        <v>59.99</v>
      </c>
      <c r="J7" s="3" t="s">
        <v>22</v>
      </c>
      <c r="K7" s="3" t="s">
        <v>52</v>
      </c>
      <c r="L7" s="3" t="s">
        <v>38</v>
      </c>
      <c r="M7" s="4">
        <v>44746</v>
      </c>
      <c r="N7" s="3">
        <v>119.98</v>
      </c>
    </row>
    <row r="8" spans="1:26" x14ac:dyDescent="0.25">
      <c r="A8" s="3" t="s">
        <v>53</v>
      </c>
      <c r="B8" s="4">
        <v>45403</v>
      </c>
      <c r="C8" s="3" t="s">
        <v>50</v>
      </c>
      <c r="D8" s="3" t="s">
        <v>51</v>
      </c>
      <c r="E8" s="3" t="s">
        <v>54</v>
      </c>
      <c r="F8" s="3" t="s">
        <v>55</v>
      </c>
      <c r="G8" s="3" t="s">
        <v>21</v>
      </c>
      <c r="H8" s="3">
        <v>5</v>
      </c>
      <c r="I8" s="3">
        <v>149.99</v>
      </c>
      <c r="J8" s="3" t="s">
        <v>28</v>
      </c>
      <c r="K8" s="3" t="s">
        <v>23</v>
      </c>
      <c r="L8" s="3" t="s">
        <v>38</v>
      </c>
      <c r="M8" s="4">
        <v>44418</v>
      </c>
      <c r="N8" s="3">
        <v>749.95</v>
      </c>
    </row>
    <row r="9" spans="1:26" x14ac:dyDescent="0.25">
      <c r="A9" s="3" t="s">
        <v>56</v>
      </c>
      <c r="B9" s="4">
        <v>45403</v>
      </c>
      <c r="C9" s="3" t="s">
        <v>57</v>
      </c>
      <c r="D9" s="3" t="s">
        <v>58</v>
      </c>
      <c r="E9" s="3" t="s">
        <v>33</v>
      </c>
      <c r="F9" s="3" t="s">
        <v>34</v>
      </c>
      <c r="G9" s="3" t="s">
        <v>35</v>
      </c>
      <c r="H9" s="3">
        <v>3</v>
      </c>
      <c r="I9" s="3">
        <v>59.99</v>
      </c>
      <c r="J9" s="3" t="s">
        <v>59</v>
      </c>
      <c r="K9" s="3" t="s">
        <v>37</v>
      </c>
      <c r="L9" s="3" t="s">
        <v>24</v>
      </c>
      <c r="M9" s="4">
        <v>45007</v>
      </c>
      <c r="N9" s="3">
        <v>179.97</v>
      </c>
    </row>
    <row r="10" spans="1:26" x14ac:dyDescent="0.25">
      <c r="A10" s="3" t="s">
        <v>60</v>
      </c>
      <c r="B10" s="4">
        <v>45405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21</v>
      </c>
      <c r="H10" s="3">
        <v>3</v>
      </c>
      <c r="I10" s="3">
        <v>899.99</v>
      </c>
      <c r="J10" s="3" t="s">
        <v>36</v>
      </c>
      <c r="K10" s="3" t="s">
        <v>65</v>
      </c>
      <c r="L10" s="3" t="s">
        <v>38</v>
      </c>
      <c r="M10" s="4">
        <v>45299</v>
      </c>
      <c r="N10" s="3">
        <v>2699.97</v>
      </c>
    </row>
    <row r="11" spans="1:26" x14ac:dyDescent="0.25">
      <c r="A11" s="3" t="s">
        <v>66</v>
      </c>
      <c r="B11" s="4">
        <v>45408</v>
      </c>
      <c r="C11" s="3" t="s">
        <v>67</v>
      </c>
      <c r="D11" s="3" t="s">
        <v>68</v>
      </c>
      <c r="E11" s="3" t="s">
        <v>33</v>
      </c>
      <c r="F11" s="3" t="s">
        <v>34</v>
      </c>
      <c r="G11" s="3" t="s">
        <v>35</v>
      </c>
      <c r="H11" s="3">
        <v>3</v>
      </c>
      <c r="I11" s="3">
        <v>59.99</v>
      </c>
      <c r="J11" s="3" t="s">
        <v>22</v>
      </c>
      <c r="K11" s="3" t="s">
        <v>52</v>
      </c>
      <c r="L11" s="3" t="s">
        <v>29</v>
      </c>
      <c r="M11" s="4">
        <v>45207</v>
      </c>
      <c r="N11" s="3">
        <v>179.97</v>
      </c>
    </row>
    <row r="12" spans="1:26" x14ac:dyDescent="0.25">
      <c r="A12" s="3" t="s">
        <v>69</v>
      </c>
      <c r="B12" s="4">
        <v>45408</v>
      </c>
      <c r="C12" s="3" t="s">
        <v>70</v>
      </c>
      <c r="D12" s="3" t="s">
        <v>71</v>
      </c>
      <c r="E12" s="3" t="s">
        <v>46</v>
      </c>
      <c r="F12" s="3" t="s">
        <v>47</v>
      </c>
      <c r="G12" s="3" t="s">
        <v>48</v>
      </c>
      <c r="H12" s="3">
        <v>1</v>
      </c>
      <c r="I12" s="3">
        <v>149.99</v>
      </c>
      <c r="J12" s="3" t="s">
        <v>28</v>
      </c>
      <c r="K12" s="3" t="s">
        <v>52</v>
      </c>
      <c r="L12" s="3" t="s">
        <v>38</v>
      </c>
      <c r="M12" s="4">
        <v>45103</v>
      </c>
      <c r="N12" s="3">
        <v>149.99</v>
      </c>
    </row>
    <row r="13" spans="1:26" x14ac:dyDescent="0.25">
      <c r="A13" s="3" t="s">
        <v>72</v>
      </c>
      <c r="B13" s="4">
        <v>45408</v>
      </c>
      <c r="C13" s="3" t="s">
        <v>40</v>
      </c>
      <c r="D13" s="3" t="s">
        <v>41</v>
      </c>
      <c r="E13" s="3" t="s">
        <v>46</v>
      </c>
      <c r="F13" s="3" t="s">
        <v>47</v>
      </c>
      <c r="G13" s="3" t="s">
        <v>48</v>
      </c>
      <c r="H13" s="3">
        <v>5</v>
      </c>
      <c r="I13" s="3">
        <v>149.99</v>
      </c>
      <c r="J13" s="3" t="s">
        <v>59</v>
      </c>
      <c r="K13" s="3" t="s">
        <v>42</v>
      </c>
      <c r="L13" s="3" t="s">
        <v>24</v>
      </c>
      <c r="M13" s="4">
        <v>44830</v>
      </c>
      <c r="N13" s="3">
        <v>749.95</v>
      </c>
    </row>
    <row r="14" spans="1:26" x14ac:dyDescent="0.25">
      <c r="A14" s="3" t="s">
        <v>73</v>
      </c>
      <c r="B14" s="4">
        <v>45408</v>
      </c>
      <c r="C14" s="3" t="s">
        <v>74</v>
      </c>
      <c r="D14" s="3" t="s">
        <v>75</v>
      </c>
      <c r="E14" s="3" t="s">
        <v>46</v>
      </c>
      <c r="F14" s="3" t="s">
        <v>47</v>
      </c>
      <c r="G14" s="3" t="s">
        <v>48</v>
      </c>
      <c r="H14" s="3">
        <v>3</v>
      </c>
      <c r="I14" s="3">
        <v>149.99</v>
      </c>
      <c r="J14" s="3" t="s">
        <v>22</v>
      </c>
      <c r="K14" s="3" t="s">
        <v>42</v>
      </c>
      <c r="L14" s="3" t="s">
        <v>29</v>
      </c>
      <c r="M14" s="4">
        <v>44806</v>
      </c>
      <c r="N14" s="3">
        <v>449.97</v>
      </c>
    </row>
    <row r="15" spans="1:26" x14ac:dyDescent="0.25">
      <c r="A15" s="3" t="s">
        <v>76</v>
      </c>
      <c r="B15" s="4">
        <v>45409</v>
      </c>
      <c r="C15" s="3" t="s">
        <v>77</v>
      </c>
      <c r="D15" s="3" t="s">
        <v>78</v>
      </c>
      <c r="E15" s="3" t="s">
        <v>33</v>
      </c>
      <c r="F15" s="3" t="s">
        <v>34</v>
      </c>
      <c r="G15" s="3" t="s">
        <v>35</v>
      </c>
      <c r="H15" s="3">
        <v>3</v>
      </c>
      <c r="I15" s="3">
        <v>59.99</v>
      </c>
      <c r="J15" s="3" t="s">
        <v>28</v>
      </c>
      <c r="K15" s="3" t="s">
        <v>42</v>
      </c>
      <c r="L15" s="3" t="s">
        <v>38</v>
      </c>
      <c r="M15" s="4">
        <v>45351</v>
      </c>
      <c r="N15" s="3">
        <v>179.97</v>
      </c>
    </row>
    <row r="16" spans="1:26" x14ac:dyDescent="0.25">
      <c r="A16" s="3" t="s">
        <v>79</v>
      </c>
      <c r="B16" s="4">
        <v>45409</v>
      </c>
      <c r="C16" s="3" t="s">
        <v>80</v>
      </c>
      <c r="D16" s="3" t="s">
        <v>81</v>
      </c>
      <c r="E16" s="3" t="s">
        <v>82</v>
      </c>
      <c r="F16" s="3" t="s">
        <v>83</v>
      </c>
      <c r="G16" s="3" t="s">
        <v>21</v>
      </c>
      <c r="H16" s="3">
        <v>3</v>
      </c>
      <c r="I16" s="3">
        <v>699.99</v>
      </c>
      <c r="J16" s="3" t="s">
        <v>28</v>
      </c>
      <c r="K16" s="3" t="s">
        <v>52</v>
      </c>
      <c r="L16" s="3" t="s">
        <v>24</v>
      </c>
      <c r="M16" s="4">
        <v>44577</v>
      </c>
      <c r="N16" s="3">
        <v>2099.9699999999998</v>
      </c>
    </row>
    <row r="17" spans="1:14" x14ac:dyDescent="0.25">
      <c r="A17" s="3" t="s">
        <v>84</v>
      </c>
      <c r="B17" s="4">
        <v>45409</v>
      </c>
      <c r="C17" s="3" t="s">
        <v>85</v>
      </c>
      <c r="D17" s="3" t="s">
        <v>86</v>
      </c>
      <c r="E17" s="3" t="s">
        <v>63</v>
      </c>
      <c r="F17" s="3" t="s">
        <v>64</v>
      </c>
      <c r="G17" s="3" t="s">
        <v>21</v>
      </c>
      <c r="H17" s="3">
        <v>1</v>
      </c>
      <c r="I17" s="3">
        <v>899.99</v>
      </c>
      <c r="J17" s="3" t="s">
        <v>59</v>
      </c>
      <c r="K17" s="3" t="s">
        <v>42</v>
      </c>
      <c r="L17" s="3" t="s">
        <v>38</v>
      </c>
      <c r="M17" s="4">
        <v>44920</v>
      </c>
      <c r="N17" s="3">
        <v>899.99</v>
      </c>
    </row>
    <row r="18" spans="1:14" x14ac:dyDescent="0.25">
      <c r="A18" s="3" t="s">
        <v>87</v>
      </c>
      <c r="B18" s="4">
        <v>45410</v>
      </c>
      <c r="C18" s="3" t="s">
        <v>88</v>
      </c>
      <c r="D18" s="3" t="s">
        <v>89</v>
      </c>
      <c r="E18" s="3" t="s">
        <v>46</v>
      </c>
      <c r="F18" s="3" t="s">
        <v>47</v>
      </c>
      <c r="G18" s="3" t="s">
        <v>48</v>
      </c>
      <c r="H18" s="3">
        <v>4</v>
      </c>
      <c r="I18" s="3">
        <v>149.99</v>
      </c>
      <c r="J18" s="3" t="s">
        <v>59</v>
      </c>
      <c r="K18" s="3" t="s">
        <v>42</v>
      </c>
      <c r="L18" s="3" t="s">
        <v>29</v>
      </c>
      <c r="M18" s="4">
        <v>45374</v>
      </c>
      <c r="N18" s="3">
        <v>599.96</v>
      </c>
    </row>
    <row r="19" spans="1:14" x14ac:dyDescent="0.25">
      <c r="A19" s="3" t="s">
        <v>90</v>
      </c>
      <c r="B19" s="4">
        <v>45410</v>
      </c>
      <c r="C19" s="3" t="s">
        <v>91</v>
      </c>
      <c r="D19" s="3" t="s">
        <v>92</v>
      </c>
      <c r="E19" s="3" t="s">
        <v>82</v>
      </c>
      <c r="F19" s="3" t="s">
        <v>83</v>
      </c>
      <c r="G19" s="3" t="s">
        <v>21</v>
      </c>
      <c r="H19" s="3">
        <v>2</v>
      </c>
      <c r="I19" s="3">
        <v>699.99</v>
      </c>
      <c r="J19" s="3" t="s">
        <v>22</v>
      </c>
      <c r="K19" s="3" t="s">
        <v>42</v>
      </c>
      <c r="L19" s="3" t="s">
        <v>24</v>
      </c>
      <c r="M19" s="4">
        <v>44781</v>
      </c>
      <c r="N19" s="3">
        <v>1399.98</v>
      </c>
    </row>
    <row r="20" spans="1:14" x14ac:dyDescent="0.25">
      <c r="A20" s="3" t="s">
        <v>93</v>
      </c>
      <c r="B20" s="4">
        <v>45410</v>
      </c>
      <c r="C20" s="3" t="s">
        <v>88</v>
      </c>
      <c r="D20" s="3" t="s">
        <v>89</v>
      </c>
      <c r="E20" s="3" t="s">
        <v>63</v>
      </c>
      <c r="F20" s="3" t="s">
        <v>64</v>
      </c>
      <c r="G20" s="3" t="s">
        <v>21</v>
      </c>
      <c r="H20" s="3">
        <v>4</v>
      </c>
      <c r="I20" s="3">
        <v>899.99</v>
      </c>
      <c r="J20" s="3" t="s">
        <v>28</v>
      </c>
      <c r="K20" s="3" t="s">
        <v>52</v>
      </c>
      <c r="L20" s="3" t="s">
        <v>38</v>
      </c>
      <c r="M20" s="4">
        <v>45327</v>
      </c>
      <c r="N20" s="3">
        <v>3599.96</v>
      </c>
    </row>
    <row r="21" spans="1:14" ht="15.75" customHeight="1" x14ac:dyDescent="0.25">
      <c r="A21" s="3" t="s">
        <v>94</v>
      </c>
      <c r="B21" s="4">
        <v>45410</v>
      </c>
      <c r="C21" s="3" t="s">
        <v>95</v>
      </c>
      <c r="D21" s="3" t="s">
        <v>96</v>
      </c>
      <c r="E21" s="3" t="s">
        <v>19</v>
      </c>
      <c r="F21" s="3" t="s">
        <v>20</v>
      </c>
      <c r="G21" s="3" t="s">
        <v>21</v>
      </c>
      <c r="H21" s="3">
        <v>3</v>
      </c>
      <c r="I21" s="3">
        <v>249.99</v>
      </c>
      <c r="J21" s="3" t="s">
        <v>28</v>
      </c>
      <c r="K21" s="3" t="s">
        <v>42</v>
      </c>
      <c r="L21" s="3" t="s">
        <v>29</v>
      </c>
      <c r="M21" s="4">
        <v>45224</v>
      </c>
      <c r="N21" s="3">
        <v>749.97</v>
      </c>
    </row>
    <row r="22" spans="1:14" ht="15.75" customHeight="1" x14ac:dyDescent="0.25">
      <c r="A22" s="3" t="s">
        <v>97</v>
      </c>
      <c r="B22" s="4">
        <v>45412</v>
      </c>
      <c r="C22" s="3" t="s">
        <v>98</v>
      </c>
      <c r="D22" s="3" t="s">
        <v>99</v>
      </c>
      <c r="E22" s="3" t="s">
        <v>82</v>
      </c>
      <c r="F22" s="3" t="s">
        <v>83</v>
      </c>
      <c r="G22" s="3" t="s">
        <v>21</v>
      </c>
      <c r="H22" s="3">
        <v>5</v>
      </c>
      <c r="I22" s="3">
        <v>699.99</v>
      </c>
      <c r="J22" s="3" t="s">
        <v>22</v>
      </c>
      <c r="K22" s="3" t="s">
        <v>52</v>
      </c>
      <c r="L22" s="3" t="s">
        <v>24</v>
      </c>
      <c r="M22" s="4">
        <v>45167</v>
      </c>
      <c r="N22" s="3">
        <v>3499.95</v>
      </c>
    </row>
    <row r="23" spans="1:14" ht="15.75" customHeight="1" x14ac:dyDescent="0.25">
      <c r="A23" s="3" t="s">
        <v>100</v>
      </c>
      <c r="B23" s="4">
        <v>45413</v>
      </c>
      <c r="C23" s="3" t="s">
        <v>101</v>
      </c>
      <c r="D23" s="3" t="s">
        <v>102</v>
      </c>
      <c r="E23" s="3" t="s">
        <v>82</v>
      </c>
      <c r="F23" s="3" t="s">
        <v>83</v>
      </c>
      <c r="G23" s="3" t="s">
        <v>21</v>
      </c>
      <c r="H23" s="3">
        <v>4</v>
      </c>
      <c r="I23" s="3">
        <v>699.99</v>
      </c>
      <c r="J23" s="3" t="s">
        <v>22</v>
      </c>
      <c r="K23" s="3" t="s">
        <v>65</v>
      </c>
      <c r="L23" s="3" t="s">
        <v>38</v>
      </c>
      <c r="M23" s="4">
        <v>44409</v>
      </c>
      <c r="N23" s="3">
        <v>2799.96</v>
      </c>
    </row>
    <row r="24" spans="1:14" ht="15.75" customHeight="1" x14ac:dyDescent="0.25">
      <c r="A24" s="3" t="s">
        <v>103</v>
      </c>
      <c r="B24" s="4">
        <v>45415</v>
      </c>
      <c r="C24" s="3" t="s">
        <v>104</v>
      </c>
      <c r="D24" s="3" t="s">
        <v>105</v>
      </c>
      <c r="E24" s="3" t="s">
        <v>19</v>
      </c>
      <c r="F24" s="3" t="s">
        <v>20</v>
      </c>
      <c r="G24" s="3" t="s">
        <v>21</v>
      </c>
      <c r="H24" s="3">
        <v>4</v>
      </c>
      <c r="I24" s="3">
        <v>249.99</v>
      </c>
      <c r="J24" s="3" t="s">
        <v>36</v>
      </c>
      <c r="K24" s="3" t="s">
        <v>42</v>
      </c>
      <c r="L24" s="3" t="s">
        <v>38</v>
      </c>
      <c r="M24" s="4">
        <v>44468</v>
      </c>
      <c r="N24" s="3">
        <v>999.96</v>
      </c>
    </row>
    <row r="25" spans="1:14" ht="15.75" customHeight="1" x14ac:dyDescent="0.25">
      <c r="A25" s="3" t="s">
        <v>106</v>
      </c>
      <c r="B25" s="4">
        <v>45416</v>
      </c>
      <c r="C25" s="3" t="s">
        <v>88</v>
      </c>
      <c r="D25" s="3" t="s">
        <v>89</v>
      </c>
      <c r="E25" s="3" t="s">
        <v>107</v>
      </c>
      <c r="F25" s="3" t="s">
        <v>108</v>
      </c>
      <c r="G25" s="3" t="s">
        <v>48</v>
      </c>
      <c r="H25" s="3">
        <v>4</v>
      </c>
      <c r="I25" s="3">
        <v>299.99</v>
      </c>
      <c r="J25" s="3" t="s">
        <v>22</v>
      </c>
      <c r="K25" s="3" t="s">
        <v>52</v>
      </c>
      <c r="L25" s="3" t="s">
        <v>29</v>
      </c>
      <c r="M25" s="4">
        <v>44716</v>
      </c>
      <c r="N25" s="3">
        <v>1199.96</v>
      </c>
    </row>
    <row r="26" spans="1:14" ht="15.75" customHeight="1" x14ac:dyDescent="0.25">
      <c r="A26" s="3" t="s">
        <v>109</v>
      </c>
      <c r="B26" s="4">
        <v>45422</v>
      </c>
      <c r="C26" s="3" t="s">
        <v>110</v>
      </c>
      <c r="D26" s="3" t="s">
        <v>111</v>
      </c>
      <c r="E26" s="3" t="s">
        <v>19</v>
      </c>
      <c r="F26" s="3" t="s">
        <v>20</v>
      </c>
      <c r="G26" s="3" t="s">
        <v>21</v>
      </c>
      <c r="H26" s="3">
        <v>5</v>
      </c>
      <c r="I26" s="3">
        <v>249.99</v>
      </c>
      <c r="J26" s="3" t="s">
        <v>28</v>
      </c>
      <c r="K26" s="3" t="s">
        <v>52</v>
      </c>
      <c r="L26" s="3" t="s">
        <v>38</v>
      </c>
      <c r="M26" s="4">
        <v>44525</v>
      </c>
      <c r="N26" s="3">
        <v>1249.95</v>
      </c>
    </row>
    <row r="27" spans="1:14" ht="15.75" customHeight="1" x14ac:dyDescent="0.25">
      <c r="A27" s="3" t="s">
        <v>112</v>
      </c>
      <c r="B27" s="4">
        <v>45424</v>
      </c>
      <c r="C27" s="3" t="s">
        <v>70</v>
      </c>
      <c r="D27" s="3" t="s">
        <v>71</v>
      </c>
      <c r="E27" s="3" t="s">
        <v>107</v>
      </c>
      <c r="F27" s="3" t="s">
        <v>108</v>
      </c>
      <c r="G27" s="3" t="s">
        <v>48</v>
      </c>
      <c r="H27" s="3">
        <v>5</v>
      </c>
      <c r="I27" s="3">
        <v>299.99</v>
      </c>
      <c r="J27" s="3" t="s">
        <v>36</v>
      </c>
      <c r="K27" s="3" t="s">
        <v>65</v>
      </c>
      <c r="L27" s="3" t="s">
        <v>24</v>
      </c>
      <c r="M27" s="4">
        <v>45168</v>
      </c>
      <c r="N27" s="3">
        <v>1499.95</v>
      </c>
    </row>
    <row r="28" spans="1:14" ht="15.75" customHeight="1" x14ac:dyDescent="0.25">
      <c r="A28" s="3" t="s">
        <v>113</v>
      </c>
      <c r="B28" s="4">
        <v>45424</v>
      </c>
      <c r="C28" s="3" t="s">
        <v>114</v>
      </c>
      <c r="D28" s="3" t="s">
        <v>115</v>
      </c>
      <c r="E28" s="3" t="s">
        <v>116</v>
      </c>
      <c r="F28" s="3" t="s">
        <v>117</v>
      </c>
      <c r="G28" s="3" t="s">
        <v>35</v>
      </c>
      <c r="H28" s="3">
        <v>3</v>
      </c>
      <c r="I28" s="3">
        <v>79.989999999999995</v>
      </c>
      <c r="J28" s="3" t="s">
        <v>36</v>
      </c>
      <c r="K28" s="3" t="s">
        <v>65</v>
      </c>
      <c r="L28" s="3" t="s">
        <v>29</v>
      </c>
      <c r="M28" s="4">
        <v>45012</v>
      </c>
      <c r="N28" s="3">
        <v>239.97</v>
      </c>
    </row>
    <row r="29" spans="1:14" ht="15.75" customHeight="1" x14ac:dyDescent="0.25">
      <c r="A29" s="3" t="s">
        <v>118</v>
      </c>
      <c r="B29" s="4">
        <v>45424</v>
      </c>
      <c r="C29" s="3" t="s">
        <v>101</v>
      </c>
      <c r="D29" s="3" t="s">
        <v>102</v>
      </c>
      <c r="E29" s="3" t="s">
        <v>119</v>
      </c>
      <c r="F29" s="3" t="s">
        <v>120</v>
      </c>
      <c r="G29" s="3" t="s">
        <v>21</v>
      </c>
      <c r="H29" s="3">
        <v>5</v>
      </c>
      <c r="I29" s="3">
        <v>89.99</v>
      </c>
      <c r="J29" s="3" t="s">
        <v>22</v>
      </c>
      <c r="K29" s="3" t="s">
        <v>42</v>
      </c>
      <c r="L29" s="3" t="s">
        <v>29</v>
      </c>
      <c r="M29" s="4">
        <v>44919</v>
      </c>
      <c r="N29" s="3">
        <v>449.95</v>
      </c>
    </row>
    <row r="30" spans="1:14" ht="15.75" customHeight="1" x14ac:dyDescent="0.25">
      <c r="A30" s="3" t="s">
        <v>121</v>
      </c>
      <c r="B30" s="4">
        <v>45425</v>
      </c>
      <c r="C30" s="3" t="s">
        <v>122</v>
      </c>
      <c r="D30" s="3" t="s">
        <v>123</v>
      </c>
      <c r="E30" s="3" t="s">
        <v>33</v>
      </c>
      <c r="F30" s="3" t="s">
        <v>34</v>
      </c>
      <c r="G30" s="3" t="s">
        <v>35</v>
      </c>
      <c r="H30" s="3">
        <v>2</v>
      </c>
      <c r="I30" s="3">
        <v>59.99</v>
      </c>
      <c r="J30" s="3" t="s">
        <v>59</v>
      </c>
      <c r="K30" s="3" t="s">
        <v>23</v>
      </c>
      <c r="L30" s="3" t="s">
        <v>38</v>
      </c>
      <c r="M30" s="4">
        <v>45214</v>
      </c>
      <c r="N30" s="3">
        <v>119.98</v>
      </c>
    </row>
    <row r="31" spans="1:14" ht="15.75" customHeight="1" x14ac:dyDescent="0.25">
      <c r="A31" s="3" t="s">
        <v>124</v>
      </c>
      <c r="B31" s="4">
        <v>45427</v>
      </c>
      <c r="C31" s="3" t="s">
        <v>125</v>
      </c>
      <c r="D31" s="3" t="s">
        <v>126</v>
      </c>
      <c r="E31" s="3" t="s">
        <v>33</v>
      </c>
      <c r="F31" s="3" t="s">
        <v>34</v>
      </c>
      <c r="G31" s="3" t="s">
        <v>35</v>
      </c>
      <c r="H31" s="3">
        <v>4</v>
      </c>
      <c r="I31" s="3">
        <v>59.99</v>
      </c>
      <c r="J31" s="3" t="s">
        <v>59</v>
      </c>
      <c r="K31" s="3" t="s">
        <v>65</v>
      </c>
      <c r="L31" s="3" t="s">
        <v>38</v>
      </c>
      <c r="M31" s="4">
        <v>44867</v>
      </c>
      <c r="N31" s="3">
        <v>239.96</v>
      </c>
    </row>
    <row r="32" spans="1:14" ht="15.75" customHeight="1" x14ac:dyDescent="0.25">
      <c r="A32" s="3" t="s">
        <v>127</v>
      </c>
      <c r="B32" s="4">
        <v>45427</v>
      </c>
      <c r="C32" s="3" t="s">
        <v>57</v>
      </c>
      <c r="D32" s="3" t="s">
        <v>58</v>
      </c>
      <c r="E32" s="3" t="s">
        <v>128</v>
      </c>
      <c r="F32" s="3" t="s">
        <v>129</v>
      </c>
      <c r="G32" s="3" t="s">
        <v>48</v>
      </c>
      <c r="H32" s="3">
        <v>5</v>
      </c>
      <c r="I32" s="3">
        <v>199.99</v>
      </c>
      <c r="J32" s="3" t="s">
        <v>22</v>
      </c>
      <c r="K32" s="3" t="s">
        <v>37</v>
      </c>
      <c r="L32" s="3" t="s">
        <v>38</v>
      </c>
      <c r="M32" s="4">
        <v>44412</v>
      </c>
      <c r="N32" s="3">
        <v>999.95</v>
      </c>
    </row>
    <row r="33" spans="1:14" ht="15.75" customHeight="1" x14ac:dyDescent="0.25">
      <c r="A33" s="3" t="s">
        <v>130</v>
      </c>
      <c r="B33" s="4">
        <v>45428</v>
      </c>
      <c r="C33" s="3" t="s">
        <v>131</v>
      </c>
      <c r="D33" s="3" t="s">
        <v>132</v>
      </c>
      <c r="E33" s="3" t="s">
        <v>46</v>
      </c>
      <c r="F33" s="3" t="s">
        <v>47</v>
      </c>
      <c r="G33" s="3" t="s">
        <v>48</v>
      </c>
      <c r="H33" s="3">
        <v>2</v>
      </c>
      <c r="I33" s="3">
        <v>149.99</v>
      </c>
      <c r="J33" s="3" t="s">
        <v>28</v>
      </c>
      <c r="K33" s="3" t="s">
        <v>52</v>
      </c>
      <c r="L33" s="3" t="s">
        <v>24</v>
      </c>
      <c r="M33" s="4">
        <v>44823</v>
      </c>
      <c r="N33" s="3">
        <v>299.98</v>
      </c>
    </row>
    <row r="34" spans="1:14" ht="15.75" customHeight="1" x14ac:dyDescent="0.25">
      <c r="A34" s="3" t="s">
        <v>133</v>
      </c>
      <c r="B34" s="4">
        <v>45430</v>
      </c>
      <c r="C34" s="3" t="s">
        <v>134</v>
      </c>
      <c r="D34" s="3" t="s">
        <v>135</v>
      </c>
      <c r="E34" s="3" t="s">
        <v>46</v>
      </c>
      <c r="F34" s="3" t="s">
        <v>47</v>
      </c>
      <c r="G34" s="3" t="s">
        <v>48</v>
      </c>
      <c r="H34" s="3">
        <v>3</v>
      </c>
      <c r="I34" s="3">
        <v>149.99</v>
      </c>
      <c r="J34" s="3" t="s">
        <v>28</v>
      </c>
      <c r="K34" s="3" t="s">
        <v>52</v>
      </c>
      <c r="L34" s="3" t="s">
        <v>29</v>
      </c>
      <c r="M34" s="4">
        <v>45068</v>
      </c>
      <c r="N34" s="3">
        <v>449.97</v>
      </c>
    </row>
    <row r="35" spans="1:14" ht="15.75" customHeight="1" x14ac:dyDescent="0.25">
      <c r="A35" s="3" t="s">
        <v>136</v>
      </c>
      <c r="B35" s="4">
        <v>45432</v>
      </c>
      <c r="C35" s="3" t="s">
        <v>31</v>
      </c>
      <c r="D35" s="3" t="s">
        <v>32</v>
      </c>
      <c r="E35" s="3" t="s">
        <v>63</v>
      </c>
      <c r="F35" s="3" t="s">
        <v>64</v>
      </c>
      <c r="G35" s="3" t="s">
        <v>21</v>
      </c>
      <c r="H35" s="3">
        <v>1</v>
      </c>
      <c r="I35" s="3">
        <v>899.99</v>
      </c>
      <c r="J35" s="3" t="s">
        <v>28</v>
      </c>
      <c r="K35" s="3" t="s">
        <v>52</v>
      </c>
      <c r="L35" s="3" t="s">
        <v>29</v>
      </c>
      <c r="M35" s="4">
        <v>44578</v>
      </c>
      <c r="N35" s="3">
        <v>899.99</v>
      </c>
    </row>
    <row r="36" spans="1:14" ht="15.75" customHeight="1" x14ac:dyDescent="0.25">
      <c r="A36" s="3" t="s">
        <v>137</v>
      </c>
      <c r="B36" s="4">
        <v>45434</v>
      </c>
      <c r="C36" s="3" t="s">
        <v>101</v>
      </c>
      <c r="D36" s="3" t="s">
        <v>102</v>
      </c>
      <c r="E36" s="3" t="s">
        <v>107</v>
      </c>
      <c r="F36" s="3" t="s">
        <v>108</v>
      </c>
      <c r="G36" s="3" t="s">
        <v>48</v>
      </c>
      <c r="H36" s="3">
        <v>3</v>
      </c>
      <c r="I36" s="3">
        <v>299.99</v>
      </c>
      <c r="J36" s="3" t="s">
        <v>28</v>
      </c>
      <c r="K36" s="3" t="s">
        <v>65</v>
      </c>
      <c r="L36" s="3" t="s">
        <v>24</v>
      </c>
      <c r="M36" s="4">
        <v>44824</v>
      </c>
      <c r="N36" s="3">
        <v>899.97</v>
      </c>
    </row>
    <row r="37" spans="1:14" ht="15.75" customHeight="1" x14ac:dyDescent="0.25">
      <c r="A37" s="3" t="s">
        <v>138</v>
      </c>
      <c r="B37" s="4">
        <v>45435</v>
      </c>
      <c r="C37" s="3" t="s">
        <v>131</v>
      </c>
      <c r="D37" s="3" t="s">
        <v>132</v>
      </c>
      <c r="E37" s="3" t="s">
        <v>116</v>
      </c>
      <c r="F37" s="3" t="s">
        <v>117</v>
      </c>
      <c r="G37" s="3" t="s">
        <v>35</v>
      </c>
      <c r="H37" s="3">
        <v>3</v>
      </c>
      <c r="I37" s="3">
        <v>79.989999999999995</v>
      </c>
      <c r="J37" s="3" t="s">
        <v>22</v>
      </c>
      <c r="K37" s="3" t="s">
        <v>37</v>
      </c>
      <c r="L37" s="3" t="s">
        <v>24</v>
      </c>
      <c r="M37" s="4">
        <v>45046</v>
      </c>
      <c r="N37" s="3">
        <v>239.97</v>
      </c>
    </row>
    <row r="38" spans="1:14" ht="15.75" customHeight="1" x14ac:dyDescent="0.25">
      <c r="A38" s="3" t="s">
        <v>139</v>
      </c>
      <c r="B38" s="4">
        <v>45438</v>
      </c>
      <c r="C38" s="3" t="s">
        <v>140</v>
      </c>
      <c r="D38" s="3" t="s">
        <v>141</v>
      </c>
      <c r="E38" s="3" t="s">
        <v>128</v>
      </c>
      <c r="F38" s="3" t="s">
        <v>129</v>
      </c>
      <c r="G38" s="3" t="s">
        <v>48</v>
      </c>
      <c r="H38" s="3">
        <v>3</v>
      </c>
      <c r="I38" s="3">
        <v>199.99</v>
      </c>
      <c r="J38" s="3" t="s">
        <v>28</v>
      </c>
      <c r="K38" s="3" t="s">
        <v>42</v>
      </c>
      <c r="L38" s="3" t="s">
        <v>29</v>
      </c>
      <c r="M38" s="4">
        <v>45292</v>
      </c>
      <c r="N38" s="3">
        <v>599.97</v>
      </c>
    </row>
    <row r="39" spans="1:14" ht="15.75" customHeight="1" x14ac:dyDescent="0.25">
      <c r="A39" s="3" t="s">
        <v>142</v>
      </c>
      <c r="B39" s="4">
        <v>45440</v>
      </c>
      <c r="C39" s="3" t="s">
        <v>143</v>
      </c>
      <c r="D39" s="3" t="s">
        <v>144</v>
      </c>
      <c r="E39" s="3" t="s">
        <v>82</v>
      </c>
      <c r="F39" s="3" t="s">
        <v>83</v>
      </c>
      <c r="G39" s="3" t="s">
        <v>21</v>
      </c>
      <c r="H39" s="3">
        <v>5</v>
      </c>
      <c r="I39" s="3">
        <v>699.99</v>
      </c>
      <c r="J39" s="3" t="s">
        <v>36</v>
      </c>
      <c r="K39" s="3" t="s">
        <v>52</v>
      </c>
      <c r="L39" s="3" t="s">
        <v>38</v>
      </c>
      <c r="M39" s="4">
        <v>44407</v>
      </c>
      <c r="N39" s="3">
        <v>3499.95</v>
      </c>
    </row>
    <row r="40" spans="1:14" ht="15.75" customHeight="1" x14ac:dyDescent="0.25">
      <c r="A40" s="3" t="s">
        <v>145</v>
      </c>
      <c r="B40" s="4">
        <v>45441</v>
      </c>
      <c r="C40" s="3" t="s">
        <v>146</v>
      </c>
      <c r="D40" s="3" t="s">
        <v>147</v>
      </c>
      <c r="E40" s="3" t="s">
        <v>119</v>
      </c>
      <c r="F40" s="3" t="s">
        <v>120</v>
      </c>
      <c r="G40" s="3" t="s">
        <v>21</v>
      </c>
      <c r="H40" s="3">
        <v>3</v>
      </c>
      <c r="I40" s="3">
        <v>89.99</v>
      </c>
      <c r="J40" s="3" t="s">
        <v>36</v>
      </c>
      <c r="K40" s="3" t="s">
        <v>23</v>
      </c>
      <c r="L40" s="3" t="s">
        <v>29</v>
      </c>
      <c r="M40" s="4">
        <v>45120</v>
      </c>
      <c r="N40" s="3">
        <v>269.97000000000003</v>
      </c>
    </row>
    <row r="41" spans="1:14" ht="15.75" customHeight="1" x14ac:dyDescent="0.25">
      <c r="A41" s="3" t="s">
        <v>148</v>
      </c>
      <c r="B41" s="4">
        <v>45443</v>
      </c>
      <c r="C41" s="3" t="s">
        <v>149</v>
      </c>
      <c r="D41" s="3" t="s">
        <v>150</v>
      </c>
      <c r="E41" s="3" t="s">
        <v>116</v>
      </c>
      <c r="F41" s="3" t="s">
        <v>117</v>
      </c>
      <c r="G41" s="3" t="s">
        <v>35</v>
      </c>
      <c r="H41" s="3">
        <v>1</v>
      </c>
      <c r="I41" s="3">
        <v>79.989999999999995</v>
      </c>
      <c r="J41" s="3" t="s">
        <v>22</v>
      </c>
      <c r="K41" s="3" t="s">
        <v>42</v>
      </c>
      <c r="L41" s="3" t="s">
        <v>38</v>
      </c>
      <c r="M41" s="4">
        <v>44917</v>
      </c>
      <c r="N41" s="3">
        <v>79.989999999999995</v>
      </c>
    </row>
    <row r="42" spans="1:14" ht="15.75" customHeight="1" x14ac:dyDescent="0.25">
      <c r="A42" s="3" t="s">
        <v>151</v>
      </c>
      <c r="B42" s="4">
        <v>45444</v>
      </c>
      <c r="C42" s="3" t="s">
        <v>152</v>
      </c>
      <c r="D42" s="3" t="s">
        <v>153</v>
      </c>
      <c r="E42" s="3" t="s">
        <v>33</v>
      </c>
      <c r="F42" s="3" t="s">
        <v>34</v>
      </c>
      <c r="G42" s="3" t="s">
        <v>35</v>
      </c>
      <c r="H42" s="3">
        <v>2</v>
      </c>
      <c r="I42" s="3">
        <v>59.99</v>
      </c>
      <c r="J42" s="3" t="s">
        <v>22</v>
      </c>
      <c r="K42" s="3" t="s">
        <v>52</v>
      </c>
      <c r="L42" s="3" t="s">
        <v>24</v>
      </c>
      <c r="M42" s="4">
        <v>45390</v>
      </c>
      <c r="N42" s="3">
        <v>119.98</v>
      </c>
    </row>
    <row r="43" spans="1:14" ht="15.75" customHeight="1" x14ac:dyDescent="0.25">
      <c r="A43" s="3" t="s">
        <v>154</v>
      </c>
      <c r="B43" s="4">
        <v>45444</v>
      </c>
      <c r="C43" s="3" t="s">
        <v>57</v>
      </c>
      <c r="D43" s="3" t="s">
        <v>58</v>
      </c>
      <c r="E43" s="3" t="s">
        <v>119</v>
      </c>
      <c r="F43" s="3" t="s">
        <v>120</v>
      </c>
      <c r="G43" s="3" t="s">
        <v>21</v>
      </c>
      <c r="H43" s="3">
        <v>1</v>
      </c>
      <c r="I43" s="3">
        <v>89.99</v>
      </c>
      <c r="J43" s="3" t="s">
        <v>22</v>
      </c>
      <c r="K43" s="3" t="s">
        <v>42</v>
      </c>
      <c r="L43" s="3" t="s">
        <v>24</v>
      </c>
      <c r="M43" s="4">
        <v>45141</v>
      </c>
      <c r="N43" s="3">
        <v>89.99</v>
      </c>
    </row>
    <row r="44" spans="1:14" ht="15.75" customHeight="1" x14ac:dyDescent="0.25">
      <c r="A44" s="3" t="s">
        <v>155</v>
      </c>
      <c r="B44" s="4">
        <v>45446</v>
      </c>
      <c r="C44" s="3" t="s">
        <v>156</v>
      </c>
      <c r="D44" s="3" t="s">
        <v>157</v>
      </c>
      <c r="E44" s="3" t="s">
        <v>119</v>
      </c>
      <c r="F44" s="3" t="s">
        <v>120</v>
      </c>
      <c r="G44" s="3" t="s">
        <v>21</v>
      </c>
      <c r="H44" s="3">
        <v>5</v>
      </c>
      <c r="I44" s="3">
        <v>89.99</v>
      </c>
      <c r="J44" s="3" t="s">
        <v>28</v>
      </c>
      <c r="K44" s="3" t="s">
        <v>65</v>
      </c>
      <c r="L44" s="3" t="s">
        <v>38</v>
      </c>
      <c r="M44" s="4">
        <v>44587</v>
      </c>
      <c r="N44" s="3">
        <v>449.95</v>
      </c>
    </row>
    <row r="45" spans="1:14" ht="15.75" customHeight="1" x14ac:dyDescent="0.25">
      <c r="A45" s="3" t="s">
        <v>158</v>
      </c>
      <c r="B45" s="4">
        <v>45449</v>
      </c>
      <c r="C45" s="3" t="s">
        <v>26</v>
      </c>
      <c r="D45" s="3" t="s">
        <v>27</v>
      </c>
      <c r="E45" s="3" t="s">
        <v>19</v>
      </c>
      <c r="F45" s="3" t="s">
        <v>20</v>
      </c>
      <c r="G45" s="3" t="s">
        <v>21</v>
      </c>
      <c r="H45" s="3">
        <v>5</v>
      </c>
      <c r="I45" s="3">
        <v>249.99</v>
      </c>
      <c r="J45" s="3" t="s">
        <v>28</v>
      </c>
      <c r="K45" s="3" t="s">
        <v>65</v>
      </c>
      <c r="L45" s="3" t="s">
        <v>38</v>
      </c>
      <c r="M45" s="4">
        <v>44707</v>
      </c>
      <c r="N45" s="3">
        <v>1249.95</v>
      </c>
    </row>
    <row r="46" spans="1:14" ht="15.75" customHeight="1" x14ac:dyDescent="0.25">
      <c r="A46" s="3" t="s">
        <v>159</v>
      </c>
      <c r="B46" s="4">
        <v>45449</v>
      </c>
      <c r="C46" s="3" t="s">
        <v>160</v>
      </c>
      <c r="D46" s="3" t="s">
        <v>161</v>
      </c>
      <c r="E46" s="3" t="s">
        <v>119</v>
      </c>
      <c r="F46" s="3" t="s">
        <v>120</v>
      </c>
      <c r="G46" s="3" t="s">
        <v>21</v>
      </c>
      <c r="H46" s="3">
        <v>1</v>
      </c>
      <c r="I46" s="3">
        <v>89.99</v>
      </c>
      <c r="J46" s="3" t="s">
        <v>28</v>
      </c>
      <c r="K46" s="3" t="s">
        <v>37</v>
      </c>
      <c r="L46" s="3" t="s">
        <v>38</v>
      </c>
      <c r="M46" s="4">
        <v>44582</v>
      </c>
      <c r="N46" s="3">
        <v>89.99</v>
      </c>
    </row>
    <row r="47" spans="1:14" ht="15.75" customHeight="1" x14ac:dyDescent="0.25">
      <c r="A47" s="3" t="s">
        <v>162</v>
      </c>
      <c r="B47" s="4">
        <v>45450</v>
      </c>
      <c r="C47" s="3" t="s">
        <v>44</v>
      </c>
      <c r="D47" s="3" t="s">
        <v>45</v>
      </c>
      <c r="E47" s="3" t="s">
        <v>46</v>
      </c>
      <c r="F47" s="3" t="s">
        <v>47</v>
      </c>
      <c r="G47" s="3" t="s">
        <v>48</v>
      </c>
      <c r="H47" s="3">
        <v>2</v>
      </c>
      <c r="I47" s="3">
        <v>149.99</v>
      </c>
      <c r="J47" s="3" t="s">
        <v>22</v>
      </c>
      <c r="K47" s="3" t="s">
        <v>65</v>
      </c>
      <c r="L47" s="3" t="s">
        <v>29</v>
      </c>
      <c r="M47" s="4">
        <v>44645</v>
      </c>
      <c r="N47" s="3">
        <v>299.98</v>
      </c>
    </row>
    <row r="48" spans="1:14" ht="15.75" customHeight="1" x14ac:dyDescent="0.25">
      <c r="A48" s="3" t="s">
        <v>163</v>
      </c>
      <c r="B48" s="4">
        <v>45452</v>
      </c>
      <c r="C48" s="3" t="s">
        <v>164</v>
      </c>
      <c r="D48" s="3" t="s">
        <v>165</v>
      </c>
      <c r="E48" s="3" t="s">
        <v>33</v>
      </c>
      <c r="F48" s="3" t="s">
        <v>34</v>
      </c>
      <c r="G48" s="3" t="s">
        <v>35</v>
      </c>
      <c r="H48" s="3">
        <v>4</v>
      </c>
      <c r="I48" s="3">
        <v>59.99</v>
      </c>
      <c r="J48" s="3" t="s">
        <v>22</v>
      </c>
      <c r="K48" s="3" t="s">
        <v>65</v>
      </c>
      <c r="L48" s="3" t="s">
        <v>38</v>
      </c>
      <c r="M48" s="4">
        <v>44435</v>
      </c>
      <c r="N48" s="3">
        <v>239.96</v>
      </c>
    </row>
    <row r="49" spans="1:14" ht="15.75" customHeight="1" x14ac:dyDescent="0.25">
      <c r="A49" s="3" t="s">
        <v>166</v>
      </c>
      <c r="B49" s="4">
        <v>45456</v>
      </c>
      <c r="C49" s="3" t="s">
        <v>131</v>
      </c>
      <c r="D49" s="3" t="s">
        <v>132</v>
      </c>
      <c r="E49" s="3" t="s">
        <v>119</v>
      </c>
      <c r="F49" s="3" t="s">
        <v>120</v>
      </c>
      <c r="G49" s="3" t="s">
        <v>21</v>
      </c>
      <c r="H49" s="3">
        <v>5</v>
      </c>
      <c r="I49" s="3">
        <v>89.99</v>
      </c>
      <c r="J49" s="3" t="s">
        <v>22</v>
      </c>
      <c r="K49" s="3" t="s">
        <v>23</v>
      </c>
      <c r="L49" s="3" t="s">
        <v>29</v>
      </c>
      <c r="M49" s="4">
        <v>44579</v>
      </c>
      <c r="N49" s="3">
        <v>449.95</v>
      </c>
    </row>
    <row r="50" spans="1:14" ht="15.75" customHeight="1" x14ac:dyDescent="0.25">
      <c r="A50" s="3" t="s">
        <v>167</v>
      </c>
      <c r="B50" s="4">
        <v>45459</v>
      </c>
      <c r="C50" s="3" t="s">
        <v>101</v>
      </c>
      <c r="D50" s="3" t="s">
        <v>102</v>
      </c>
      <c r="E50" s="3" t="s">
        <v>119</v>
      </c>
      <c r="F50" s="3" t="s">
        <v>120</v>
      </c>
      <c r="G50" s="3" t="s">
        <v>21</v>
      </c>
      <c r="H50" s="3">
        <v>2</v>
      </c>
      <c r="I50" s="3">
        <v>89.99</v>
      </c>
      <c r="J50" s="3" t="s">
        <v>28</v>
      </c>
      <c r="K50" s="3" t="s">
        <v>37</v>
      </c>
      <c r="L50" s="3" t="s">
        <v>29</v>
      </c>
      <c r="M50" s="4">
        <v>44471</v>
      </c>
      <c r="N50" s="3">
        <v>179.98</v>
      </c>
    </row>
    <row r="51" spans="1:14" ht="15.75" customHeight="1" x14ac:dyDescent="0.25">
      <c r="A51" s="3" t="s">
        <v>168</v>
      </c>
      <c r="B51" s="4">
        <v>45459</v>
      </c>
      <c r="C51" s="3" t="s">
        <v>17</v>
      </c>
      <c r="D51" s="3" t="s">
        <v>18</v>
      </c>
      <c r="E51" s="3" t="s">
        <v>63</v>
      </c>
      <c r="F51" s="3" t="s">
        <v>64</v>
      </c>
      <c r="G51" s="3" t="s">
        <v>21</v>
      </c>
      <c r="H51" s="3">
        <v>5</v>
      </c>
      <c r="I51" s="3">
        <v>899.99</v>
      </c>
      <c r="J51" s="3" t="s">
        <v>28</v>
      </c>
      <c r="K51" s="3" t="s">
        <v>37</v>
      </c>
      <c r="L51" s="3" t="s">
        <v>38</v>
      </c>
      <c r="M51" s="4">
        <v>44974</v>
      </c>
      <c r="N51" s="3">
        <v>4499.95</v>
      </c>
    </row>
    <row r="52" spans="1:14" ht="15.75" customHeight="1" x14ac:dyDescent="0.25">
      <c r="A52" s="3" t="s">
        <v>169</v>
      </c>
      <c r="B52" s="4">
        <v>45459</v>
      </c>
      <c r="C52" s="3" t="s">
        <v>125</v>
      </c>
      <c r="D52" s="3" t="s">
        <v>126</v>
      </c>
      <c r="E52" s="3" t="s">
        <v>63</v>
      </c>
      <c r="F52" s="3" t="s">
        <v>64</v>
      </c>
      <c r="G52" s="3" t="s">
        <v>21</v>
      </c>
      <c r="H52" s="3">
        <v>5</v>
      </c>
      <c r="I52" s="3">
        <v>899.99</v>
      </c>
      <c r="J52" s="3" t="s">
        <v>36</v>
      </c>
      <c r="K52" s="3" t="s">
        <v>65</v>
      </c>
      <c r="L52" s="3" t="s">
        <v>29</v>
      </c>
      <c r="M52" s="4">
        <v>45278</v>
      </c>
      <c r="N52" s="3">
        <v>4499.95</v>
      </c>
    </row>
    <row r="53" spans="1:14" ht="15.75" customHeight="1" x14ac:dyDescent="0.25">
      <c r="A53" s="3" t="s">
        <v>170</v>
      </c>
      <c r="B53" s="4">
        <v>45460</v>
      </c>
      <c r="C53" s="3" t="s">
        <v>160</v>
      </c>
      <c r="D53" s="3" t="s">
        <v>161</v>
      </c>
      <c r="E53" s="3" t="s">
        <v>33</v>
      </c>
      <c r="F53" s="3" t="s">
        <v>34</v>
      </c>
      <c r="G53" s="3" t="s">
        <v>35</v>
      </c>
      <c r="H53" s="3">
        <v>1</v>
      </c>
      <c r="I53" s="3">
        <v>59.99</v>
      </c>
      <c r="J53" s="3" t="s">
        <v>59</v>
      </c>
      <c r="K53" s="3" t="s">
        <v>52</v>
      </c>
      <c r="L53" s="3" t="s">
        <v>29</v>
      </c>
      <c r="M53" s="4">
        <v>45190</v>
      </c>
      <c r="N53" s="3">
        <v>59.99</v>
      </c>
    </row>
    <row r="54" spans="1:14" ht="15.75" customHeight="1" x14ac:dyDescent="0.25">
      <c r="A54" s="3" t="s">
        <v>171</v>
      </c>
      <c r="B54" s="4">
        <v>45460</v>
      </c>
      <c r="C54" s="3" t="s">
        <v>143</v>
      </c>
      <c r="D54" s="3" t="s">
        <v>144</v>
      </c>
      <c r="E54" s="3" t="s">
        <v>107</v>
      </c>
      <c r="F54" s="3" t="s">
        <v>108</v>
      </c>
      <c r="G54" s="3" t="s">
        <v>48</v>
      </c>
      <c r="H54" s="3">
        <v>2</v>
      </c>
      <c r="I54" s="3">
        <v>299.99</v>
      </c>
      <c r="J54" s="3" t="s">
        <v>59</v>
      </c>
      <c r="K54" s="3" t="s">
        <v>65</v>
      </c>
      <c r="L54" s="3" t="s">
        <v>38</v>
      </c>
      <c r="M54" s="4">
        <v>45253</v>
      </c>
      <c r="N54" s="3">
        <v>599.98</v>
      </c>
    </row>
    <row r="55" spans="1:14" ht="15.75" customHeight="1" x14ac:dyDescent="0.25">
      <c r="A55" s="3" t="s">
        <v>172</v>
      </c>
      <c r="B55" s="4">
        <v>45468</v>
      </c>
      <c r="C55" s="3" t="s">
        <v>173</v>
      </c>
      <c r="D55" s="3" t="s">
        <v>174</v>
      </c>
      <c r="E55" s="3" t="s">
        <v>119</v>
      </c>
      <c r="F55" s="3" t="s">
        <v>120</v>
      </c>
      <c r="G55" s="3" t="s">
        <v>21</v>
      </c>
      <c r="H55" s="3">
        <v>4</v>
      </c>
      <c r="I55" s="3">
        <v>89.99</v>
      </c>
      <c r="J55" s="3" t="s">
        <v>59</v>
      </c>
      <c r="K55" s="3" t="s">
        <v>37</v>
      </c>
      <c r="L55" s="3" t="s">
        <v>24</v>
      </c>
      <c r="M55" s="4">
        <v>45281</v>
      </c>
      <c r="N55" s="3">
        <v>359.96</v>
      </c>
    </row>
    <row r="56" spans="1:14" ht="15.75" customHeight="1" x14ac:dyDescent="0.25">
      <c r="A56" s="3" t="s">
        <v>175</v>
      </c>
      <c r="B56" s="4">
        <v>45469</v>
      </c>
      <c r="C56" s="3" t="s">
        <v>31</v>
      </c>
      <c r="D56" s="3" t="s">
        <v>32</v>
      </c>
      <c r="E56" s="3" t="s">
        <v>116</v>
      </c>
      <c r="F56" s="3" t="s">
        <v>117</v>
      </c>
      <c r="G56" s="3" t="s">
        <v>35</v>
      </c>
      <c r="H56" s="3">
        <v>1</v>
      </c>
      <c r="I56" s="3">
        <v>79.989999999999995</v>
      </c>
      <c r="J56" s="3" t="s">
        <v>36</v>
      </c>
      <c r="K56" s="3" t="s">
        <v>23</v>
      </c>
      <c r="L56" s="3" t="s">
        <v>29</v>
      </c>
      <c r="M56" s="4">
        <v>45352</v>
      </c>
      <c r="N56" s="3">
        <v>79.989999999999995</v>
      </c>
    </row>
    <row r="57" spans="1:14" ht="15.75" customHeight="1" x14ac:dyDescent="0.25">
      <c r="A57" s="3" t="s">
        <v>176</v>
      </c>
      <c r="B57" s="4">
        <v>45469</v>
      </c>
      <c r="C57" s="3" t="s">
        <v>61</v>
      </c>
      <c r="D57" s="3" t="s">
        <v>62</v>
      </c>
      <c r="E57" s="3" t="s">
        <v>119</v>
      </c>
      <c r="F57" s="3" t="s">
        <v>120</v>
      </c>
      <c r="G57" s="3" t="s">
        <v>21</v>
      </c>
      <c r="H57" s="3">
        <v>2</v>
      </c>
      <c r="I57" s="3">
        <v>89.99</v>
      </c>
      <c r="J57" s="3" t="s">
        <v>22</v>
      </c>
      <c r="K57" s="3" t="s">
        <v>52</v>
      </c>
      <c r="L57" s="3" t="s">
        <v>24</v>
      </c>
      <c r="M57" s="4">
        <v>44438</v>
      </c>
      <c r="N57" s="3">
        <v>179.98</v>
      </c>
    </row>
    <row r="58" spans="1:14" ht="15.75" customHeight="1" x14ac:dyDescent="0.25">
      <c r="A58" s="3" t="s">
        <v>177</v>
      </c>
      <c r="B58" s="4">
        <v>45471</v>
      </c>
      <c r="C58" s="3" t="s">
        <v>40</v>
      </c>
      <c r="D58" s="3" t="s">
        <v>41</v>
      </c>
      <c r="E58" s="3" t="s">
        <v>82</v>
      </c>
      <c r="F58" s="3" t="s">
        <v>83</v>
      </c>
      <c r="G58" s="3" t="s">
        <v>21</v>
      </c>
      <c r="H58" s="3">
        <v>3</v>
      </c>
      <c r="I58" s="3">
        <v>699.99</v>
      </c>
      <c r="J58" s="3" t="s">
        <v>28</v>
      </c>
      <c r="K58" s="3" t="s">
        <v>65</v>
      </c>
      <c r="L58" s="3" t="s">
        <v>29</v>
      </c>
      <c r="M58" s="4">
        <v>45102</v>
      </c>
      <c r="N58" s="3">
        <v>2099.9699999999998</v>
      </c>
    </row>
    <row r="59" spans="1:14" ht="15.75" customHeight="1" x14ac:dyDescent="0.25">
      <c r="A59" s="3" t="s">
        <v>178</v>
      </c>
      <c r="B59" s="4">
        <v>45471</v>
      </c>
      <c r="C59" s="3" t="s">
        <v>101</v>
      </c>
      <c r="D59" s="3" t="s">
        <v>102</v>
      </c>
      <c r="E59" s="3" t="s">
        <v>63</v>
      </c>
      <c r="F59" s="3" t="s">
        <v>64</v>
      </c>
      <c r="G59" s="3" t="s">
        <v>21</v>
      </c>
      <c r="H59" s="3">
        <v>4</v>
      </c>
      <c r="I59" s="3">
        <v>899.99</v>
      </c>
      <c r="J59" s="3" t="s">
        <v>28</v>
      </c>
      <c r="K59" s="3" t="s">
        <v>65</v>
      </c>
      <c r="L59" s="3" t="s">
        <v>29</v>
      </c>
      <c r="M59" s="4">
        <v>44993</v>
      </c>
      <c r="N59" s="3">
        <v>3599.96</v>
      </c>
    </row>
    <row r="60" spans="1:14" ht="15.75" customHeight="1" x14ac:dyDescent="0.25">
      <c r="A60" s="3" t="s">
        <v>179</v>
      </c>
      <c r="B60" s="4">
        <v>45472</v>
      </c>
      <c r="C60" s="3" t="s">
        <v>122</v>
      </c>
      <c r="D60" s="3" t="s">
        <v>123</v>
      </c>
      <c r="E60" s="3" t="s">
        <v>46</v>
      </c>
      <c r="F60" s="3" t="s">
        <v>47</v>
      </c>
      <c r="G60" s="3" t="s">
        <v>48</v>
      </c>
      <c r="H60" s="3">
        <v>1</v>
      </c>
      <c r="I60" s="3">
        <v>149.99</v>
      </c>
      <c r="J60" s="3" t="s">
        <v>36</v>
      </c>
      <c r="K60" s="3" t="s">
        <v>65</v>
      </c>
      <c r="L60" s="3" t="s">
        <v>24</v>
      </c>
      <c r="M60" s="4">
        <v>44851</v>
      </c>
      <c r="N60" s="3">
        <v>149.99</v>
      </c>
    </row>
    <row r="61" spans="1:14" ht="15.75" customHeight="1" x14ac:dyDescent="0.25">
      <c r="A61" s="3" t="s">
        <v>180</v>
      </c>
      <c r="B61" s="4">
        <v>45474</v>
      </c>
      <c r="C61" s="3" t="s">
        <v>134</v>
      </c>
      <c r="D61" s="3" t="s">
        <v>135</v>
      </c>
      <c r="E61" s="3" t="s">
        <v>119</v>
      </c>
      <c r="F61" s="3" t="s">
        <v>120</v>
      </c>
      <c r="G61" s="3" t="s">
        <v>21</v>
      </c>
      <c r="H61" s="3">
        <v>2</v>
      </c>
      <c r="I61" s="3">
        <v>89.99</v>
      </c>
      <c r="J61" s="3" t="s">
        <v>36</v>
      </c>
      <c r="K61" s="3" t="s">
        <v>23</v>
      </c>
      <c r="L61" s="3" t="s">
        <v>29</v>
      </c>
      <c r="M61" s="4">
        <v>45275</v>
      </c>
      <c r="N61" s="3">
        <v>179.98</v>
      </c>
    </row>
    <row r="62" spans="1:14" ht="15.75" customHeight="1" x14ac:dyDescent="0.25">
      <c r="A62" s="3" t="s">
        <v>181</v>
      </c>
      <c r="B62" s="4">
        <v>45475</v>
      </c>
      <c r="C62" s="3" t="s">
        <v>57</v>
      </c>
      <c r="D62" s="3" t="s">
        <v>58</v>
      </c>
      <c r="E62" s="3" t="s">
        <v>119</v>
      </c>
      <c r="F62" s="3" t="s">
        <v>120</v>
      </c>
      <c r="G62" s="3" t="s">
        <v>21</v>
      </c>
      <c r="H62" s="3">
        <v>1</v>
      </c>
      <c r="I62" s="3">
        <v>89.99</v>
      </c>
      <c r="J62" s="3" t="s">
        <v>36</v>
      </c>
      <c r="K62" s="3" t="s">
        <v>52</v>
      </c>
      <c r="L62" s="3" t="s">
        <v>38</v>
      </c>
      <c r="M62" s="4">
        <v>44802</v>
      </c>
      <c r="N62" s="3">
        <v>89.99</v>
      </c>
    </row>
    <row r="63" spans="1:14" ht="15.75" customHeight="1" x14ac:dyDescent="0.25">
      <c r="A63" s="3" t="s">
        <v>182</v>
      </c>
      <c r="B63" s="4">
        <v>45476</v>
      </c>
      <c r="C63" s="3" t="s">
        <v>70</v>
      </c>
      <c r="D63" s="3" t="s">
        <v>71</v>
      </c>
      <c r="E63" s="3" t="s">
        <v>119</v>
      </c>
      <c r="F63" s="3" t="s">
        <v>120</v>
      </c>
      <c r="G63" s="3" t="s">
        <v>21</v>
      </c>
      <c r="H63" s="3">
        <v>1</v>
      </c>
      <c r="I63" s="3">
        <v>89.99</v>
      </c>
      <c r="J63" s="3" t="s">
        <v>22</v>
      </c>
      <c r="K63" s="3" t="s">
        <v>37</v>
      </c>
      <c r="L63" s="3" t="s">
        <v>38</v>
      </c>
      <c r="M63" s="4">
        <v>44611</v>
      </c>
      <c r="N63" s="3">
        <v>89.99</v>
      </c>
    </row>
    <row r="64" spans="1:14" ht="15.75" customHeight="1" x14ac:dyDescent="0.25">
      <c r="A64" s="3" t="s">
        <v>183</v>
      </c>
      <c r="B64" s="4">
        <v>45476</v>
      </c>
      <c r="C64" s="3" t="s">
        <v>184</v>
      </c>
      <c r="D64" s="3" t="s">
        <v>185</v>
      </c>
      <c r="E64" s="3" t="s">
        <v>116</v>
      </c>
      <c r="F64" s="3" t="s">
        <v>117</v>
      </c>
      <c r="G64" s="3" t="s">
        <v>35</v>
      </c>
      <c r="H64" s="3">
        <v>5</v>
      </c>
      <c r="I64" s="3">
        <v>79.989999999999995</v>
      </c>
      <c r="J64" s="3" t="s">
        <v>59</v>
      </c>
      <c r="K64" s="3" t="s">
        <v>23</v>
      </c>
      <c r="L64" s="3" t="s">
        <v>24</v>
      </c>
      <c r="M64" s="4">
        <v>44981</v>
      </c>
      <c r="N64" s="3">
        <v>399.95</v>
      </c>
    </row>
    <row r="65" spans="1:14" ht="15.75" customHeight="1" x14ac:dyDescent="0.25">
      <c r="A65" s="3" t="s">
        <v>186</v>
      </c>
      <c r="B65" s="4">
        <v>45481</v>
      </c>
      <c r="C65" s="3" t="s">
        <v>187</v>
      </c>
      <c r="D65" s="3" t="s">
        <v>188</v>
      </c>
      <c r="E65" s="3" t="s">
        <v>46</v>
      </c>
      <c r="F65" s="3" t="s">
        <v>47</v>
      </c>
      <c r="G65" s="3" t="s">
        <v>48</v>
      </c>
      <c r="H65" s="3">
        <v>1</v>
      </c>
      <c r="I65" s="3">
        <v>149.99</v>
      </c>
      <c r="J65" s="3" t="s">
        <v>36</v>
      </c>
      <c r="K65" s="3" t="s">
        <v>42</v>
      </c>
      <c r="L65" s="3" t="s">
        <v>24</v>
      </c>
      <c r="M65" s="4">
        <v>44421</v>
      </c>
      <c r="N65" s="3">
        <v>149.99</v>
      </c>
    </row>
    <row r="66" spans="1:14" ht="15.75" customHeight="1" x14ac:dyDescent="0.25">
      <c r="A66" s="3" t="s">
        <v>189</v>
      </c>
      <c r="B66" s="4">
        <v>45481</v>
      </c>
      <c r="C66" s="3" t="s">
        <v>44</v>
      </c>
      <c r="D66" s="3" t="s">
        <v>45</v>
      </c>
      <c r="E66" s="3" t="s">
        <v>82</v>
      </c>
      <c r="F66" s="3" t="s">
        <v>83</v>
      </c>
      <c r="G66" s="3" t="s">
        <v>21</v>
      </c>
      <c r="H66" s="3">
        <v>2</v>
      </c>
      <c r="I66" s="3">
        <v>699.99</v>
      </c>
      <c r="J66" s="3" t="s">
        <v>36</v>
      </c>
      <c r="K66" s="3" t="s">
        <v>65</v>
      </c>
      <c r="L66" s="3" t="s">
        <v>29</v>
      </c>
      <c r="M66" s="4">
        <v>45389</v>
      </c>
      <c r="N66" s="3">
        <v>1399.98</v>
      </c>
    </row>
    <row r="67" spans="1:14" ht="15.75" customHeight="1" x14ac:dyDescent="0.25">
      <c r="A67" s="3" t="s">
        <v>190</v>
      </c>
      <c r="B67" s="4">
        <v>45481</v>
      </c>
      <c r="C67" s="3" t="s">
        <v>98</v>
      </c>
      <c r="D67" s="3" t="s">
        <v>99</v>
      </c>
      <c r="E67" s="3" t="s">
        <v>119</v>
      </c>
      <c r="F67" s="3" t="s">
        <v>120</v>
      </c>
      <c r="G67" s="3" t="s">
        <v>21</v>
      </c>
      <c r="H67" s="3">
        <v>5</v>
      </c>
      <c r="I67" s="3">
        <v>89.99</v>
      </c>
      <c r="J67" s="3" t="s">
        <v>59</v>
      </c>
      <c r="K67" s="3" t="s">
        <v>42</v>
      </c>
      <c r="L67" s="3" t="s">
        <v>29</v>
      </c>
      <c r="M67" s="4">
        <v>45161</v>
      </c>
      <c r="N67" s="3">
        <v>449.95</v>
      </c>
    </row>
    <row r="68" spans="1:14" ht="15.75" customHeight="1" x14ac:dyDescent="0.25">
      <c r="A68" s="3" t="s">
        <v>191</v>
      </c>
      <c r="B68" s="4">
        <v>45482</v>
      </c>
      <c r="C68" s="3" t="s">
        <v>173</v>
      </c>
      <c r="D68" s="3" t="s">
        <v>174</v>
      </c>
      <c r="E68" s="3" t="s">
        <v>33</v>
      </c>
      <c r="F68" s="3" t="s">
        <v>34</v>
      </c>
      <c r="G68" s="3" t="s">
        <v>35</v>
      </c>
      <c r="H68" s="3">
        <v>4</v>
      </c>
      <c r="I68" s="3">
        <v>59.99</v>
      </c>
      <c r="J68" s="3" t="s">
        <v>22</v>
      </c>
      <c r="K68" s="3" t="s">
        <v>37</v>
      </c>
      <c r="L68" s="3" t="s">
        <v>38</v>
      </c>
      <c r="M68" s="4">
        <v>44509</v>
      </c>
      <c r="N68" s="3">
        <v>239.96</v>
      </c>
    </row>
    <row r="69" spans="1:14" ht="15.75" customHeight="1" x14ac:dyDescent="0.25">
      <c r="A69" s="3" t="s">
        <v>192</v>
      </c>
      <c r="B69" s="4">
        <v>45484</v>
      </c>
      <c r="C69" s="3" t="s">
        <v>26</v>
      </c>
      <c r="D69" s="3" t="s">
        <v>27</v>
      </c>
      <c r="E69" s="3" t="s">
        <v>54</v>
      </c>
      <c r="F69" s="3" t="s">
        <v>55</v>
      </c>
      <c r="G69" s="3" t="s">
        <v>21</v>
      </c>
      <c r="H69" s="3">
        <v>1</v>
      </c>
      <c r="I69" s="3">
        <v>149.99</v>
      </c>
      <c r="J69" s="3" t="s">
        <v>22</v>
      </c>
      <c r="K69" s="3" t="s">
        <v>23</v>
      </c>
      <c r="L69" s="3" t="s">
        <v>38</v>
      </c>
      <c r="M69" s="4">
        <v>44909</v>
      </c>
      <c r="N69" s="3">
        <v>149.99</v>
      </c>
    </row>
    <row r="70" spans="1:14" ht="15.75" customHeight="1" x14ac:dyDescent="0.25">
      <c r="A70" s="3" t="s">
        <v>193</v>
      </c>
      <c r="B70" s="4">
        <v>45484</v>
      </c>
      <c r="C70" s="3" t="s">
        <v>194</v>
      </c>
      <c r="D70" s="3" t="s">
        <v>195</v>
      </c>
      <c r="E70" s="3" t="s">
        <v>107</v>
      </c>
      <c r="F70" s="3" t="s">
        <v>108</v>
      </c>
      <c r="G70" s="3" t="s">
        <v>48</v>
      </c>
      <c r="H70" s="3">
        <v>1</v>
      </c>
      <c r="I70" s="3">
        <v>299.99</v>
      </c>
      <c r="J70" s="3" t="s">
        <v>28</v>
      </c>
      <c r="K70" s="3" t="s">
        <v>42</v>
      </c>
      <c r="L70" s="3" t="s">
        <v>29</v>
      </c>
      <c r="M70" s="4">
        <v>44891</v>
      </c>
      <c r="N70" s="3">
        <v>299.99</v>
      </c>
    </row>
    <row r="71" spans="1:14" ht="15.75" customHeight="1" x14ac:dyDescent="0.25">
      <c r="A71" s="3" t="s">
        <v>196</v>
      </c>
      <c r="B71" s="4">
        <v>45487</v>
      </c>
      <c r="C71" s="3" t="s">
        <v>194</v>
      </c>
      <c r="D71" s="3" t="s">
        <v>195</v>
      </c>
      <c r="E71" s="3" t="s">
        <v>128</v>
      </c>
      <c r="F71" s="3" t="s">
        <v>129</v>
      </c>
      <c r="G71" s="3" t="s">
        <v>48</v>
      </c>
      <c r="H71" s="3">
        <v>2</v>
      </c>
      <c r="I71" s="3">
        <v>199.99</v>
      </c>
      <c r="J71" s="3" t="s">
        <v>22</v>
      </c>
      <c r="K71" s="3" t="s">
        <v>42</v>
      </c>
      <c r="L71" s="3" t="s">
        <v>24</v>
      </c>
      <c r="M71" s="4">
        <v>44541</v>
      </c>
      <c r="N71" s="3">
        <v>399.98</v>
      </c>
    </row>
    <row r="72" spans="1:14" ht="15.75" customHeight="1" x14ac:dyDescent="0.25">
      <c r="A72" s="3" t="s">
        <v>197</v>
      </c>
      <c r="B72" s="4">
        <v>45490</v>
      </c>
      <c r="C72" s="3" t="s">
        <v>198</v>
      </c>
      <c r="D72" s="3" t="s">
        <v>199</v>
      </c>
      <c r="E72" s="3" t="s">
        <v>33</v>
      </c>
      <c r="F72" s="3" t="s">
        <v>34</v>
      </c>
      <c r="G72" s="3" t="s">
        <v>35</v>
      </c>
      <c r="H72" s="3">
        <v>3</v>
      </c>
      <c r="I72" s="3">
        <v>59.99</v>
      </c>
      <c r="J72" s="3" t="s">
        <v>28</v>
      </c>
      <c r="K72" s="3" t="s">
        <v>52</v>
      </c>
      <c r="L72" s="3" t="s">
        <v>24</v>
      </c>
      <c r="M72" s="4">
        <v>45130</v>
      </c>
      <c r="N72" s="3">
        <v>179.97</v>
      </c>
    </row>
    <row r="73" spans="1:14" ht="15.75" customHeight="1" x14ac:dyDescent="0.25">
      <c r="A73" s="3" t="s">
        <v>200</v>
      </c>
      <c r="B73" s="4">
        <v>45490</v>
      </c>
      <c r="C73" s="3" t="s">
        <v>74</v>
      </c>
      <c r="D73" s="3" t="s">
        <v>75</v>
      </c>
      <c r="E73" s="3" t="s">
        <v>46</v>
      </c>
      <c r="F73" s="3" t="s">
        <v>47</v>
      </c>
      <c r="G73" s="3" t="s">
        <v>48</v>
      </c>
      <c r="H73" s="3">
        <v>3</v>
      </c>
      <c r="I73" s="3">
        <v>149.99</v>
      </c>
      <c r="J73" s="3" t="s">
        <v>22</v>
      </c>
      <c r="K73" s="3" t="s">
        <v>23</v>
      </c>
      <c r="L73" s="3" t="s">
        <v>29</v>
      </c>
      <c r="M73" s="4">
        <v>45199</v>
      </c>
      <c r="N73" s="3">
        <v>449.97</v>
      </c>
    </row>
    <row r="74" spans="1:14" ht="15.75" customHeight="1" x14ac:dyDescent="0.25">
      <c r="A74" s="3" t="s">
        <v>201</v>
      </c>
      <c r="B74" s="4">
        <v>45491</v>
      </c>
      <c r="C74" s="3" t="s">
        <v>67</v>
      </c>
      <c r="D74" s="3" t="s">
        <v>68</v>
      </c>
      <c r="E74" s="3" t="s">
        <v>128</v>
      </c>
      <c r="F74" s="3" t="s">
        <v>129</v>
      </c>
      <c r="G74" s="3" t="s">
        <v>48</v>
      </c>
      <c r="H74" s="3">
        <v>3</v>
      </c>
      <c r="I74" s="3">
        <v>199.99</v>
      </c>
      <c r="J74" s="3" t="s">
        <v>22</v>
      </c>
      <c r="K74" s="3" t="s">
        <v>42</v>
      </c>
      <c r="L74" s="3" t="s">
        <v>29</v>
      </c>
      <c r="M74" s="4">
        <v>45254</v>
      </c>
      <c r="N74" s="3">
        <v>599.97</v>
      </c>
    </row>
    <row r="75" spans="1:14" ht="15.75" customHeight="1" x14ac:dyDescent="0.25">
      <c r="A75" s="3" t="s">
        <v>202</v>
      </c>
      <c r="B75" s="4">
        <v>45496</v>
      </c>
      <c r="C75" s="3" t="s">
        <v>152</v>
      </c>
      <c r="D75" s="3" t="s">
        <v>153</v>
      </c>
      <c r="E75" s="3" t="s">
        <v>63</v>
      </c>
      <c r="F75" s="3" t="s">
        <v>64</v>
      </c>
      <c r="G75" s="3" t="s">
        <v>21</v>
      </c>
      <c r="H75" s="3">
        <v>1</v>
      </c>
      <c r="I75" s="3">
        <v>899.99</v>
      </c>
      <c r="J75" s="3" t="s">
        <v>22</v>
      </c>
      <c r="K75" s="3" t="s">
        <v>23</v>
      </c>
      <c r="L75" s="3" t="s">
        <v>38</v>
      </c>
      <c r="M75" s="4">
        <v>45179</v>
      </c>
      <c r="N75" s="3">
        <v>899.99</v>
      </c>
    </row>
    <row r="76" spans="1:14" ht="15.75" customHeight="1" x14ac:dyDescent="0.25">
      <c r="A76" s="3" t="s">
        <v>203</v>
      </c>
      <c r="B76" s="4">
        <v>45497</v>
      </c>
      <c r="C76" s="3" t="s">
        <v>26</v>
      </c>
      <c r="D76" s="3" t="s">
        <v>27</v>
      </c>
      <c r="E76" s="3" t="s">
        <v>63</v>
      </c>
      <c r="F76" s="3" t="s">
        <v>64</v>
      </c>
      <c r="G76" s="3" t="s">
        <v>21</v>
      </c>
      <c r="H76" s="3">
        <v>5</v>
      </c>
      <c r="I76" s="3">
        <v>899.99</v>
      </c>
      <c r="J76" s="3" t="s">
        <v>59</v>
      </c>
      <c r="K76" s="3" t="s">
        <v>37</v>
      </c>
      <c r="L76" s="3" t="s">
        <v>38</v>
      </c>
      <c r="M76" s="4">
        <v>44899</v>
      </c>
      <c r="N76" s="3">
        <v>4499.95</v>
      </c>
    </row>
    <row r="77" spans="1:14" ht="15.75" customHeight="1" x14ac:dyDescent="0.25">
      <c r="A77" s="3" t="s">
        <v>204</v>
      </c>
      <c r="B77" s="4">
        <v>45498</v>
      </c>
      <c r="C77" s="3" t="s">
        <v>184</v>
      </c>
      <c r="D77" s="3" t="s">
        <v>185</v>
      </c>
      <c r="E77" s="3" t="s">
        <v>33</v>
      </c>
      <c r="F77" s="3" t="s">
        <v>34</v>
      </c>
      <c r="G77" s="3" t="s">
        <v>35</v>
      </c>
      <c r="H77" s="3">
        <v>2</v>
      </c>
      <c r="I77" s="3">
        <v>59.99</v>
      </c>
      <c r="J77" s="3" t="s">
        <v>22</v>
      </c>
      <c r="K77" s="3" t="s">
        <v>42</v>
      </c>
      <c r="L77" s="3" t="s">
        <v>38</v>
      </c>
      <c r="M77" s="4">
        <v>45152</v>
      </c>
      <c r="N77" s="3">
        <v>119.98</v>
      </c>
    </row>
    <row r="78" spans="1:14" ht="15.75" customHeight="1" x14ac:dyDescent="0.25">
      <c r="A78" s="3" t="s">
        <v>205</v>
      </c>
      <c r="B78" s="4">
        <v>45498</v>
      </c>
      <c r="C78" s="3" t="s">
        <v>198</v>
      </c>
      <c r="D78" s="3" t="s">
        <v>199</v>
      </c>
      <c r="E78" s="3" t="s">
        <v>19</v>
      </c>
      <c r="F78" s="3" t="s">
        <v>20</v>
      </c>
      <c r="G78" s="3" t="s">
        <v>21</v>
      </c>
      <c r="H78" s="3">
        <v>4</v>
      </c>
      <c r="I78" s="3">
        <v>249.99</v>
      </c>
      <c r="J78" s="3" t="s">
        <v>59</v>
      </c>
      <c r="K78" s="3" t="s">
        <v>23</v>
      </c>
      <c r="L78" s="3" t="s">
        <v>38</v>
      </c>
      <c r="M78" s="4">
        <v>45127</v>
      </c>
      <c r="N78" s="3">
        <v>999.96</v>
      </c>
    </row>
    <row r="79" spans="1:14" ht="15.75" customHeight="1" x14ac:dyDescent="0.25">
      <c r="A79" s="3" t="s">
        <v>206</v>
      </c>
      <c r="B79" s="4">
        <v>45500</v>
      </c>
      <c r="C79" s="3" t="s">
        <v>98</v>
      </c>
      <c r="D79" s="3" t="s">
        <v>99</v>
      </c>
      <c r="E79" s="3" t="s">
        <v>19</v>
      </c>
      <c r="F79" s="3" t="s">
        <v>20</v>
      </c>
      <c r="G79" s="3" t="s">
        <v>21</v>
      </c>
      <c r="H79" s="3">
        <v>2</v>
      </c>
      <c r="I79" s="3">
        <v>249.99</v>
      </c>
      <c r="J79" s="3" t="s">
        <v>22</v>
      </c>
      <c r="K79" s="3" t="s">
        <v>42</v>
      </c>
      <c r="L79" s="3" t="s">
        <v>29</v>
      </c>
      <c r="M79" s="4">
        <v>45164</v>
      </c>
      <c r="N79" s="3">
        <v>499.98</v>
      </c>
    </row>
    <row r="80" spans="1:14" ht="15.75" customHeight="1" x14ac:dyDescent="0.25">
      <c r="A80" s="3" t="s">
        <v>207</v>
      </c>
      <c r="B80" s="4">
        <v>45500</v>
      </c>
      <c r="C80" s="3" t="s">
        <v>149</v>
      </c>
      <c r="D80" s="3" t="s">
        <v>150</v>
      </c>
      <c r="E80" s="3" t="s">
        <v>107</v>
      </c>
      <c r="F80" s="3" t="s">
        <v>108</v>
      </c>
      <c r="G80" s="3" t="s">
        <v>48</v>
      </c>
      <c r="H80" s="3">
        <v>1</v>
      </c>
      <c r="I80" s="3">
        <v>299.99</v>
      </c>
      <c r="J80" s="3" t="s">
        <v>22</v>
      </c>
      <c r="K80" s="3" t="s">
        <v>37</v>
      </c>
      <c r="L80" s="3" t="s">
        <v>24</v>
      </c>
      <c r="M80" s="4">
        <v>44982</v>
      </c>
      <c r="N80" s="3">
        <v>299.99</v>
      </c>
    </row>
    <row r="81" spans="1:14" ht="15.75" customHeight="1" x14ac:dyDescent="0.25">
      <c r="A81" s="3" t="s">
        <v>208</v>
      </c>
      <c r="B81" s="4">
        <v>45501</v>
      </c>
      <c r="C81" s="3" t="s">
        <v>88</v>
      </c>
      <c r="D81" s="3" t="s">
        <v>89</v>
      </c>
      <c r="E81" s="3" t="s">
        <v>119</v>
      </c>
      <c r="F81" s="3" t="s">
        <v>120</v>
      </c>
      <c r="G81" s="3" t="s">
        <v>21</v>
      </c>
      <c r="H81" s="3">
        <v>2</v>
      </c>
      <c r="I81" s="3">
        <v>89.99</v>
      </c>
      <c r="J81" s="3" t="s">
        <v>36</v>
      </c>
      <c r="K81" s="3" t="s">
        <v>37</v>
      </c>
      <c r="L81" s="3" t="s">
        <v>24</v>
      </c>
      <c r="M81" s="4">
        <v>44976</v>
      </c>
      <c r="N81" s="3">
        <v>179.98</v>
      </c>
    </row>
    <row r="82" spans="1:14" ht="15.75" customHeight="1" x14ac:dyDescent="0.25">
      <c r="A82" s="3" t="s">
        <v>209</v>
      </c>
      <c r="B82" s="4">
        <v>45501</v>
      </c>
      <c r="C82" s="3" t="s">
        <v>149</v>
      </c>
      <c r="D82" s="3" t="s">
        <v>150</v>
      </c>
      <c r="E82" s="3" t="s">
        <v>107</v>
      </c>
      <c r="F82" s="3" t="s">
        <v>108</v>
      </c>
      <c r="G82" s="3" t="s">
        <v>48</v>
      </c>
      <c r="H82" s="3">
        <v>3</v>
      </c>
      <c r="I82" s="3">
        <v>299.99</v>
      </c>
      <c r="J82" s="3" t="s">
        <v>22</v>
      </c>
      <c r="K82" s="3" t="s">
        <v>23</v>
      </c>
      <c r="L82" s="3" t="s">
        <v>24</v>
      </c>
      <c r="M82" s="4">
        <v>44732</v>
      </c>
      <c r="N82" s="3">
        <v>899.97</v>
      </c>
    </row>
    <row r="83" spans="1:14" ht="15.75" customHeight="1" x14ac:dyDescent="0.25">
      <c r="A83" s="3" t="s">
        <v>210</v>
      </c>
      <c r="B83" s="4">
        <v>45503</v>
      </c>
      <c r="C83" s="3" t="s">
        <v>88</v>
      </c>
      <c r="D83" s="3" t="s">
        <v>89</v>
      </c>
      <c r="E83" s="3" t="s">
        <v>82</v>
      </c>
      <c r="F83" s="3" t="s">
        <v>83</v>
      </c>
      <c r="G83" s="3" t="s">
        <v>21</v>
      </c>
      <c r="H83" s="3">
        <v>2</v>
      </c>
      <c r="I83" s="3">
        <v>699.99</v>
      </c>
      <c r="J83" s="3" t="s">
        <v>28</v>
      </c>
      <c r="K83" s="3" t="s">
        <v>42</v>
      </c>
      <c r="L83" s="3" t="s">
        <v>29</v>
      </c>
      <c r="M83" s="4">
        <v>44999</v>
      </c>
      <c r="N83" s="3">
        <v>1399.98</v>
      </c>
    </row>
    <row r="84" spans="1:14" ht="15.75" customHeight="1" x14ac:dyDescent="0.25">
      <c r="A84" s="3" t="s">
        <v>211</v>
      </c>
      <c r="B84" s="4">
        <v>45504</v>
      </c>
      <c r="C84" s="3" t="s">
        <v>122</v>
      </c>
      <c r="D84" s="3" t="s">
        <v>123</v>
      </c>
      <c r="E84" s="3" t="s">
        <v>63</v>
      </c>
      <c r="F84" s="3" t="s">
        <v>64</v>
      </c>
      <c r="G84" s="3" t="s">
        <v>21</v>
      </c>
      <c r="H84" s="3">
        <v>4</v>
      </c>
      <c r="I84" s="3">
        <v>899.99</v>
      </c>
      <c r="J84" s="3" t="s">
        <v>59</v>
      </c>
      <c r="K84" s="3" t="s">
        <v>37</v>
      </c>
      <c r="L84" s="3" t="s">
        <v>38</v>
      </c>
      <c r="M84" s="4">
        <v>44523</v>
      </c>
      <c r="N84" s="3">
        <v>3599.96</v>
      </c>
    </row>
    <row r="85" spans="1:14" ht="15.75" customHeight="1" x14ac:dyDescent="0.25">
      <c r="A85" s="3" t="s">
        <v>212</v>
      </c>
      <c r="B85" s="4">
        <v>45509</v>
      </c>
      <c r="C85" s="3" t="s">
        <v>213</v>
      </c>
      <c r="D85" s="3" t="s">
        <v>214</v>
      </c>
      <c r="E85" s="3" t="s">
        <v>46</v>
      </c>
      <c r="F85" s="3" t="s">
        <v>47</v>
      </c>
      <c r="G85" s="3" t="s">
        <v>48</v>
      </c>
      <c r="H85" s="3">
        <v>2</v>
      </c>
      <c r="I85" s="3">
        <v>149.99</v>
      </c>
      <c r="J85" s="3" t="s">
        <v>28</v>
      </c>
      <c r="K85" s="3" t="s">
        <v>52</v>
      </c>
      <c r="L85" s="3" t="s">
        <v>24</v>
      </c>
      <c r="M85" s="4">
        <v>44542</v>
      </c>
      <c r="N85" s="3">
        <v>299.98</v>
      </c>
    </row>
    <row r="86" spans="1:14" ht="15.75" customHeight="1" x14ac:dyDescent="0.25">
      <c r="A86" s="3" t="s">
        <v>215</v>
      </c>
      <c r="B86" s="4">
        <v>45510</v>
      </c>
      <c r="C86" s="3" t="s">
        <v>104</v>
      </c>
      <c r="D86" s="3" t="s">
        <v>105</v>
      </c>
      <c r="E86" s="3" t="s">
        <v>46</v>
      </c>
      <c r="F86" s="3" t="s">
        <v>47</v>
      </c>
      <c r="G86" s="3" t="s">
        <v>48</v>
      </c>
      <c r="H86" s="3">
        <v>2</v>
      </c>
      <c r="I86" s="3">
        <v>149.99</v>
      </c>
      <c r="J86" s="3" t="s">
        <v>59</v>
      </c>
      <c r="K86" s="3" t="s">
        <v>65</v>
      </c>
      <c r="L86" s="3" t="s">
        <v>38</v>
      </c>
      <c r="M86" s="4">
        <v>44667</v>
      </c>
      <c r="N86" s="3">
        <v>299.98</v>
      </c>
    </row>
    <row r="87" spans="1:14" ht="15.75" customHeight="1" x14ac:dyDescent="0.25">
      <c r="A87" s="3" t="s">
        <v>216</v>
      </c>
      <c r="B87" s="4">
        <v>45513</v>
      </c>
      <c r="C87" s="3" t="s">
        <v>91</v>
      </c>
      <c r="D87" s="3" t="s">
        <v>92</v>
      </c>
      <c r="E87" s="3" t="s">
        <v>119</v>
      </c>
      <c r="F87" s="3" t="s">
        <v>120</v>
      </c>
      <c r="G87" s="3" t="s">
        <v>21</v>
      </c>
      <c r="H87" s="3">
        <v>1</v>
      </c>
      <c r="I87" s="3">
        <v>89.99</v>
      </c>
      <c r="J87" s="3" t="s">
        <v>28</v>
      </c>
      <c r="K87" s="3" t="s">
        <v>42</v>
      </c>
      <c r="L87" s="3" t="s">
        <v>38</v>
      </c>
      <c r="M87" s="4">
        <v>45393</v>
      </c>
      <c r="N87" s="3">
        <v>89.99</v>
      </c>
    </row>
    <row r="88" spans="1:14" ht="15.75" customHeight="1" x14ac:dyDescent="0.25">
      <c r="A88" s="3" t="s">
        <v>217</v>
      </c>
      <c r="B88" s="4">
        <v>45515</v>
      </c>
      <c r="C88" s="3" t="s">
        <v>88</v>
      </c>
      <c r="D88" s="3" t="s">
        <v>89</v>
      </c>
      <c r="E88" s="3" t="s">
        <v>107</v>
      </c>
      <c r="F88" s="3" t="s">
        <v>108</v>
      </c>
      <c r="G88" s="3" t="s">
        <v>48</v>
      </c>
      <c r="H88" s="3">
        <v>5</v>
      </c>
      <c r="I88" s="3">
        <v>299.99</v>
      </c>
      <c r="J88" s="3" t="s">
        <v>28</v>
      </c>
      <c r="K88" s="3" t="s">
        <v>42</v>
      </c>
      <c r="L88" s="3" t="s">
        <v>24</v>
      </c>
      <c r="M88" s="4">
        <v>44965</v>
      </c>
      <c r="N88" s="3">
        <v>1499.95</v>
      </c>
    </row>
    <row r="89" spans="1:14" ht="15.75" customHeight="1" x14ac:dyDescent="0.25">
      <c r="A89" s="3" t="s">
        <v>218</v>
      </c>
      <c r="B89" s="4">
        <v>45517</v>
      </c>
      <c r="C89" s="3" t="s">
        <v>184</v>
      </c>
      <c r="D89" s="3" t="s">
        <v>185</v>
      </c>
      <c r="E89" s="3" t="s">
        <v>54</v>
      </c>
      <c r="F89" s="3" t="s">
        <v>55</v>
      </c>
      <c r="G89" s="3" t="s">
        <v>21</v>
      </c>
      <c r="H89" s="3">
        <v>4</v>
      </c>
      <c r="I89" s="3">
        <v>149.99</v>
      </c>
      <c r="J89" s="3" t="s">
        <v>59</v>
      </c>
      <c r="K89" s="3" t="s">
        <v>37</v>
      </c>
      <c r="L89" s="3" t="s">
        <v>29</v>
      </c>
      <c r="M89" s="4">
        <v>44820</v>
      </c>
      <c r="N89" s="3">
        <v>599.96</v>
      </c>
    </row>
    <row r="90" spans="1:14" ht="15.75" customHeight="1" x14ac:dyDescent="0.25">
      <c r="A90" s="3" t="s">
        <v>219</v>
      </c>
      <c r="B90" s="4">
        <v>45517</v>
      </c>
      <c r="C90" s="3" t="s">
        <v>187</v>
      </c>
      <c r="D90" s="3" t="s">
        <v>188</v>
      </c>
      <c r="E90" s="3" t="s">
        <v>19</v>
      </c>
      <c r="F90" s="3" t="s">
        <v>20</v>
      </c>
      <c r="G90" s="3" t="s">
        <v>21</v>
      </c>
      <c r="H90" s="3">
        <v>5</v>
      </c>
      <c r="I90" s="3">
        <v>249.99</v>
      </c>
      <c r="J90" s="3" t="s">
        <v>36</v>
      </c>
      <c r="K90" s="3" t="s">
        <v>65</v>
      </c>
      <c r="L90" s="3" t="s">
        <v>29</v>
      </c>
      <c r="M90" s="4">
        <v>44782</v>
      </c>
      <c r="N90" s="3">
        <v>1249.95</v>
      </c>
    </row>
    <row r="91" spans="1:14" ht="15.75" customHeight="1" x14ac:dyDescent="0.25">
      <c r="A91" s="3" t="s">
        <v>220</v>
      </c>
      <c r="B91" s="4">
        <v>45517</v>
      </c>
      <c r="C91" s="3" t="s">
        <v>67</v>
      </c>
      <c r="D91" s="3" t="s">
        <v>68</v>
      </c>
      <c r="E91" s="3" t="s">
        <v>19</v>
      </c>
      <c r="F91" s="3" t="s">
        <v>20</v>
      </c>
      <c r="G91" s="3" t="s">
        <v>21</v>
      </c>
      <c r="H91" s="3">
        <v>3</v>
      </c>
      <c r="I91" s="3">
        <v>249.99</v>
      </c>
      <c r="J91" s="3" t="s">
        <v>36</v>
      </c>
      <c r="K91" s="3" t="s">
        <v>42</v>
      </c>
      <c r="L91" s="3" t="s">
        <v>29</v>
      </c>
      <c r="M91" s="4">
        <v>44465</v>
      </c>
      <c r="N91" s="3">
        <v>749.97</v>
      </c>
    </row>
    <row r="92" spans="1:14" ht="15.75" customHeight="1" x14ac:dyDescent="0.25">
      <c r="A92" s="3" t="s">
        <v>221</v>
      </c>
      <c r="B92" s="4">
        <v>45517</v>
      </c>
      <c r="C92" s="3" t="s">
        <v>40</v>
      </c>
      <c r="D92" s="3" t="s">
        <v>41</v>
      </c>
      <c r="E92" s="3" t="s">
        <v>128</v>
      </c>
      <c r="F92" s="3" t="s">
        <v>129</v>
      </c>
      <c r="G92" s="3" t="s">
        <v>48</v>
      </c>
      <c r="H92" s="3">
        <v>4</v>
      </c>
      <c r="I92" s="3">
        <v>199.99</v>
      </c>
      <c r="J92" s="3" t="s">
        <v>22</v>
      </c>
      <c r="K92" s="3" t="s">
        <v>42</v>
      </c>
      <c r="L92" s="3" t="s">
        <v>38</v>
      </c>
      <c r="M92" s="4">
        <v>44458</v>
      </c>
      <c r="N92" s="3">
        <v>799.96</v>
      </c>
    </row>
    <row r="93" spans="1:14" ht="15.75" customHeight="1" x14ac:dyDescent="0.25">
      <c r="A93" s="3" t="s">
        <v>222</v>
      </c>
      <c r="B93" s="4">
        <v>45519</v>
      </c>
      <c r="C93" s="3" t="s">
        <v>160</v>
      </c>
      <c r="D93" s="3" t="s">
        <v>161</v>
      </c>
      <c r="E93" s="3" t="s">
        <v>128</v>
      </c>
      <c r="F93" s="3" t="s">
        <v>129</v>
      </c>
      <c r="G93" s="3" t="s">
        <v>48</v>
      </c>
      <c r="H93" s="3">
        <v>5</v>
      </c>
      <c r="I93" s="3">
        <v>199.99</v>
      </c>
      <c r="J93" s="3" t="s">
        <v>22</v>
      </c>
      <c r="K93" s="3" t="s">
        <v>42</v>
      </c>
      <c r="L93" s="3" t="s">
        <v>29</v>
      </c>
      <c r="M93" s="4">
        <v>44991</v>
      </c>
      <c r="N93" s="3">
        <v>999.95</v>
      </c>
    </row>
    <row r="94" spans="1:14" ht="15.75" customHeight="1" x14ac:dyDescent="0.25">
      <c r="A94" s="3" t="s">
        <v>223</v>
      </c>
      <c r="B94" s="4">
        <v>45522</v>
      </c>
      <c r="C94" s="3" t="s">
        <v>88</v>
      </c>
      <c r="D94" s="3" t="s">
        <v>89</v>
      </c>
      <c r="E94" s="3" t="s">
        <v>119</v>
      </c>
      <c r="F94" s="3" t="s">
        <v>120</v>
      </c>
      <c r="G94" s="3" t="s">
        <v>21</v>
      </c>
      <c r="H94" s="3">
        <v>2</v>
      </c>
      <c r="I94" s="3">
        <v>89.99</v>
      </c>
      <c r="J94" s="3" t="s">
        <v>22</v>
      </c>
      <c r="K94" s="3" t="s">
        <v>65</v>
      </c>
      <c r="L94" s="3" t="s">
        <v>29</v>
      </c>
      <c r="M94" s="4">
        <v>44972</v>
      </c>
      <c r="N94" s="3">
        <v>179.98</v>
      </c>
    </row>
    <row r="95" spans="1:14" ht="15.75" customHeight="1" x14ac:dyDescent="0.25">
      <c r="A95" s="3" t="s">
        <v>224</v>
      </c>
      <c r="B95" s="4">
        <v>45523</v>
      </c>
      <c r="C95" s="3" t="s">
        <v>198</v>
      </c>
      <c r="D95" s="3" t="s">
        <v>199</v>
      </c>
      <c r="E95" s="3" t="s">
        <v>63</v>
      </c>
      <c r="F95" s="3" t="s">
        <v>64</v>
      </c>
      <c r="G95" s="3" t="s">
        <v>21</v>
      </c>
      <c r="H95" s="3">
        <v>5</v>
      </c>
      <c r="I95" s="3">
        <v>899.99</v>
      </c>
      <c r="J95" s="3" t="s">
        <v>59</v>
      </c>
      <c r="K95" s="3" t="s">
        <v>65</v>
      </c>
      <c r="L95" s="3" t="s">
        <v>24</v>
      </c>
      <c r="M95" s="4">
        <v>44526</v>
      </c>
      <c r="N95" s="3">
        <v>4499.95</v>
      </c>
    </row>
    <row r="96" spans="1:14" ht="15.75" customHeight="1" x14ac:dyDescent="0.25">
      <c r="A96" s="3" t="s">
        <v>225</v>
      </c>
      <c r="B96" s="4">
        <v>45523</v>
      </c>
      <c r="C96" s="3" t="s">
        <v>110</v>
      </c>
      <c r="D96" s="3" t="s">
        <v>111</v>
      </c>
      <c r="E96" s="3" t="s">
        <v>54</v>
      </c>
      <c r="F96" s="3" t="s">
        <v>55</v>
      </c>
      <c r="G96" s="3" t="s">
        <v>21</v>
      </c>
      <c r="H96" s="3">
        <v>3</v>
      </c>
      <c r="I96" s="3">
        <v>149.99</v>
      </c>
      <c r="J96" s="3" t="s">
        <v>36</v>
      </c>
      <c r="K96" s="3" t="s">
        <v>65</v>
      </c>
      <c r="L96" s="3" t="s">
        <v>24</v>
      </c>
      <c r="M96" s="4">
        <v>44574</v>
      </c>
      <c r="N96" s="3">
        <v>449.97</v>
      </c>
    </row>
    <row r="97" spans="1:14" ht="15.75" customHeight="1" x14ac:dyDescent="0.25">
      <c r="A97" s="3" t="s">
        <v>226</v>
      </c>
      <c r="B97" s="4">
        <v>45526</v>
      </c>
      <c r="C97" s="3" t="s">
        <v>104</v>
      </c>
      <c r="D97" s="3" t="s">
        <v>105</v>
      </c>
      <c r="E97" s="3" t="s">
        <v>46</v>
      </c>
      <c r="F97" s="3" t="s">
        <v>47</v>
      </c>
      <c r="G97" s="3" t="s">
        <v>48</v>
      </c>
      <c r="H97" s="3">
        <v>5</v>
      </c>
      <c r="I97" s="3">
        <v>149.99</v>
      </c>
      <c r="J97" s="3" t="s">
        <v>28</v>
      </c>
      <c r="K97" s="3" t="s">
        <v>23</v>
      </c>
      <c r="L97" s="3" t="s">
        <v>24</v>
      </c>
      <c r="M97" s="4">
        <v>45310</v>
      </c>
      <c r="N97" s="3">
        <v>749.95</v>
      </c>
    </row>
    <row r="98" spans="1:14" ht="15.75" customHeight="1" x14ac:dyDescent="0.25">
      <c r="A98" s="3" t="s">
        <v>227</v>
      </c>
      <c r="B98" s="4">
        <v>45528</v>
      </c>
      <c r="C98" s="3" t="s">
        <v>228</v>
      </c>
      <c r="D98" s="3" t="s">
        <v>229</v>
      </c>
      <c r="E98" s="3" t="s">
        <v>116</v>
      </c>
      <c r="F98" s="3" t="s">
        <v>117</v>
      </c>
      <c r="G98" s="3" t="s">
        <v>35</v>
      </c>
      <c r="H98" s="3">
        <v>3</v>
      </c>
      <c r="I98" s="3">
        <v>79.989999999999995</v>
      </c>
      <c r="J98" s="3" t="s">
        <v>22</v>
      </c>
      <c r="K98" s="3" t="s">
        <v>23</v>
      </c>
      <c r="L98" s="3" t="s">
        <v>29</v>
      </c>
      <c r="M98" s="4">
        <v>44779</v>
      </c>
      <c r="N98" s="3">
        <v>239.97</v>
      </c>
    </row>
    <row r="99" spans="1:14" ht="15.75" customHeight="1" x14ac:dyDescent="0.25">
      <c r="A99" s="3" t="s">
        <v>230</v>
      </c>
      <c r="B99" s="4">
        <v>45528</v>
      </c>
      <c r="C99" s="3" t="s">
        <v>146</v>
      </c>
      <c r="D99" s="3" t="s">
        <v>147</v>
      </c>
      <c r="E99" s="3" t="s">
        <v>19</v>
      </c>
      <c r="F99" s="3" t="s">
        <v>20</v>
      </c>
      <c r="G99" s="3" t="s">
        <v>21</v>
      </c>
      <c r="H99" s="3">
        <v>2</v>
      </c>
      <c r="I99" s="3">
        <v>249.99</v>
      </c>
      <c r="J99" s="3" t="s">
        <v>22</v>
      </c>
      <c r="K99" s="3" t="s">
        <v>37</v>
      </c>
      <c r="L99" s="3" t="s">
        <v>38</v>
      </c>
      <c r="M99" s="4">
        <v>44572</v>
      </c>
      <c r="N99" s="3">
        <v>499.98</v>
      </c>
    </row>
    <row r="100" spans="1:14" ht="15.75" customHeight="1" x14ac:dyDescent="0.25">
      <c r="A100" s="3" t="s">
        <v>231</v>
      </c>
      <c r="B100" s="4">
        <v>45532</v>
      </c>
      <c r="C100" s="3" t="s">
        <v>198</v>
      </c>
      <c r="D100" s="3" t="s">
        <v>199</v>
      </c>
      <c r="E100" s="3" t="s">
        <v>82</v>
      </c>
      <c r="F100" s="3" t="s">
        <v>83</v>
      </c>
      <c r="G100" s="3" t="s">
        <v>21</v>
      </c>
      <c r="H100" s="3">
        <v>1</v>
      </c>
      <c r="I100" s="3">
        <v>699.99</v>
      </c>
      <c r="J100" s="3" t="s">
        <v>22</v>
      </c>
      <c r="K100" s="3" t="s">
        <v>23</v>
      </c>
      <c r="L100" s="3" t="s">
        <v>29</v>
      </c>
      <c r="M100" s="4">
        <v>44497</v>
      </c>
      <c r="N100" s="3">
        <v>699.99</v>
      </c>
    </row>
    <row r="101" spans="1:14" ht="15.75" customHeight="1" x14ac:dyDescent="0.25">
      <c r="A101" s="3" t="s">
        <v>232</v>
      </c>
      <c r="B101" s="4">
        <v>45532</v>
      </c>
      <c r="C101" s="3" t="s">
        <v>233</v>
      </c>
      <c r="D101" s="3" t="s">
        <v>234</v>
      </c>
      <c r="E101" s="3" t="s">
        <v>54</v>
      </c>
      <c r="F101" s="3" t="s">
        <v>55</v>
      </c>
      <c r="G101" s="3" t="s">
        <v>21</v>
      </c>
      <c r="H101" s="3">
        <v>3</v>
      </c>
      <c r="I101" s="3">
        <v>149.99</v>
      </c>
      <c r="J101" s="3" t="s">
        <v>22</v>
      </c>
      <c r="K101" s="3" t="s">
        <v>52</v>
      </c>
      <c r="L101" s="3" t="s">
        <v>29</v>
      </c>
      <c r="M101" s="4">
        <v>45212</v>
      </c>
      <c r="N101" s="3">
        <v>449.97</v>
      </c>
    </row>
    <row r="102" spans="1:14" ht="15.75" customHeight="1" x14ac:dyDescent="0.25">
      <c r="A102" s="3" t="s">
        <v>235</v>
      </c>
      <c r="B102" s="4">
        <v>45534</v>
      </c>
      <c r="C102" s="3" t="s">
        <v>236</v>
      </c>
      <c r="D102" s="3" t="s">
        <v>237</v>
      </c>
      <c r="E102" s="3" t="s">
        <v>82</v>
      </c>
      <c r="F102" s="3" t="s">
        <v>83</v>
      </c>
      <c r="G102" s="3" t="s">
        <v>21</v>
      </c>
      <c r="H102" s="3">
        <v>2</v>
      </c>
      <c r="I102" s="3">
        <v>699.99</v>
      </c>
      <c r="J102" s="3" t="s">
        <v>28</v>
      </c>
      <c r="K102" s="3" t="s">
        <v>42</v>
      </c>
      <c r="L102" s="3" t="s">
        <v>29</v>
      </c>
      <c r="M102" s="4">
        <v>44421</v>
      </c>
      <c r="N102" s="3">
        <v>1399.98</v>
      </c>
    </row>
    <row r="103" spans="1:14" ht="15.75" customHeight="1" x14ac:dyDescent="0.25">
      <c r="A103" s="3" t="s">
        <v>238</v>
      </c>
      <c r="B103" s="4">
        <v>45537</v>
      </c>
      <c r="C103" s="3" t="s">
        <v>233</v>
      </c>
      <c r="D103" s="3" t="s">
        <v>234</v>
      </c>
      <c r="E103" s="3" t="s">
        <v>19</v>
      </c>
      <c r="F103" s="3" t="s">
        <v>20</v>
      </c>
      <c r="G103" s="3" t="s">
        <v>21</v>
      </c>
      <c r="H103" s="3">
        <v>1</v>
      </c>
      <c r="I103" s="3">
        <v>249.99</v>
      </c>
      <c r="J103" s="3" t="s">
        <v>28</v>
      </c>
      <c r="K103" s="3" t="s">
        <v>52</v>
      </c>
      <c r="L103" s="3" t="s">
        <v>29</v>
      </c>
      <c r="M103" s="4">
        <v>44685</v>
      </c>
      <c r="N103" s="3">
        <v>249.99</v>
      </c>
    </row>
    <row r="104" spans="1:14" ht="15.75" customHeight="1" x14ac:dyDescent="0.25">
      <c r="A104" s="3" t="s">
        <v>239</v>
      </c>
      <c r="B104" s="4">
        <v>45537</v>
      </c>
      <c r="C104" s="3" t="s">
        <v>17</v>
      </c>
      <c r="D104" s="3" t="s">
        <v>18</v>
      </c>
      <c r="E104" s="3" t="s">
        <v>19</v>
      </c>
      <c r="F104" s="3" t="s">
        <v>20</v>
      </c>
      <c r="G104" s="3" t="s">
        <v>21</v>
      </c>
      <c r="H104" s="3">
        <v>1</v>
      </c>
      <c r="I104" s="3">
        <v>249.99</v>
      </c>
      <c r="J104" s="3" t="s">
        <v>59</v>
      </c>
      <c r="K104" s="3" t="s">
        <v>42</v>
      </c>
      <c r="L104" s="3" t="s">
        <v>29</v>
      </c>
      <c r="M104" s="4">
        <v>45332</v>
      </c>
      <c r="N104" s="3">
        <v>249.99</v>
      </c>
    </row>
    <row r="105" spans="1:14" ht="15.75" customHeight="1" x14ac:dyDescent="0.25">
      <c r="A105" s="3" t="s">
        <v>240</v>
      </c>
      <c r="B105" s="4">
        <v>45538</v>
      </c>
      <c r="C105" s="3" t="s">
        <v>228</v>
      </c>
      <c r="D105" s="3" t="s">
        <v>229</v>
      </c>
      <c r="E105" s="3" t="s">
        <v>82</v>
      </c>
      <c r="F105" s="3" t="s">
        <v>83</v>
      </c>
      <c r="G105" s="3" t="s">
        <v>21</v>
      </c>
      <c r="H105" s="3">
        <v>2</v>
      </c>
      <c r="I105" s="3">
        <v>699.99</v>
      </c>
      <c r="J105" s="3" t="s">
        <v>59</v>
      </c>
      <c r="K105" s="3" t="s">
        <v>23</v>
      </c>
      <c r="L105" s="3" t="s">
        <v>29</v>
      </c>
      <c r="M105" s="4">
        <v>44870</v>
      </c>
      <c r="N105" s="3">
        <v>1399.98</v>
      </c>
    </row>
    <row r="106" spans="1:14" ht="15.75" customHeight="1" x14ac:dyDescent="0.25">
      <c r="A106" s="3" t="s">
        <v>241</v>
      </c>
      <c r="B106" s="4">
        <v>45541</v>
      </c>
      <c r="C106" s="3" t="s">
        <v>140</v>
      </c>
      <c r="D106" s="3" t="s">
        <v>141</v>
      </c>
      <c r="E106" s="3" t="s">
        <v>33</v>
      </c>
      <c r="F106" s="3" t="s">
        <v>34</v>
      </c>
      <c r="G106" s="3" t="s">
        <v>35</v>
      </c>
      <c r="H106" s="3">
        <v>3</v>
      </c>
      <c r="I106" s="3">
        <v>59.99</v>
      </c>
      <c r="J106" s="3" t="s">
        <v>28</v>
      </c>
      <c r="K106" s="3" t="s">
        <v>23</v>
      </c>
      <c r="L106" s="3" t="s">
        <v>29</v>
      </c>
      <c r="M106" s="4">
        <v>44717</v>
      </c>
      <c r="N106" s="3">
        <v>179.97</v>
      </c>
    </row>
    <row r="107" spans="1:14" ht="15.75" customHeight="1" x14ac:dyDescent="0.25">
      <c r="A107" s="3" t="s">
        <v>242</v>
      </c>
      <c r="B107" s="4">
        <v>45544</v>
      </c>
      <c r="C107" s="3" t="s">
        <v>134</v>
      </c>
      <c r="D107" s="3" t="s">
        <v>135</v>
      </c>
      <c r="E107" s="3" t="s">
        <v>33</v>
      </c>
      <c r="F107" s="3" t="s">
        <v>34</v>
      </c>
      <c r="G107" s="3" t="s">
        <v>35</v>
      </c>
      <c r="H107" s="3">
        <v>3</v>
      </c>
      <c r="I107" s="3">
        <v>59.99</v>
      </c>
      <c r="J107" s="3" t="s">
        <v>36</v>
      </c>
      <c r="K107" s="3" t="s">
        <v>65</v>
      </c>
      <c r="L107" s="3" t="s">
        <v>38</v>
      </c>
      <c r="M107" s="4">
        <v>44748</v>
      </c>
      <c r="N107" s="3">
        <v>179.97</v>
      </c>
    </row>
    <row r="108" spans="1:14" ht="15.75" customHeight="1" x14ac:dyDescent="0.25">
      <c r="A108" s="3" t="s">
        <v>243</v>
      </c>
      <c r="B108" s="4">
        <v>45544</v>
      </c>
      <c r="C108" s="3" t="s">
        <v>143</v>
      </c>
      <c r="D108" s="3" t="s">
        <v>144</v>
      </c>
      <c r="E108" s="3" t="s">
        <v>116</v>
      </c>
      <c r="F108" s="3" t="s">
        <v>117</v>
      </c>
      <c r="G108" s="3" t="s">
        <v>35</v>
      </c>
      <c r="H108" s="3">
        <v>4</v>
      </c>
      <c r="I108" s="3">
        <v>79.989999999999995</v>
      </c>
      <c r="J108" s="3" t="s">
        <v>22</v>
      </c>
      <c r="K108" s="3" t="s">
        <v>42</v>
      </c>
      <c r="L108" s="3" t="s">
        <v>24</v>
      </c>
      <c r="M108" s="4">
        <v>44530</v>
      </c>
      <c r="N108" s="3">
        <v>319.95999999999998</v>
      </c>
    </row>
    <row r="109" spans="1:14" ht="15.75" customHeight="1" x14ac:dyDescent="0.25">
      <c r="A109" s="3" t="s">
        <v>244</v>
      </c>
      <c r="B109" s="4">
        <v>45545</v>
      </c>
      <c r="C109" s="3" t="s">
        <v>57</v>
      </c>
      <c r="D109" s="3" t="s">
        <v>58</v>
      </c>
      <c r="E109" s="3" t="s">
        <v>116</v>
      </c>
      <c r="F109" s="3" t="s">
        <v>117</v>
      </c>
      <c r="G109" s="3" t="s">
        <v>35</v>
      </c>
      <c r="H109" s="3">
        <v>1</v>
      </c>
      <c r="I109" s="3">
        <v>79.989999999999995</v>
      </c>
      <c r="J109" s="3" t="s">
        <v>22</v>
      </c>
      <c r="K109" s="3" t="s">
        <v>52</v>
      </c>
      <c r="L109" s="3" t="s">
        <v>24</v>
      </c>
      <c r="M109" s="4">
        <v>44693</v>
      </c>
      <c r="N109" s="3">
        <v>79.989999999999995</v>
      </c>
    </row>
    <row r="110" spans="1:14" ht="15.75" customHeight="1" x14ac:dyDescent="0.25">
      <c r="A110" s="3" t="s">
        <v>245</v>
      </c>
      <c r="B110" s="4">
        <v>45547</v>
      </c>
      <c r="C110" s="3" t="s">
        <v>50</v>
      </c>
      <c r="D110" s="3" t="s">
        <v>51</v>
      </c>
      <c r="E110" s="3" t="s">
        <v>107</v>
      </c>
      <c r="F110" s="3" t="s">
        <v>108</v>
      </c>
      <c r="G110" s="3" t="s">
        <v>48</v>
      </c>
      <c r="H110" s="3">
        <v>3</v>
      </c>
      <c r="I110" s="3">
        <v>299.99</v>
      </c>
      <c r="J110" s="3" t="s">
        <v>28</v>
      </c>
      <c r="K110" s="3" t="s">
        <v>23</v>
      </c>
      <c r="L110" s="3" t="s">
        <v>29</v>
      </c>
      <c r="M110" s="4">
        <v>44494</v>
      </c>
      <c r="N110" s="3">
        <v>899.97</v>
      </c>
    </row>
    <row r="111" spans="1:14" ht="15.75" customHeight="1" x14ac:dyDescent="0.25">
      <c r="A111" s="3" t="s">
        <v>246</v>
      </c>
      <c r="B111" s="4">
        <v>45548</v>
      </c>
      <c r="C111" s="3" t="s">
        <v>40</v>
      </c>
      <c r="D111" s="3" t="s">
        <v>41</v>
      </c>
      <c r="E111" s="3" t="s">
        <v>119</v>
      </c>
      <c r="F111" s="3" t="s">
        <v>120</v>
      </c>
      <c r="G111" s="3" t="s">
        <v>21</v>
      </c>
      <c r="H111" s="3">
        <v>2</v>
      </c>
      <c r="I111" s="3">
        <v>89.99</v>
      </c>
      <c r="J111" s="3" t="s">
        <v>28</v>
      </c>
      <c r="K111" s="3" t="s">
        <v>37</v>
      </c>
      <c r="L111" s="3" t="s">
        <v>29</v>
      </c>
      <c r="M111" s="4">
        <v>44641</v>
      </c>
      <c r="N111" s="3">
        <v>179.98</v>
      </c>
    </row>
    <row r="112" spans="1:14" ht="15.75" customHeight="1" x14ac:dyDescent="0.25">
      <c r="A112" s="3" t="s">
        <v>247</v>
      </c>
      <c r="B112" s="4">
        <v>45550</v>
      </c>
      <c r="C112" s="3" t="s">
        <v>248</v>
      </c>
      <c r="D112" s="3" t="s">
        <v>249</v>
      </c>
      <c r="E112" s="3" t="s">
        <v>54</v>
      </c>
      <c r="F112" s="3" t="s">
        <v>55</v>
      </c>
      <c r="G112" s="3" t="s">
        <v>21</v>
      </c>
      <c r="H112" s="3">
        <v>4</v>
      </c>
      <c r="I112" s="3">
        <v>149.99</v>
      </c>
      <c r="J112" s="3" t="s">
        <v>22</v>
      </c>
      <c r="K112" s="3" t="s">
        <v>42</v>
      </c>
      <c r="L112" s="3" t="s">
        <v>24</v>
      </c>
      <c r="M112" s="4">
        <v>44909</v>
      </c>
      <c r="N112" s="3">
        <v>599.96</v>
      </c>
    </row>
    <row r="113" spans="1:14" ht="15.75" customHeight="1" x14ac:dyDescent="0.25">
      <c r="A113" s="3" t="s">
        <v>250</v>
      </c>
      <c r="B113" s="4">
        <v>45551</v>
      </c>
      <c r="C113" s="3" t="s">
        <v>67</v>
      </c>
      <c r="D113" s="3" t="s">
        <v>68</v>
      </c>
      <c r="E113" s="3" t="s">
        <v>19</v>
      </c>
      <c r="F113" s="3" t="s">
        <v>20</v>
      </c>
      <c r="G113" s="3" t="s">
        <v>21</v>
      </c>
      <c r="H113" s="3">
        <v>2</v>
      </c>
      <c r="I113" s="3">
        <v>249.99</v>
      </c>
      <c r="J113" s="3" t="s">
        <v>36</v>
      </c>
      <c r="K113" s="3" t="s">
        <v>37</v>
      </c>
      <c r="L113" s="3" t="s">
        <v>24</v>
      </c>
      <c r="M113" s="4">
        <v>44993</v>
      </c>
      <c r="N113" s="3">
        <v>499.98</v>
      </c>
    </row>
    <row r="114" spans="1:14" ht="15.75" customHeight="1" x14ac:dyDescent="0.25">
      <c r="A114" s="3" t="s">
        <v>251</v>
      </c>
      <c r="B114" s="4">
        <v>45551</v>
      </c>
      <c r="C114" s="3" t="s">
        <v>156</v>
      </c>
      <c r="D114" s="3" t="s">
        <v>157</v>
      </c>
      <c r="E114" s="3" t="s">
        <v>128</v>
      </c>
      <c r="F114" s="3" t="s">
        <v>129</v>
      </c>
      <c r="G114" s="3" t="s">
        <v>48</v>
      </c>
      <c r="H114" s="3">
        <v>4</v>
      </c>
      <c r="I114" s="3">
        <v>199.99</v>
      </c>
      <c r="J114" s="3" t="s">
        <v>59</v>
      </c>
      <c r="K114" s="3" t="s">
        <v>65</v>
      </c>
      <c r="L114" s="3" t="s">
        <v>24</v>
      </c>
      <c r="M114" s="4">
        <v>44458</v>
      </c>
      <c r="N114" s="3">
        <v>799.96</v>
      </c>
    </row>
    <row r="115" spans="1:14" ht="15.75" customHeight="1" x14ac:dyDescent="0.25">
      <c r="A115" s="3" t="s">
        <v>252</v>
      </c>
      <c r="B115" s="4">
        <v>45554</v>
      </c>
      <c r="C115" s="3" t="s">
        <v>149</v>
      </c>
      <c r="D115" s="3" t="s">
        <v>150</v>
      </c>
      <c r="E115" s="3" t="s">
        <v>119</v>
      </c>
      <c r="F115" s="3" t="s">
        <v>120</v>
      </c>
      <c r="G115" s="3" t="s">
        <v>21</v>
      </c>
      <c r="H115" s="3">
        <v>5</v>
      </c>
      <c r="I115" s="3">
        <v>89.99</v>
      </c>
      <c r="J115" s="3" t="s">
        <v>28</v>
      </c>
      <c r="K115" s="3" t="s">
        <v>65</v>
      </c>
      <c r="L115" s="3" t="s">
        <v>29</v>
      </c>
      <c r="M115" s="4">
        <v>44446</v>
      </c>
      <c r="N115" s="3">
        <v>449.95</v>
      </c>
    </row>
    <row r="116" spans="1:14" ht="15.75" customHeight="1" x14ac:dyDescent="0.25">
      <c r="A116" s="3" t="s">
        <v>253</v>
      </c>
      <c r="B116" s="4">
        <v>45554</v>
      </c>
      <c r="C116" s="3" t="s">
        <v>254</v>
      </c>
      <c r="D116" s="3" t="s">
        <v>255</v>
      </c>
      <c r="E116" s="3" t="s">
        <v>54</v>
      </c>
      <c r="F116" s="3" t="s">
        <v>55</v>
      </c>
      <c r="G116" s="3" t="s">
        <v>21</v>
      </c>
      <c r="H116" s="3">
        <v>1</v>
      </c>
      <c r="I116" s="3">
        <v>149.99</v>
      </c>
      <c r="J116" s="3" t="s">
        <v>36</v>
      </c>
      <c r="K116" s="3" t="s">
        <v>65</v>
      </c>
      <c r="L116" s="3" t="s">
        <v>38</v>
      </c>
      <c r="M116" s="4">
        <v>44482</v>
      </c>
      <c r="N116" s="3">
        <v>149.99</v>
      </c>
    </row>
    <row r="117" spans="1:14" ht="15.75" customHeight="1" x14ac:dyDescent="0.25">
      <c r="A117" s="3" t="s">
        <v>256</v>
      </c>
      <c r="B117" s="4">
        <v>45554</v>
      </c>
      <c r="C117" s="3" t="s">
        <v>74</v>
      </c>
      <c r="D117" s="3" t="s">
        <v>75</v>
      </c>
      <c r="E117" s="3" t="s">
        <v>82</v>
      </c>
      <c r="F117" s="3" t="s">
        <v>83</v>
      </c>
      <c r="G117" s="3" t="s">
        <v>21</v>
      </c>
      <c r="H117" s="3">
        <v>4</v>
      </c>
      <c r="I117" s="3">
        <v>699.99</v>
      </c>
      <c r="J117" s="3" t="s">
        <v>36</v>
      </c>
      <c r="K117" s="3" t="s">
        <v>37</v>
      </c>
      <c r="L117" s="3" t="s">
        <v>24</v>
      </c>
      <c r="M117" s="4">
        <v>44618</v>
      </c>
      <c r="N117" s="3">
        <v>2799.96</v>
      </c>
    </row>
    <row r="118" spans="1:14" ht="15.75" customHeight="1" x14ac:dyDescent="0.25">
      <c r="A118" s="3" t="s">
        <v>257</v>
      </c>
      <c r="B118" s="4">
        <v>45559</v>
      </c>
      <c r="C118" s="3" t="s">
        <v>236</v>
      </c>
      <c r="D118" s="3" t="s">
        <v>237</v>
      </c>
      <c r="E118" s="3" t="s">
        <v>63</v>
      </c>
      <c r="F118" s="3" t="s">
        <v>64</v>
      </c>
      <c r="G118" s="3" t="s">
        <v>21</v>
      </c>
      <c r="H118" s="3">
        <v>3</v>
      </c>
      <c r="I118" s="3">
        <v>899.99</v>
      </c>
      <c r="J118" s="3" t="s">
        <v>28</v>
      </c>
      <c r="K118" s="3" t="s">
        <v>42</v>
      </c>
      <c r="L118" s="3" t="s">
        <v>38</v>
      </c>
      <c r="M118" s="4">
        <v>45157</v>
      </c>
      <c r="N118" s="3">
        <v>2699.97</v>
      </c>
    </row>
    <row r="119" spans="1:14" ht="15.75" customHeight="1" x14ac:dyDescent="0.25">
      <c r="A119" s="3" t="s">
        <v>258</v>
      </c>
      <c r="B119" s="4">
        <v>45560</v>
      </c>
      <c r="C119" s="3" t="s">
        <v>114</v>
      </c>
      <c r="D119" s="3" t="s">
        <v>115</v>
      </c>
      <c r="E119" s="3" t="s">
        <v>46</v>
      </c>
      <c r="F119" s="3" t="s">
        <v>47</v>
      </c>
      <c r="G119" s="3" t="s">
        <v>48</v>
      </c>
      <c r="H119" s="3">
        <v>3</v>
      </c>
      <c r="I119" s="3">
        <v>149.99</v>
      </c>
      <c r="J119" s="3" t="s">
        <v>36</v>
      </c>
      <c r="K119" s="3" t="s">
        <v>65</v>
      </c>
      <c r="L119" s="3" t="s">
        <v>24</v>
      </c>
      <c r="M119" s="4">
        <v>44886</v>
      </c>
      <c r="N119" s="3">
        <v>449.97</v>
      </c>
    </row>
    <row r="120" spans="1:14" ht="15.75" customHeight="1" x14ac:dyDescent="0.25">
      <c r="A120" s="3" t="s">
        <v>259</v>
      </c>
      <c r="B120" s="4">
        <v>45563</v>
      </c>
      <c r="C120" s="3" t="s">
        <v>101</v>
      </c>
      <c r="D120" s="3" t="s">
        <v>102</v>
      </c>
      <c r="E120" s="3" t="s">
        <v>107</v>
      </c>
      <c r="F120" s="3" t="s">
        <v>108</v>
      </c>
      <c r="G120" s="3" t="s">
        <v>48</v>
      </c>
      <c r="H120" s="3">
        <v>2</v>
      </c>
      <c r="I120" s="3">
        <v>299.99</v>
      </c>
      <c r="J120" s="3" t="s">
        <v>59</v>
      </c>
      <c r="K120" s="3" t="s">
        <v>23</v>
      </c>
      <c r="L120" s="3" t="s">
        <v>24</v>
      </c>
      <c r="M120" s="4">
        <v>44569</v>
      </c>
      <c r="N120" s="3">
        <v>599.98</v>
      </c>
    </row>
    <row r="121" spans="1:14" ht="15.75" customHeight="1" x14ac:dyDescent="0.25">
      <c r="A121" s="3" t="s">
        <v>260</v>
      </c>
      <c r="B121" s="4">
        <v>45564</v>
      </c>
      <c r="C121" s="3" t="s">
        <v>261</v>
      </c>
      <c r="D121" s="3" t="s">
        <v>262</v>
      </c>
      <c r="E121" s="3" t="s">
        <v>128</v>
      </c>
      <c r="F121" s="3" t="s">
        <v>129</v>
      </c>
      <c r="G121" s="3" t="s">
        <v>48</v>
      </c>
      <c r="H121" s="3">
        <v>1</v>
      </c>
      <c r="I121" s="3">
        <v>199.99</v>
      </c>
      <c r="J121" s="3" t="s">
        <v>59</v>
      </c>
      <c r="K121" s="3" t="s">
        <v>65</v>
      </c>
      <c r="L121" s="3" t="s">
        <v>38</v>
      </c>
      <c r="M121" s="4">
        <v>44953</v>
      </c>
      <c r="N121" s="3">
        <v>199.99</v>
      </c>
    </row>
    <row r="122" spans="1:14" ht="15.75" customHeight="1" x14ac:dyDescent="0.25">
      <c r="A122" s="3" t="s">
        <v>263</v>
      </c>
      <c r="B122" s="4">
        <v>45566</v>
      </c>
      <c r="C122" s="3" t="s">
        <v>44</v>
      </c>
      <c r="D122" s="3" t="s">
        <v>45</v>
      </c>
      <c r="E122" s="3" t="s">
        <v>107</v>
      </c>
      <c r="F122" s="3" t="s">
        <v>108</v>
      </c>
      <c r="G122" s="3" t="s">
        <v>48</v>
      </c>
      <c r="H122" s="3">
        <v>4</v>
      </c>
      <c r="I122" s="3">
        <v>299.99</v>
      </c>
      <c r="J122" s="3" t="s">
        <v>22</v>
      </c>
      <c r="K122" s="3" t="s">
        <v>23</v>
      </c>
      <c r="L122" s="3" t="s">
        <v>29</v>
      </c>
      <c r="M122" s="4">
        <v>44460</v>
      </c>
      <c r="N122" s="3">
        <v>1199.96</v>
      </c>
    </row>
    <row r="123" spans="1:14" ht="15.75" customHeight="1" x14ac:dyDescent="0.25">
      <c r="A123" s="3" t="s">
        <v>264</v>
      </c>
      <c r="B123" s="4">
        <v>45572</v>
      </c>
      <c r="C123" s="3" t="s">
        <v>91</v>
      </c>
      <c r="D123" s="3" t="s">
        <v>92</v>
      </c>
      <c r="E123" s="3" t="s">
        <v>33</v>
      </c>
      <c r="F123" s="3" t="s">
        <v>34</v>
      </c>
      <c r="G123" s="3" t="s">
        <v>35</v>
      </c>
      <c r="H123" s="3">
        <v>2</v>
      </c>
      <c r="I123" s="3">
        <v>59.99</v>
      </c>
      <c r="J123" s="3" t="s">
        <v>28</v>
      </c>
      <c r="K123" s="3" t="s">
        <v>23</v>
      </c>
      <c r="L123" s="3" t="s">
        <v>24</v>
      </c>
      <c r="M123" s="4">
        <v>44579</v>
      </c>
      <c r="N123" s="3">
        <v>119.98</v>
      </c>
    </row>
    <row r="124" spans="1:14" ht="15.75" customHeight="1" x14ac:dyDescent="0.25">
      <c r="A124" s="3" t="s">
        <v>265</v>
      </c>
      <c r="B124" s="4">
        <v>45572</v>
      </c>
      <c r="C124" s="3" t="s">
        <v>236</v>
      </c>
      <c r="D124" s="3" t="s">
        <v>237</v>
      </c>
      <c r="E124" s="3" t="s">
        <v>54</v>
      </c>
      <c r="F124" s="3" t="s">
        <v>55</v>
      </c>
      <c r="G124" s="3" t="s">
        <v>21</v>
      </c>
      <c r="H124" s="3">
        <v>4</v>
      </c>
      <c r="I124" s="3">
        <v>149.99</v>
      </c>
      <c r="J124" s="3" t="s">
        <v>28</v>
      </c>
      <c r="K124" s="3" t="s">
        <v>42</v>
      </c>
      <c r="L124" s="3" t="s">
        <v>29</v>
      </c>
      <c r="M124" s="4">
        <v>45076</v>
      </c>
      <c r="N124" s="3">
        <v>599.96</v>
      </c>
    </row>
    <row r="125" spans="1:14" ht="15.75" customHeight="1" x14ac:dyDescent="0.25">
      <c r="A125" s="3" t="s">
        <v>266</v>
      </c>
      <c r="B125" s="4">
        <v>45573</v>
      </c>
      <c r="C125" s="3" t="s">
        <v>213</v>
      </c>
      <c r="D125" s="3" t="s">
        <v>214</v>
      </c>
      <c r="E125" s="3" t="s">
        <v>82</v>
      </c>
      <c r="F125" s="3" t="s">
        <v>83</v>
      </c>
      <c r="G125" s="3" t="s">
        <v>21</v>
      </c>
      <c r="H125" s="3">
        <v>2</v>
      </c>
      <c r="I125" s="3">
        <v>699.99</v>
      </c>
      <c r="J125" s="3" t="s">
        <v>59</v>
      </c>
      <c r="K125" s="3" t="s">
        <v>65</v>
      </c>
      <c r="L125" s="3" t="s">
        <v>29</v>
      </c>
      <c r="M125" s="4">
        <v>45274</v>
      </c>
      <c r="N125" s="3">
        <v>1399.98</v>
      </c>
    </row>
    <row r="126" spans="1:14" ht="15.75" customHeight="1" x14ac:dyDescent="0.25">
      <c r="A126" s="3" t="s">
        <v>267</v>
      </c>
      <c r="B126" s="4">
        <v>45573</v>
      </c>
      <c r="C126" s="3" t="s">
        <v>233</v>
      </c>
      <c r="D126" s="3" t="s">
        <v>234</v>
      </c>
      <c r="E126" s="3" t="s">
        <v>46</v>
      </c>
      <c r="F126" s="3" t="s">
        <v>47</v>
      </c>
      <c r="G126" s="3" t="s">
        <v>48</v>
      </c>
      <c r="H126" s="3">
        <v>3</v>
      </c>
      <c r="I126" s="3">
        <v>149.99</v>
      </c>
      <c r="J126" s="3" t="s">
        <v>28</v>
      </c>
      <c r="K126" s="3" t="s">
        <v>37</v>
      </c>
      <c r="L126" s="3" t="s">
        <v>38</v>
      </c>
      <c r="M126" s="4">
        <v>44940</v>
      </c>
      <c r="N126" s="3">
        <v>449.97</v>
      </c>
    </row>
    <row r="127" spans="1:14" ht="15.75" customHeight="1" x14ac:dyDescent="0.25">
      <c r="A127" s="3" t="s">
        <v>268</v>
      </c>
      <c r="B127" s="4">
        <v>45576</v>
      </c>
      <c r="C127" s="3" t="s">
        <v>149</v>
      </c>
      <c r="D127" s="3" t="s">
        <v>150</v>
      </c>
      <c r="E127" s="3" t="s">
        <v>107</v>
      </c>
      <c r="F127" s="3" t="s">
        <v>108</v>
      </c>
      <c r="G127" s="3" t="s">
        <v>48</v>
      </c>
      <c r="H127" s="3">
        <v>3</v>
      </c>
      <c r="I127" s="3">
        <v>299.99</v>
      </c>
      <c r="J127" s="3" t="s">
        <v>28</v>
      </c>
      <c r="K127" s="3" t="s">
        <v>23</v>
      </c>
      <c r="L127" s="3" t="s">
        <v>38</v>
      </c>
      <c r="M127" s="4">
        <v>45174</v>
      </c>
      <c r="N127" s="3">
        <v>899.97</v>
      </c>
    </row>
    <row r="128" spans="1:14" ht="15.75" customHeight="1" x14ac:dyDescent="0.25">
      <c r="A128" s="3" t="s">
        <v>269</v>
      </c>
      <c r="B128" s="4">
        <v>45579</v>
      </c>
      <c r="C128" s="3" t="s">
        <v>85</v>
      </c>
      <c r="D128" s="3" t="s">
        <v>86</v>
      </c>
      <c r="E128" s="3" t="s">
        <v>63</v>
      </c>
      <c r="F128" s="3" t="s">
        <v>64</v>
      </c>
      <c r="G128" s="3" t="s">
        <v>21</v>
      </c>
      <c r="H128" s="3">
        <v>3</v>
      </c>
      <c r="I128" s="3">
        <v>899.99</v>
      </c>
      <c r="J128" s="3" t="s">
        <v>36</v>
      </c>
      <c r="K128" s="3" t="s">
        <v>52</v>
      </c>
      <c r="L128" s="3" t="s">
        <v>24</v>
      </c>
      <c r="M128" s="4">
        <v>45215</v>
      </c>
      <c r="N128" s="3">
        <v>2699.97</v>
      </c>
    </row>
    <row r="129" spans="1:14" ht="15.75" customHeight="1" x14ac:dyDescent="0.25">
      <c r="A129" s="3" t="s">
        <v>270</v>
      </c>
      <c r="B129" s="4">
        <v>45581</v>
      </c>
      <c r="C129" s="3" t="s">
        <v>98</v>
      </c>
      <c r="D129" s="3" t="s">
        <v>99</v>
      </c>
      <c r="E129" s="3" t="s">
        <v>82</v>
      </c>
      <c r="F129" s="3" t="s">
        <v>83</v>
      </c>
      <c r="G129" s="3" t="s">
        <v>21</v>
      </c>
      <c r="H129" s="3">
        <v>5</v>
      </c>
      <c r="I129" s="3">
        <v>699.99</v>
      </c>
      <c r="J129" s="3" t="s">
        <v>22</v>
      </c>
      <c r="K129" s="3" t="s">
        <v>65</v>
      </c>
      <c r="L129" s="3" t="s">
        <v>38</v>
      </c>
      <c r="M129" s="4">
        <v>45008</v>
      </c>
      <c r="N129" s="3">
        <v>3499.95</v>
      </c>
    </row>
    <row r="130" spans="1:14" ht="15.75" customHeight="1" x14ac:dyDescent="0.25">
      <c r="A130" s="3" t="s">
        <v>271</v>
      </c>
      <c r="B130" s="4">
        <v>45581</v>
      </c>
      <c r="C130" s="3" t="s">
        <v>173</v>
      </c>
      <c r="D130" s="3" t="s">
        <v>174</v>
      </c>
      <c r="E130" s="3" t="s">
        <v>82</v>
      </c>
      <c r="F130" s="3" t="s">
        <v>83</v>
      </c>
      <c r="G130" s="3" t="s">
        <v>21</v>
      </c>
      <c r="H130" s="3">
        <v>4</v>
      </c>
      <c r="I130" s="3">
        <v>699.99</v>
      </c>
      <c r="J130" s="3" t="s">
        <v>28</v>
      </c>
      <c r="K130" s="3" t="s">
        <v>23</v>
      </c>
      <c r="L130" s="3" t="s">
        <v>24</v>
      </c>
      <c r="M130" s="4">
        <v>45385</v>
      </c>
      <c r="N130" s="3">
        <v>2799.96</v>
      </c>
    </row>
    <row r="131" spans="1:14" ht="15.75" customHeight="1" x14ac:dyDescent="0.25">
      <c r="A131" s="3" t="s">
        <v>272</v>
      </c>
      <c r="B131" s="4">
        <v>45581</v>
      </c>
      <c r="C131" s="3" t="s">
        <v>152</v>
      </c>
      <c r="D131" s="3" t="s">
        <v>153</v>
      </c>
      <c r="E131" s="3" t="s">
        <v>63</v>
      </c>
      <c r="F131" s="3" t="s">
        <v>64</v>
      </c>
      <c r="G131" s="3" t="s">
        <v>21</v>
      </c>
      <c r="H131" s="3">
        <v>1</v>
      </c>
      <c r="I131" s="3">
        <v>899.99</v>
      </c>
      <c r="J131" s="3" t="s">
        <v>28</v>
      </c>
      <c r="K131" s="3" t="s">
        <v>65</v>
      </c>
      <c r="L131" s="3" t="s">
        <v>38</v>
      </c>
      <c r="M131" s="4">
        <v>45369</v>
      </c>
      <c r="N131" s="3">
        <v>899.99</v>
      </c>
    </row>
    <row r="132" spans="1:14" ht="15.75" customHeight="1" x14ac:dyDescent="0.25">
      <c r="A132" s="3" t="s">
        <v>273</v>
      </c>
      <c r="B132" s="4">
        <v>45583</v>
      </c>
      <c r="C132" s="3" t="s">
        <v>228</v>
      </c>
      <c r="D132" s="3" t="s">
        <v>229</v>
      </c>
      <c r="E132" s="3" t="s">
        <v>54</v>
      </c>
      <c r="F132" s="3" t="s">
        <v>55</v>
      </c>
      <c r="G132" s="3" t="s">
        <v>21</v>
      </c>
      <c r="H132" s="3">
        <v>2</v>
      </c>
      <c r="I132" s="3">
        <v>149.99</v>
      </c>
      <c r="J132" s="3" t="s">
        <v>28</v>
      </c>
      <c r="K132" s="3" t="s">
        <v>52</v>
      </c>
      <c r="L132" s="3" t="s">
        <v>24</v>
      </c>
      <c r="M132" s="4">
        <v>44916</v>
      </c>
      <c r="N132" s="3">
        <v>299.98</v>
      </c>
    </row>
    <row r="133" spans="1:14" ht="15.75" customHeight="1" x14ac:dyDescent="0.25">
      <c r="A133" s="3" t="s">
        <v>274</v>
      </c>
      <c r="B133" s="4">
        <v>45586</v>
      </c>
      <c r="C133" s="3" t="s">
        <v>228</v>
      </c>
      <c r="D133" s="3" t="s">
        <v>229</v>
      </c>
      <c r="E133" s="3" t="s">
        <v>119</v>
      </c>
      <c r="F133" s="3" t="s">
        <v>120</v>
      </c>
      <c r="G133" s="3" t="s">
        <v>21</v>
      </c>
      <c r="H133" s="3">
        <v>3</v>
      </c>
      <c r="I133" s="3">
        <v>89.99</v>
      </c>
      <c r="J133" s="3" t="s">
        <v>36</v>
      </c>
      <c r="K133" s="3" t="s">
        <v>23</v>
      </c>
      <c r="L133" s="3" t="s">
        <v>24</v>
      </c>
      <c r="M133" s="4">
        <v>44551</v>
      </c>
      <c r="N133" s="3">
        <v>269.97000000000003</v>
      </c>
    </row>
    <row r="134" spans="1:14" ht="15.75" customHeight="1" x14ac:dyDescent="0.25">
      <c r="A134" s="3" t="s">
        <v>275</v>
      </c>
      <c r="B134" s="4">
        <v>45588</v>
      </c>
      <c r="C134" s="3" t="s">
        <v>40</v>
      </c>
      <c r="D134" s="3" t="s">
        <v>41</v>
      </c>
      <c r="E134" s="3" t="s">
        <v>54</v>
      </c>
      <c r="F134" s="3" t="s">
        <v>55</v>
      </c>
      <c r="G134" s="3" t="s">
        <v>21</v>
      </c>
      <c r="H134" s="3">
        <v>2</v>
      </c>
      <c r="I134" s="3">
        <v>149.99</v>
      </c>
      <c r="J134" s="3" t="s">
        <v>36</v>
      </c>
      <c r="K134" s="3" t="s">
        <v>23</v>
      </c>
      <c r="L134" s="3" t="s">
        <v>24</v>
      </c>
      <c r="M134" s="4">
        <v>44473</v>
      </c>
      <c r="N134" s="3">
        <v>299.98</v>
      </c>
    </row>
    <row r="135" spans="1:14" ht="15.75" customHeight="1" x14ac:dyDescent="0.25">
      <c r="A135" s="3" t="s">
        <v>276</v>
      </c>
      <c r="B135" s="4">
        <v>45588</v>
      </c>
      <c r="C135" s="3" t="s">
        <v>156</v>
      </c>
      <c r="D135" s="3" t="s">
        <v>157</v>
      </c>
      <c r="E135" s="3" t="s">
        <v>82</v>
      </c>
      <c r="F135" s="3" t="s">
        <v>83</v>
      </c>
      <c r="G135" s="3" t="s">
        <v>21</v>
      </c>
      <c r="H135" s="3">
        <v>2</v>
      </c>
      <c r="I135" s="3">
        <v>699.99</v>
      </c>
      <c r="J135" s="3" t="s">
        <v>22</v>
      </c>
      <c r="K135" s="3" t="s">
        <v>23</v>
      </c>
      <c r="L135" s="3" t="s">
        <v>24</v>
      </c>
      <c r="M135" s="4">
        <v>44992</v>
      </c>
      <c r="N135" s="3">
        <v>1399.98</v>
      </c>
    </row>
    <row r="136" spans="1:14" ht="15.75" customHeight="1" x14ac:dyDescent="0.25">
      <c r="A136" s="3" t="s">
        <v>277</v>
      </c>
      <c r="B136" s="4">
        <v>45589</v>
      </c>
      <c r="C136" s="3" t="s">
        <v>160</v>
      </c>
      <c r="D136" s="3" t="s">
        <v>161</v>
      </c>
      <c r="E136" s="3" t="s">
        <v>82</v>
      </c>
      <c r="F136" s="3" t="s">
        <v>83</v>
      </c>
      <c r="G136" s="3" t="s">
        <v>21</v>
      </c>
      <c r="H136" s="3">
        <v>5</v>
      </c>
      <c r="I136" s="3">
        <v>699.99</v>
      </c>
      <c r="J136" s="3" t="s">
        <v>22</v>
      </c>
      <c r="K136" s="3" t="s">
        <v>42</v>
      </c>
      <c r="L136" s="3" t="s">
        <v>29</v>
      </c>
      <c r="M136" s="4">
        <v>44635</v>
      </c>
      <c r="N136" s="3">
        <v>3499.95</v>
      </c>
    </row>
    <row r="137" spans="1:14" ht="15.75" customHeight="1" x14ac:dyDescent="0.25">
      <c r="A137" s="3" t="s">
        <v>278</v>
      </c>
      <c r="B137" s="4">
        <v>45592</v>
      </c>
      <c r="C137" s="3" t="s">
        <v>173</v>
      </c>
      <c r="D137" s="3" t="s">
        <v>174</v>
      </c>
      <c r="E137" s="3" t="s">
        <v>119</v>
      </c>
      <c r="F137" s="3" t="s">
        <v>120</v>
      </c>
      <c r="G137" s="3" t="s">
        <v>21</v>
      </c>
      <c r="H137" s="3">
        <v>3</v>
      </c>
      <c r="I137" s="3">
        <v>89.99</v>
      </c>
      <c r="J137" s="3" t="s">
        <v>28</v>
      </c>
      <c r="K137" s="3" t="s">
        <v>42</v>
      </c>
      <c r="L137" s="3" t="s">
        <v>38</v>
      </c>
      <c r="M137" s="4">
        <v>44615</v>
      </c>
      <c r="N137" s="3">
        <v>269.97000000000003</v>
      </c>
    </row>
    <row r="138" spans="1:14" ht="15.75" customHeight="1" x14ac:dyDescent="0.25">
      <c r="A138" s="3" t="s">
        <v>279</v>
      </c>
      <c r="B138" s="4">
        <v>45597</v>
      </c>
      <c r="C138" s="3" t="s">
        <v>17</v>
      </c>
      <c r="D138" s="3" t="s">
        <v>18</v>
      </c>
      <c r="E138" s="3" t="s">
        <v>19</v>
      </c>
      <c r="F138" s="3" t="s">
        <v>20</v>
      </c>
      <c r="G138" s="3" t="s">
        <v>21</v>
      </c>
      <c r="H138" s="3">
        <v>5</v>
      </c>
      <c r="I138" s="3">
        <v>249.99</v>
      </c>
      <c r="J138" s="3" t="s">
        <v>28</v>
      </c>
      <c r="K138" s="3" t="s">
        <v>37</v>
      </c>
      <c r="L138" s="3" t="s">
        <v>38</v>
      </c>
      <c r="M138" s="4">
        <v>44881</v>
      </c>
      <c r="N138" s="3">
        <v>1249.95</v>
      </c>
    </row>
    <row r="139" spans="1:14" ht="15.75" customHeight="1" x14ac:dyDescent="0.25">
      <c r="A139" s="3" t="s">
        <v>280</v>
      </c>
      <c r="B139" s="4">
        <v>45600</v>
      </c>
      <c r="C139" s="3" t="s">
        <v>67</v>
      </c>
      <c r="D139" s="3" t="s">
        <v>68</v>
      </c>
      <c r="E139" s="3" t="s">
        <v>107</v>
      </c>
      <c r="F139" s="3" t="s">
        <v>108</v>
      </c>
      <c r="G139" s="3" t="s">
        <v>48</v>
      </c>
      <c r="H139" s="3">
        <v>3</v>
      </c>
      <c r="I139" s="3">
        <v>299.99</v>
      </c>
      <c r="J139" s="3" t="s">
        <v>28</v>
      </c>
      <c r="K139" s="3" t="s">
        <v>37</v>
      </c>
      <c r="L139" s="3" t="s">
        <v>38</v>
      </c>
      <c r="M139" s="4">
        <v>44502</v>
      </c>
      <c r="N139" s="3">
        <v>899.97</v>
      </c>
    </row>
    <row r="140" spans="1:14" ht="15.75" customHeight="1" x14ac:dyDescent="0.25">
      <c r="A140" s="3" t="s">
        <v>281</v>
      </c>
      <c r="B140" s="4">
        <v>45603</v>
      </c>
      <c r="C140" s="3" t="s">
        <v>101</v>
      </c>
      <c r="D140" s="3" t="s">
        <v>102</v>
      </c>
      <c r="E140" s="3" t="s">
        <v>119</v>
      </c>
      <c r="F140" s="3" t="s">
        <v>120</v>
      </c>
      <c r="G140" s="3" t="s">
        <v>21</v>
      </c>
      <c r="H140" s="3">
        <v>3</v>
      </c>
      <c r="I140" s="3">
        <v>89.99</v>
      </c>
      <c r="J140" s="3" t="s">
        <v>28</v>
      </c>
      <c r="K140" s="3" t="s">
        <v>42</v>
      </c>
      <c r="L140" s="3" t="s">
        <v>29</v>
      </c>
      <c r="M140" s="4">
        <v>44420</v>
      </c>
      <c r="N140" s="3">
        <v>269.97000000000003</v>
      </c>
    </row>
    <row r="141" spans="1:14" ht="15.75" customHeight="1" x14ac:dyDescent="0.25">
      <c r="A141" s="3" t="s">
        <v>282</v>
      </c>
      <c r="B141" s="4">
        <v>45604</v>
      </c>
      <c r="C141" s="3" t="s">
        <v>91</v>
      </c>
      <c r="D141" s="3" t="s">
        <v>92</v>
      </c>
      <c r="E141" s="3" t="s">
        <v>46</v>
      </c>
      <c r="F141" s="3" t="s">
        <v>47</v>
      </c>
      <c r="G141" s="3" t="s">
        <v>48</v>
      </c>
      <c r="H141" s="3">
        <v>2</v>
      </c>
      <c r="I141" s="3">
        <v>149.99</v>
      </c>
      <c r="J141" s="3" t="s">
        <v>28</v>
      </c>
      <c r="K141" s="3" t="s">
        <v>52</v>
      </c>
      <c r="L141" s="3" t="s">
        <v>29</v>
      </c>
      <c r="M141" s="4">
        <v>44848</v>
      </c>
      <c r="N141" s="3">
        <v>299.98</v>
      </c>
    </row>
    <row r="142" spans="1:14" ht="15.75" customHeight="1" x14ac:dyDescent="0.25">
      <c r="A142" s="3" t="s">
        <v>283</v>
      </c>
      <c r="B142" s="4">
        <v>45605</v>
      </c>
      <c r="C142" s="3" t="s">
        <v>187</v>
      </c>
      <c r="D142" s="3" t="s">
        <v>188</v>
      </c>
      <c r="E142" s="3" t="s">
        <v>19</v>
      </c>
      <c r="F142" s="3" t="s">
        <v>20</v>
      </c>
      <c r="G142" s="3" t="s">
        <v>21</v>
      </c>
      <c r="H142" s="3">
        <v>1</v>
      </c>
      <c r="I142" s="3">
        <v>249.99</v>
      </c>
      <c r="J142" s="3" t="s">
        <v>28</v>
      </c>
      <c r="K142" s="3" t="s">
        <v>42</v>
      </c>
      <c r="L142" s="3" t="s">
        <v>29</v>
      </c>
      <c r="M142" s="4">
        <v>44828</v>
      </c>
      <c r="N142" s="3">
        <v>249.99</v>
      </c>
    </row>
    <row r="143" spans="1:14" ht="15.75" customHeight="1" x14ac:dyDescent="0.25">
      <c r="A143" s="3" t="s">
        <v>284</v>
      </c>
      <c r="B143" s="4">
        <v>45607</v>
      </c>
      <c r="C143" s="3" t="s">
        <v>74</v>
      </c>
      <c r="D143" s="3" t="s">
        <v>75</v>
      </c>
      <c r="E143" s="3" t="s">
        <v>54</v>
      </c>
      <c r="F143" s="3" t="s">
        <v>55</v>
      </c>
      <c r="G143" s="3" t="s">
        <v>21</v>
      </c>
      <c r="H143" s="3">
        <v>3</v>
      </c>
      <c r="I143" s="3">
        <v>149.99</v>
      </c>
      <c r="J143" s="3" t="s">
        <v>22</v>
      </c>
      <c r="K143" s="3" t="s">
        <v>42</v>
      </c>
      <c r="L143" s="3" t="s">
        <v>24</v>
      </c>
      <c r="M143" s="4">
        <v>44769</v>
      </c>
      <c r="N143" s="3">
        <v>449.97</v>
      </c>
    </row>
    <row r="144" spans="1:14" ht="15.75" customHeight="1" x14ac:dyDescent="0.25">
      <c r="A144" s="3" t="s">
        <v>285</v>
      </c>
      <c r="B144" s="4">
        <v>45607</v>
      </c>
      <c r="C144" s="3" t="s">
        <v>17</v>
      </c>
      <c r="D144" s="3" t="s">
        <v>18</v>
      </c>
      <c r="E144" s="3" t="s">
        <v>33</v>
      </c>
      <c r="F144" s="3" t="s">
        <v>34</v>
      </c>
      <c r="G144" s="3" t="s">
        <v>35</v>
      </c>
      <c r="H144" s="3">
        <v>5</v>
      </c>
      <c r="I144" s="3">
        <v>59.99</v>
      </c>
      <c r="J144" s="3" t="s">
        <v>36</v>
      </c>
      <c r="K144" s="3" t="s">
        <v>52</v>
      </c>
      <c r="L144" s="3" t="s">
        <v>29</v>
      </c>
      <c r="M144" s="4">
        <v>44694</v>
      </c>
      <c r="N144" s="3">
        <v>299.95</v>
      </c>
    </row>
    <row r="145" spans="1:14" ht="15.75" customHeight="1" x14ac:dyDescent="0.25">
      <c r="A145" s="3" t="s">
        <v>286</v>
      </c>
      <c r="B145" s="4">
        <v>45607</v>
      </c>
      <c r="C145" s="3" t="s">
        <v>101</v>
      </c>
      <c r="D145" s="3" t="s">
        <v>102</v>
      </c>
      <c r="E145" s="3" t="s">
        <v>19</v>
      </c>
      <c r="F145" s="3" t="s">
        <v>20</v>
      </c>
      <c r="G145" s="3" t="s">
        <v>21</v>
      </c>
      <c r="H145" s="3">
        <v>4</v>
      </c>
      <c r="I145" s="3">
        <v>249.99</v>
      </c>
      <c r="J145" s="3" t="s">
        <v>28</v>
      </c>
      <c r="K145" s="3" t="s">
        <v>52</v>
      </c>
      <c r="L145" s="3" t="s">
        <v>38</v>
      </c>
      <c r="M145" s="4">
        <v>44659</v>
      </c>
      <c r="N145" s="3">
        <v>999.96</v>
      </c>
    </row>
    <row r="146" spans="1:14" ht="15.75" customHeight="1" x14ac:dyDescent="0.25">
      <c r="A146" s="3" t="s">
        <v>287</v>
      </c>
      <c r="B146" s="4">
        <v>45608</v>
      </c>
      <c r="C146" s="3" t="s">
        <v>156</v>
      </c>
      <c r="D146" s="3" t="s">
        <v>157</v>
      </c>
      <c r="E146" s="3" t="s">
        <v>46</v>
      </c>
      <c r="F146" s="3" t="s">
        <v>47</v>
      </c>
      <c r="G146" s="3" t="s">
        <v>48</v>
      </c>
      <c r="H146" s="3">
        <v>5</v>
      </c>
      <c r="I146" s="3">
        <v>149.99</v>
      </c>
      <c r="J146" s="3" t="s">
        <v>36</v>
      </c>
      <c r="K146" s="3" t="s">
        <v>23</v>
      </c>
      <c r="L146" s="3" t="s">
        <v>24</v>
      </c>
      <c r="M146" s="4">
        <v>44901</v>
      </c>
      <c r="N146" s="3">
        <v>749.95</v>
      </c>
    </row>
    <row r="147" spans="1:14" ht="15.75" customHeight="1" x14ac:dyDescent="0.25">
      <c r="A147" s="3" t="s">
        <v>288</v>
      </c>
      <c r="B147" s="4">
        <v>45608</v>
      </c>
      <c r="C147" s="3" t="s">
        <v>85</v>
      </c>
      <c r="D147" s="3" t="s">
        <v>86</v>
      </c>
      <c r="E147" s="3" t="s">
        <v>33</v>
      </c>
      <c r="F147" s="3" t="s">
        <v>34</v>
      </c>
      <c r="G147" s="3" t="s">
        <v>35</v>
      </c>
      <c r="H147" s="3">
        <v>3</v>
      </c>
      <c r="I147" s="3">
        <v>59.99</v>
      </c>
      <c r="J147" s="3" t="s">
        <v>59</v>
      </c>
      <c r="K147" s="3" t="s">
        <v>37</v>
      </c>
      <c r="L147" s="3" t="s">
        <v>38</v>
      </c>
      <c r="M147" s="4">
        <v>45260</v>
      </c>
      <c r="N147" s="3">
        <v>179.97</v>
      </c>
    </row>
    <row r="148" spans="1:14" ht="15.75" customHeight="1" x14ac:dyDescent="0.25">
      <c r="A148" s="3" t="s">
        <v>289</v>
      </c>
      <c r="B148" s="4">
        <v>45613</v>
      </c>
      <c r="C148" s="3" t="s">
        <v>236</v>
      </c>
      <c r="D148" s="3" t="s">
        <v>237</v>
      </c>
      <c r="E148" s="3" t="s">
        <v>46</v>
      </c>
      <c r="F148" s="3" t="s">
        <v>47</v>
      </c>
      <c r="G148" s="3" t="s">
        <v>48</v>
      </c>
      <c r="H148" s="3">
        <v>5</v>
      </c>
      <c r="I148" s="3">
        <v>149.99</v>
      </c>
      <c r="J148" s="3" t="s">
        <v>22</v>
      </c>
      <c r="K148" s="3" t="s">
        <v>42</v>
      </c>
      <c r="L148" s="3" t="s">
        <v>24</v>
      </c>
      <c r="M148" s="4">
        <v>44869</v>
      </c>
      <c r="N148" s="3">
        <v>749.95</v>
      </c>
    </row>
    <row r="149" spans="1:14" ht="15.75" customHeight="1" x14ac:dyDescent="0.25">
      <c r="A149" s="3" t="s">
        <v>290</v>
      </c>
      <c r="B149" s="4">
        <v>45613</v>
      </c>
      <c r="C149" s="3" t="s">
        <v>88</v>
      </c>
      <c r="D149" s="3" t="s">
        <v>89</v>
      </c>
      <c r="E149" s="3" t="s">
        <v>82</v>
      </c>
      <c r="F149" s="3" t="s">
        <v>83</v>
      </c>
      <c r="G149" s="3" t="s">
        <v>21</v>
      </c>
      <c r="H149" s="3">
        <v>2</v>
      </c>
      <c r="I149" s="3">
        <v>699.99</v>
      </c>
      <c r="J149" s="3" t="s">
        <v>36</v>
      </c>
      <c r="K149" s="3" t="s">
        <v>52</v>
      </c>
      <c r="L149" s="3" t="s">
        <v>38</v>
      </c>
      <c r="M149" s="4">
        <v>44770</v>
      </c>
      <c r="N149" s="3">
        <v>1399.98</v>
      </c>
    </row>
    <row r="150" spans="1:14" ht="15.75" customHeight="1" x14ac:dyDescent="0.25">
      <c r="A150" s="3" t="s">
        <v>291</v>
      </c>
      <c r="B150" s="4">
        <v>45617</v>
      </c>
      <c r="C150" s="3" t="s">
        <v>125</v>
      </c>
      <c r="D150" s="3" t="s">
        <v>126</v>
      </c>
      <c r="E150" s="3" t="s">
        <v>128</v>
      </c>
      <c r="F150" s="3" t="s">
        <v>129</v>
      </c>
      <c r="G150" s="3" t="s">
        <v>48</v>
      </c>
      <c r="H150" s="3">
        <v>4</v>
      </c>
      <c r="I150" s="3">
        <v>199.99</v>
      </c>
      <c r="J150" s="3" t="s">
        <v>59</v>
      </c>
      <c r="K150" s="3" t="s">
        <v>23</v>
      </c>
      <c r="L150" s="3" t="s">
        <v>29</v>
      </c>
      <c r="M150" s="4">
        <v>44427</v>
      </c>
      <c r="N150" s="3">
        <v>799.96</v>
      </c>
    </row>
    <row r="151" spans="1:14" ht="15.75" customHeight="1" x14ac:dyDescent="0.25">
      <c r="A151" s="3" t="s">
        <v>292</v>
      </c>
      <c r="B151" s="4">
        <v>45619</v>
      </c>
      <c r="C151" s="3" t="s">
        <v>194</v>
      </c>
      <c r="D151" s="3" t="s">
        <v>195</v>
      </c>
      <c r="E151" s="3" t="s">
        <v>33</v>
      </c>
      <c r="F151" s="3" t="s">
        <v>34</v>
      </c>
      <c r="G151" s="3" t="s">
        <v>35</v>
      </c>
      <c r="H151" s="3">
        <v>1</v>
      </c>
      <c r="I151" s="3">
        <v>59.99</v>
      </c>
      <c r="J151" s="3" t="s">
        <v>59</v>
      </c>
      <c r="K151" s="3" t="s">
        <v>52</v>
      </c>
      <c r="L151" s="3" t="s">
        <v>38</v>
      </c>
      <c r="M151" s="4">
        <v>44560</v>
      </c>
      <c r="N151" s="3">
        <v>59.99</v>
      </c>
    </row>
    <row r="152" spans="1:14" ht="15.75" customHeight="1" x14ac:dyDescent="0.25">
      <c r="A152" s="3" t="s">
        <v>293</v>
      </c>
      <c r="B152" s="4">
        <v>45619</v>
      </c>
      <c r="C152" s="3" t="s">
        <v>156</v>
      </c>
      <c r="D152" s="3" t="s">
        <v>157</v>
      </c>
      <c r="E152" s="3" t="s">
        <v>82</v>
      </c>
      <c r="F152" s="3" t="s">
        <v>83</v>
      </c>
      <c r="G152" s="3" t="s">
        <v>21</v>
      </c>
      <c r="H152" s="3">
        <v>3</v>
      </c>
      <c r="I152" s="3">
        <v>699.99</v>
      </c>
      <c r="J152" s="3" t="s">
        <v>36</v>
      </c>
      <c r="K152" s="3" t="s">
        <v>52</v>
      </c>
      <c r="L152" s="3" t="s">
        <v>38</v>
      </c>
      <c r="M152" s="4">
        <v>44583</v>
      </c>
      <c r="N152" s="3">
        <v>2099.9699999999998</v>
      </c>
    </row>
    <row r="153" spans="1:14" ht="15.75" customHeight="1" x14ac:dyDescent="0.25">
      <c r="A153" s="3" t="s">
        <v>294</v>
      </c>
      <c r="B153" s="4">
        <v>45622</v>
      </c>
      <c r="C153" s="3" t="s">
        <v>295</v>
      </c>
      <c r="D153" s="3" t="s">
        <v>296</v>
      </c>
      <c r="E153" s="3" t="s">
        <v>19</v>
      </c>
      <c r="F153" s="3" t="s">
        <v>20</v>
      </c>
      <c r="G153" s="3" t="s">
        <v>21</v>
      </c>
      <c r="H153" s="3">
        <v>5</v>
      </c>
      <c r="I153" s="3">
        <v>249.99</v>
      </c>
      <c r="J153" s="3" t="s">
        <v>28</v>
      </c>
      <c r="K153" s="3" t="s">
        <v>42</v>
      </c>
      <c r="L153" s="3" t="s">
        <v>24</v>
      </c>
      <c r="M153" s="4">
        <v>44873</v>
      </c>
      <c r="N153" s="3">
        <v>1249.95</v>
      </c>
    </row>
    <row r="154" spans="1:14" ht="15.75" customHeight="1" x14ac:dyDescent="0.25">
      <c r="A154" s="3" t="s">
        <v>297</v>
      </c>
      <c r="B154" s="4">
        <v>45623</v>
      </c>
      <c r="C154" s="3" t="s">
        <v>114</v>
      </c>
      <c r="D154" s="3" t="s">
        <v>115</v>
      </c>
      <c r="E154" s="3" t="s">
        <v>46</v>
      </c>
      <c r="F154" s="3" t="s">
        <v>47</v>
      </c>
      <c r="G154" s="3" t="s">
        <v>48</v>
      </c>
      <c r="H154" s="3">
        <v>2</v>
      </c>
      <c r="I154" s="3">
        <v>149.99</v>
      </c>
      <c r="J154" s="3" t="s">
        <v>22</v>
      </c>
      <c r="K154" s="3" t="s">
        <v>37</v>
      </c>
      <c r="L154" s="3" t="s">
        <v>38</v>
      </c>
      <c r="M154" s="4">
        <v>45101</v>
      </c>
      <c r="N154" s="3">
        <v>299.98</v>
      </c>
    </row>
    <row r="155" spans="1:14" ht="15.75" customHeight="1" x14ac:dyDescent="0.25">
      <c r="A155" s="3" t="s">
        <v>298</v>
      </c>
      <c r="B155" s="4">
        <v>45627</v>
      </c>
      <c r="C155" s="3" t="s">
        <v>31</v>
      </c>
      <c r="D155" s="3" t="s">
        <v>32</v>
      </c>
      <c r="E155" s="3" t="s">
        <v>107</v>
      </c>
      <c r="F155" s="3" t="s">
        <v>108</v>
      </c>
      <c r="G155" s="3" t="s">
        <v>48</v>
      </c>
      <c r="H155" s="3">
        <v>3</v>
      </c>
      <c r="I155" s="3">
        <v>299.99</v>
      </c>
      <c r="J155" s="3" t="s">
        <v>22</v>
      </c>
      <c r="K155" s="3" t="s">
        <v>37</v>
      </c>
      <c r="L155" s="3" t="s">
        <v>29</v>
      </c>
      <c r="M155" s="4">
        <v>44659</v>
      </c>
      <c r="N155" s="3">
        <v>899.97</v>
      </c>
    </row>
    <row r="156" spans="1:14" ht="15.75" customHeight="1" x14ac:dyDescent="0.25">
      <c r="A156" s="3" t="s">
        <v>299</v>
      </c>
      <c r="B156" s="4">
        <v>45627</v>
      </c>
      <c r="C156" s="3" t="s">
        <v>57</v>
      </c>
      <c r="D156" s="3" t="s">
        <v>58</v>
      </c>
      <c r="E156" s="3" t="s">
        <v>19</v>
      </c>
      <c r="F156" s="3" t="s">
        <v>20</v>
      </c>
      <c r="G156" s="3" t="s">
        <v>21</v>
      </c>
      <c r="H156" s="3">
        <v>5</v>
      </c>
      <c r="I156" s="3">
        <v>249.99</v>
      </c>
      <c r="J156" s="3" t="s">
        <v>22</v>
      </c>
      <c r="K156" s="3" t="s">
        <v>23</v>
      </c>
      <c r="L156" s="3" t="s">
        <v>29</v>
      </c>
      <c r="M156" s="4">
        <v>44485</v>
      </c>
      <c r="N156" s="3">
        <v>1249.95</v>
      </c>
    </row>
    <row r="157" spans="1:14" ht="15.75" customHeight="1" x14ac:dyDescent="0.25">
      <c r="A157" s="3" t="s">
        <v>300</v>
      </c>
      <c r="B157" s="4">
        <v>45627</v>
      </c>
      <c r="C157" s="3" t="s">
        <v>26</v>
      </c>
      <c r="D157" s="3" t="s">
        <v>27</v>
      </c>
      <c r="E157" s="3" t="s">
        <v>54</v>
      </c>
      <c r="F157" s="3" t="s">
        <v>55</v>
      </c>
      <c r="G157" s="3" t="s">
        <v>21</v>
      </c>
      <c r="H157" s="3">
        <v>2</v>
      </c>
      <c r="I157" s="3">
        <v>149.99</v>
      </c>
      <c r="J157" s="3" t="s">
        <v>22</v>
      </c>
      <c r="K157" s="3" t="s">
        <v>37</v>
      </c>
      <c r="L157" s="3" t="s">
        <v>29</v>
      </c>
      <c r="M157" s="4">
        <v>44475</v>
      </c>
      <c r="N157" s="3">
        <v>299.98</v>
      </c>
    </row>
    <row r="158" spans="1:14" ht="15.75" customHeight="1" x14ac:dyDescent="0.25">
      <c r="A158" s="3" t="s">
        <v>301</v>
      </c>
      <c r="B158" s="4">
        <v>45627</v>
      </c>
      <c r="C158" s="3" t="s">
        <v>88</v>
      </c>
      <c r="D158" s="3" t="s">
        <v>89</v>
      </c>
      <c r="E158" s="3" t="s">
        <v>82</v>
      </c>
      <c r="F158" s="3" t="s">
        <v>83</v>
      </c>
      <c r="G158" s="3" t="s">
        <v>21</v>
      </c>
      <c r="H158" s="3">
        <v>5</v>
      </c>
      <c r="I158" s="3">
        <v>699.99</v>
      </c>
      <c r="J158" s="3" t="s">
        <v>59</v>
      </c>
      <c r="K158" s="3" t="s">
        <v>52</v>
      </c>
      <c r="L158" s="3" t="s">
        <v>38</v>
      </c>
      <c r="M158" s="4">
        <v>44944</v>
      </c>
      <c r="N158" s="3">
        <v>3499.95</v>
      </c>
    </row>
    <row r="159" spans="1:14" ht="15.75" customHeight="1" x14ac:dyDescent="0.25">
      <c r="A159" s="3" t="s">
        <v>302</v>
      </c>
      <c r="B159" s="4">
        <v>45629</v>
      </c>
      <c r="C159" s="3" t="s">
        <v>254</v>
      </c>
      <c r="D159" s="3" t="s">
        <v>255</v>
      </c>
      <c r="E159" s="3" t="s">
        <v>19</v>
      </c>
      <c r="F159" s="3" t="s">
        <v>20</v>
      </c>
      <c r="G159" s="3" t="s">
        <v>21</v>
      </c>
      <c r="H159" s="3">
        <v>4</v>
      </c>
      <c r="I159" s="3">
        <v>249.99</v>
      </c>
      <c r="J159" s="3" t="s">
        <v>36</v>
      </c>
      <c r="K159" s="3" t="s">
        <v>65</v>
      </c>
      <c r="L159" s="3" t="s">
        <v>29</v>
      </c>
      <c r="M159" s="4">
        <v>45098</v>
      </c>
      <c r="N159" s="3">
        <v>999.96</v>
      </c>
    </row>
    <row r="160" spans="1:14" ht="15.75" customHeight="1" x14ac:dyDescent="0.25">
      <c r="A160" s="3" t="s">
        <v>303</v>
      </c>
      <c r="B160" s="4">
        <v>45630</v>
      </c>
      <c r="C160" s="3" t="s">
        <v>50</v>
      </c>
      <c r="D160" s="3" t="s">
        <v>51</v>
      </c>
      <c r="E160" s="3" t="s">
        <v>82</v>
      </c>
      <c r="F160" s="3" t="s">
        <v>83</v>
      </c>
      <c r="G160" s="3" t="s">
        <v>21</v>
      </c>
      <c r="H160" s="3">
        <v>4</v>
      </c>
      <c r="I160" s="3">
        <v>699.99</v>
      </c>
      <c r="J160" s="3" t="s">
        <v>28</v>
      </c>
      <c r="K160" s="3" t="s">
        <v>42</v>
      </c>
      <c r="L160" s="3" t="s">
        <v>29</v>
      </c>
      <c r="M160" s="4">
        <v>44703</v>
      </c>
      <c r="N160" s="3">
        <v>2799.96</v>
      </c>
    </row>
    <row r="161" spans="1:14" ht="15.75" customHeight="1" x14ac:dyDescent="0.25">
      <c r="A161" s="3" t="s">
        <v>304</v>
      </c>
      <c r="B161" s="4">
        <v>45635</v>
      </c>
      <c r="C161" s="3" t="s">
        <v>110</v>
      </c>
      <c r="D161" s="3" t="s">
        <v>111</v>
      </c>
      <c r="E161" s="3" t="s">
        <v>19</v>
      </c>
      <c r="F161" s="3" t="s">
        <v>20</v>
      </c>
      <c r="G161" s="3" t="s">
        <v>21</v>
      </c>
      <c r="H161" s="3">
        <v>2</v>
      </c>
      <c r="I161" s="3">
        <v>249.99</v>
      </c>
      <c r="J161" s="3" t="s">
        <v>28</v>
      </c>
      <c r="K161" s="3" t="s">
        <v>23</v>
      </c>
      <c r="L161" s="3" t="s">
        <v>29</v>
      </c>
      <c r="M161" s="4">
        <v>44396</v>
      </c>
      <c r="N161" s="3">
        <v>499.98</v>
      </c>
    </row>
    <row r="162" spans="1:14" ht="15.75" customHeight="1" x14ac:dyDescent="0.25">
      <c r="A162" s="3" t="s">
        <v>305</v>
      </c>
      <c r="B162" s="4">
        <v>45635</v>
      </c>
      <c r="C162" s="3" t="s">
        <v>306</v>
      </c>
      <c r="D162" s="3" t="s">
        <v>307</v>
      </c>
      <c r="E162" s="3" t="s">
        <v>33</v>
      </c>
      <c r="F162" s="3" t="s">
        <v>34</v>
      </c>
      <c r="G162" s="3" t="s">
        <v>35</v>
      </c>
      <c r="H162" s="3">
        <v>3</v>
      </c>
      <c r="I162" s="3">
        <v>59.99</v>
      </c>
      <c r="J162" s="3" t="s">
        <v>22</v>
      </c>
      <c r="K162" s="3" t="s">
        <v>23</v>
      </c>
      <c r="L162" s="3" t="s">
        <v>29</v>
      </c>
      <c r="M162" s="4">
        <v>45052</v>
      </c>
      <c r="N162" s="3">
        <v>179.97</v>
      </c>
    </row>
    <row r="163" spans="1:14" ht="15.75" customHeight="1" x14ac:dyDescent="0.25">
      <c r="A163" s="3" t="s">
        <v>308</v>
      </c>
      <c r="B163" s="4">
        <v>45635</v>
      </c>
      <c r="C163" s="3" t="s">
        <v>143</v>
      </c>
      <c r="D163" s="3" t="s">
        <v>144</v>
      </c>
      <c r="E163" s="3" t="s">
        <v>116</v>
      </c>
      <c r="F163" s="3" t="s">
        <v>117</v>
      </c>
      <c r="G163" s="3" t="s">
        <v>35</v>
      </c>
      <c r="H163" s="3">
        <v>4</v>
      </c>
      <c r="I163" s="3">
        <v>79.989999999999995</v>
      </c>
      <c r="J163" s="3" t="s">
        <v>59</v>
      </c>
      <c r="K163" s="3" t="s">
        <v>65</v>
      </c>
      <c r="L163" s="3" t="s">
        <v>38</v>
      </c>
      <c r="M163" s="4">
        <v>44921</v>
      </c>
      <c r="N163" s="3">
        <v>319.95999999999998</v>
      </c>
    </row>
    <row r="164" spans="1:14" ht="15.75" customHeight="1" x14ac:dyDescent="0.25">
      <c r="A164" s="3" t="s">
        <v>309</v>
      </c>
      <c r="B164" s="4">
        <v>45636</v>
      </c>
      <c r="C164" s="3" t="s">
        <v>122</v>
      </c>
      <c r="D164" s="3" t="s">
        <v>123</v>
      </c>
      <c r="E164" s="3" t="s">
        <v>116</v>
      </c>
      <c r="F164" s="3" t="s">
        <v>117</v>
      </c>
      <c r="G164" s="3" t="s">
        <v>35</v>
      </c>
      <c r="H164" s="3">
        <v>3</v>
      </c>
      <c r="I164" s="3">
        <v>79.989999999999995</v>
      </c>
      <c r="J164" s="3" t="s">
        <v>59</v>
      </c>
      <c r="K164" s="3" t="s">
        <v>65</v>
      </c>
      <c r="L164" s="3" t="s">
        <v>38</v>
      </c>
      <c r="M164" s="4">
        <v>44779</v>
      </c>
      <c r="N164" s="3">
        <v>239.97</v>
      </c>
    </row>
    <row r="165" spans="1:14" ht="15.75" customHeight="1" x14ac:dyDescent="0.25">
      <c r="A165" s="3" t="s">
        <v>310</v>
      </c>
      <c r="B165" s="4">
        <v>45638</v>
      </c>
      <c r="C165" s="3" t="s">
        <v>74</v>
      </c>
      <c r="D165" s="3" t="s">
        <v>75</v>
      </c>
      <c r="E165" s="3" t="s">
        <v>63</v>
      </c>
      <c r="F165" s="3" t="s">
        <v>64</v>
      </c>
      <c r="G165" s="3" t="s">
        <v>21</v>
      </c>
      <c r="H165" s="3">
        <v>2</v>
      </c>
      <c r="I165" s="3">
        <v>899.99</v>
      </c>
      <c r="J165" s="3" t="s">
        <v>22</v>
      </c>
      <c r="K165" s="3" t="s">
        <v>42</v>
      </c>
      <c r="L165" s="3" t="s">
        <v>24</v>
      </c>
      <c r="M165" s="4">
        <v>44406</v>
      </c>
      <c r="N165" s="3">
        <v>1799.98</v>
      </c>
    </row>
    <row r="166" spans="1:14" ht="15.75" customHeight="1" x14ac:dyDescent="0.25">
      <c r="A166" s="3" t="s">
        <v>311</v>
      </c>
      <c r="B166" s="4">
        <v>45641</v>
      </c>
      <c r="C166" s="3" t="s">
        <v>184</v>
      </c>
      <c r="D166" s="3" t="s">
        <v>185</v>
      </c>
      <c r="E166" s="3" t="s">
        <v>46</v>
      </c>
      <c r="F166" s="3" t="s">
        <v>47</v>
      </c>
      <c r="G166" s="3" t="s">
        <v>48</v>
      </c>
      <c r="H166" s="3">
        <v>1</v>
      </c>
      <c r="I166" s="3">
        <v>149.99</v>
      </c>
      <c r="J166" s="3" t="s">
        <v>59</v>
      </c>
      <c r="K166" s="3" t="s">
        <v>65</v>
      </c>
      <c r="L166" s="3" t="s">
        <v>38</v>
      </c>
      <c r="M166" s="4">
        <v>45200</v>
      </c>
      <c r="N166" s="3">
        <v>149.99</v>
      </c>
    </row>
    <row r="167" spans="1:14" ht="15.75" customHeight="1" x14ac:dyDescent="0.25">
      <c r="A167" s="3" t="s">
        <v>312</v>
      </c>
      <c r="B167" s="4">
        <v>45641</v>
      </c>
      <c r="C167" s="3" t="s">
        <v>140</v>
      </c>
      <c r="D167" s="3" t="s">
        <v>141</v>
      </c>
      <c r="E167" s="3" t="s">
        <v>107</v>
      </c>
      <c r="F167" s="3" t="s">
        <v>108</v>
      </c>
      <c r="G167" s="3" t="s">
        <v>48</v>
      </c>
      <c r="H167" s="3">
        <v>2</v>
      </c>
      <c r="I167" s="3">
        <v>299.99</v>
      </c>
      <c r="J167" s="3" t="s">
        <v>22</v>
      </c>
      <c r="K167" s="3" t="s">
        <v>65</v>
      </c>
      <c r="L167" s="3" t="s">
        <v>29</v>
      </c>
      <c r="M167" s="4">
        <v>44724</v>
      </c>
      <c r="N167" s="3">
        <v>599.98</v>
      </c>
    </row>
    <row r="168" spans="1:14" ht="15.75" customHeight="1" x14ac:dyDescent="0.25">
      <c r="A168" s="3" t="s">
        <v>313</v>
      </c>
      <c r="B168" s="4">
        <v>45644</v>
      </c>
      <c r="C168" s="3" t="s">
        <v>134</v>
      </c>
      <c r="D168" s="3" t="s">
        <v>135</v>
      </c>
      <c r="E168" s="3" t="s">
        <v>33</v>
      </c>
      <c r="F168" s="3" t="s">
        <v>34</v>
      </c>
      <c r="G168" s="3" t="s">
        <v>35</v>
      </c>
      <c r="H168" s="3">
        <v>2</v>
      </c>
      <c r="I168" s="3">
        <v>59.99</v>
      </c>
      <c r="J168" s="3" t="s">
        <v>22</v>
      </c>
      <c r="K168" s="3" t="s">
        <v>52</v>
      </c>
      <c r="L168" s="3" t="s">
        <v>24</v>
      </c>
      <c r="M168" s="4">
        <v>45191</v>
      </c>
      <c r="N168" s="3">
        <v>119.98</v>
      </c>
    </row>
    <row r="169" spans="1:14" ht="15.75" customHeight="1" x14ac:dyDescent="0.25">
      <c r="A169" s="3" t="s">
        <v>314</v>
      </c>
      <c r="B169" s="4">
        <v>45645</v>
      </c>
      <c r="C169" s="3" t="s">
        <v>184</v>
      </c>
      <c r="D169" s="3" t="s">
        <v>185</v>
      </c>
      <c r="E169" s="3" t="s">
        <v>119</v>
      </c>
      <c r="F169" s="3" t="s">
        <v>120</v>
      </c>
      <c r="G169" s="3" t="s">
        <v>21</v>
      </c>
      <c r="H169" s="3">
        <v>1</v>
      </c>
      <c r="I169" s="3">
        <v>89.99</v>
      </c>
      <c r="J169" s="3" t="s">
        <v>59</v>
      </c>
      <c r="K169" s="3" t="s">
        <v>23</v>
      </c>
      <c r="L169" s="3" t="s">
        <v>38</v>
      </c>
      <c r="M169" s="4">
        <v>44760</v>
      </c>
      <c r="N169" s="3">
        <v>89.99</v>
      </c>
    </row>
    <row r="170" spans="1:14" ht="15.75" customHeight="1" x14ac:dyDescent="0.25">
      <c r="A170" s="3" t="s">
        <v>315</v>
      </c>
      <c r="B170" s="4">
        <v>45645</v>
      </c>
      <c r="C170" s="3" t="s">
        <v>149</v>
      </c>
      <c r="D170" s="3" t="s">
        <v>150</v>
      </c>
      <c r="E170" s="3" t="s">
        <v>63</v>
      </c>
      <c r="F170" s="3" t="s">
        <v>64</v>
      </c>
      <c r="G170" s="3" t="s">
        <v>21</v>
      </c>
      <c r="H170" s="3">
        <v>5</v>
      </c>
      <c r="I170" s="3">
        <v>899.99</v>
      </c>
      <c r="J170" s="3" t="s">
        <v>59</v>
      </c>
      <c r="K170" s="3" t="s">
        <v>65</v>
      </c>
      <c r="L170" s="3" t="s">
        <v>38</v>
      </c>
      <c r="M170" s="4">
        <v>44625</v>
      </c>
      <c r="N170" s="3">
        <v>4499.95</v>
      </c>
    </row>
    <row r="171" spans="1:14" ht="15.75" customHeight="1" x14ac:dyDescent="0.25">
      <c r="A171" s="3" t="s">
        <v>316</v>
      </c>
      <c r="B171" s="4">
        <v>45646</v>
      </c>
      <c r="C171" s="3" t="s">
        <v>44</v>
      </c>
      <c r="D171" s="3" t="s">
        <v>45</v>
      </c>
      <c r="E171" s="3" t="s">
        <v>46</v>
      </c>
      <c r="F171" s="3" t="s">
        <v>47</v>
      </c>
      <c r="G171" s="3" t="s">
        <v>48</v>
      </c>
      <c r="H171" s="3">
        <v>2</v>
      </c>
      <c r="I171" s="3">
        <v>149.99</v>
      </c>
      <c r="J171" s="3" t="s">
        <v>22</v>
      </c>
      <c r="K171" s="3" t="s">
        <v>37</v>
      </c>
      <c r="L171" s="3" t="s">
        <v>24</v>
      </c>
      <c r="M171" s="4">
        <v>45239</v>
      </c>
      <c r="N171" s="3">
        <v>299.98</v>
      </c>
    </row>
    <row r="172" spans="1:14" ht="15.75" customHeight="1" x14ac:dyDescent="0.25">
      <c r="A172" s="3" t="s">
        <v>317</v>
      </c>
      <c r="B172" s="4">
        <v>45648</v>
      </c>
      <c r="C172" s="3" t="s">
        <v>114</v>
      </c>
      <c r="D172" s="3" t="s">
        <v>115</v>
      </c>
      <c r="E172" s="3" t="s">
        <v>54</v>
      </c>
      <c r="F172" s="3" t="s">
        <v>55</v>
      </c>
      <c r="G172" s="3" t="s">
        <v>21</v>
      </c>
      <c r="H172" s="3">
        <v>2</v>
      </c>
      <c r="I172" s="3">
        <v>149.99</v>
      </c>
      <c r="J172" s="3" t="s">
        <v>59</v>
      </c>
      <c r="K172" s="3" t="s">
        <v>52</v>
      </c>
      <c r="L172" s="3" t="s">
        <v>29</v>
      </c>
      <c r="M172" s="4">
        <v>45280</v>
      </c>
      <c r="N172" s="3">
        <v>299.98</v>
      </c>
    </row>
    <row r="173" spans="1:14" ht="15.75" customHeight="1" x14ac:dyDescent="0.25">
      <c r="A173" s="3" t="s">
        <v>318</v>
      </c>
      <c r="B173" s="4">
        <v>45648</v>
      </c>
      <c r="C173" s="3" t="s">
        <v>184</v>
      </c>
      <c r="D173" s="3" t="s">
        <v>185</v>
      </c>
      <c r="E173" s="3" t="s">
        <v>46</v>
      </c>
      <c r="F173" s="3" t="s">
        <v>47</v>
      </c>
      <c r="G173" s="3" t="s">
        <v>48</v>
      </c>
      <c r="H173" s="3">
        <v>3</v>
      </c>
      <c r="I173" s="3">
        <v>149.99</v>
      </c>
      <c r="J173" s="3" t="s">
        <v>59</v>
      </c>
      <c r="K173" s="3" t="s">
        <v>42</v>
      </c>
      <c r="L173" s="3" t="s">
        <v>38</v>
      </c>
      <c r="M173" s="4">
        <v>44522</v>
      </c>
      <c r="N173" s="3">
        <v>449.97</v>
      </c>
    </row>
    <row r="174" spans="1:14" ht="15.75" customHeight="1" x14ac:dyDescent="0.25">
      <c r="A174" s="3" t="s">
        <v>319</v>
      </c>
      <c r="B174" s="4">
        <v>45649</v>
      </c>
      <c r="C174" s="3" t="s">
        <v>31</v>
      </c>
      <c r="D174" s="3" t="s">
        <v>32</v>
      </c>
      <c r="E174" s="3" t="s">
        <v>107</v>
      </c>
      <c r="F174" s="3" t="s">
        <v>108</v>
      </c>
      <c r="G174" s="3" t="s">
        <v>48</v>
      </c>
      <c r="H174" s="3">
        <v>2</v>
      </c>
      <c r="I174" s="3">
        <v>299.99</v>
      </c>
      <c r="J174" s="3" t="s">
        <v>36</v>
      </c>
      <c r="K174" s="3" t="s">
        <v>37</v>
      </c>
      <c r="L174" s="3" t="s">
        <v>24</v>
      </c>
      <c r="M174" s="4">
        <v>44721</v>
      </c>
      <c r="N174" s="3">
        <v>599.98</v>
      </c>
    </row>
    <row r="175" spans="1:14" ht="15.75" customHeight="1" x14ac:dyDescent="0.25">
      <c r="A175" s="3" t="s">
        <v>320</v>
      </c>
      <c r="B175" s="4">
        <v>45654</v>
      </c>
      <c r="C175" s="3" t="s">
        <v>44</v>
      </c>
      <c r="D175" s="3" t="s">
        <v>45</v>
      </c>
      <c r="E175" s="3" t="s">
        <v>107</v>
      </c>
      <c r="F175" s="3" t="s">
        <v>108</v>
      </c>
      <c r="G175" s="3" t="s">
        <v>48</v>
      </c>
      <c r="H175" s="3">
        <v>2</v>
      </c>
      <c r="I175" s="3">
        <v>299.99</v>
      </c>
      <c r="J175" s="3" t="s">
        <v>22</v>
      </c>
      <c r="K175" s="3" t="s">
        <v>52</v>
      </c>
      <c r="L175" s="3" t="s">
        <v>24</v>
      </c>
      <c r="M175" s="4">
        <v>44771</v>
      </c>
      <c r="N175" s="3">
        <v>599.98</v>
      </c>
    </row>
    <row r="176" spans="1:14" ht="15.75" customHeight="1" x14ac:dyDescent="0.25">
      <c r="A176" s="3" t="s">
        <v>321</v>
      </c>
      <c r="B176" s="4">
        <v>45654</v>
      </c>
      <c r="C176" s="3" t="s">
        <v>122</v>
      </c>
      <c r="D176" s="3" t="s">
        <v>123</v>
      </c>
      <c r="E176" s="3" t="s">
        <v>128</v>
      </c>
      <c r="F176" s="3" t="s">
        <v>129</v>
      </c>
      <c r="G176" s="3" t="s">
        <v>48</v>
      </c>
      <c r="H176" s="3">
        <v>4</v>
      </c>
      <c r="I176" s="3">
        <v>199.99</v>
      </c>
      <c r="J176" s="3" t="s">
        <v>28</v>
      </c>
      <c r="K176" s="3" t="s">
        <v>23</v>
      </c>
      <c r="L176" s="3" t="s">
        <v>24</v>
      </c>
      <c r="M176" s="4">
        <v>44523</v>
      </c>
      <c r="N176" s="3">
        <v>799.96</v>
      </c>
    </row>
    <row r="177" spans="1:14" ht="15.75" customHeight="1" x14ac:dyDescent="0.25">
      <c r="A177" s="3" t="s">
        <v>322</v>
      </c>
      <c r="B177" s="4">
        <v>45655</v>
      </c>
      <c r="C177" s="3" t="s">
        <v>61</v>
      </c>
      <c r="D177" s="3" t="s">
        <v>62</v>
      </c>
      <c r="E177" s="3" t="s">
        <v>119</v>
      </c>
      <c r="F177" s="3" t="s">
        <v>120</v>
      </c>
      <c r="G177" s="3" t="s">
        <v>21</v>
      </c>
      <c r="H177" s="3">
        <v>1</v>
      </c>
      <c r="I177" s="3">
        <v>89.99</v>
      </c>
      <c r="J177" s="3" t="s">
        <v>28</v>
      </c>
      <c r="K177" s="3" t="s">
        <v>37</v>
      </c>
      <c r="L177" s="3" t="s">
        <v>29</v>
      </c>
      <c r="M177" s="4">
        <v>44591</v>
      </c>
      <c r="N177" s="3">
        <v>89.99</v>
      </c>
    </row>
    <row r="178" spans="1:14" ht="15.75" customHeight="1" x14ac:dyDescent="0.25">
      <c r="A178" s="3" t="s">
        <v>323</v>
      </c>
      <c r="B178" s="4">
        <v>45655</v>
      </c>
      <c r="C178" s="3" t="s">
        <v>110</v>
      </c>
      <c r="D178" s="3" t="s">
        <v>111</v>
      </c>
      <c r="E178" s="3" t="s">
        <v>46</v>
      </c>
      <c r="F178" s="3" t="s">
        <v>47</v>
      </c>
      <c r="G178" s="3" t="s">
        <v>48</v>
      </c>
      <c r="H178" s="3">
        <v>5</v>
      </c>
      <c r="I178" s="3">
        <v>149.99</v>
      </c>
      <c r="J178" s="3" t="s">
        <v>22</v>
      </c>
      <c r="K178" s="3" t="s">
        <v>23</v>
      </c>
      <c r="L178" s="3" t="s">
        <v>29</v>
      </c>
      <c r="M178" s="4">
        <v>45347</v>
      </c>
      <c r="N178" s="3">
        <v>749.95</v>
      </c>
    </row>
    <row r="179" spans="1:14" ht="15.75" customHeight="1" x14ac:dyDescent="0.25">
      <c r="A179" s="3" t="s">
        <v>324</v>
      </c>
      <c r="B179" s="4">
        <v>45657</v>
      </c>
      <c r="C179" s="3" t="s">
        <v>88</v>
      </c>
      <c r="D179" s="3" t="s">
        <v>89</v>
      </c>
      <c r="E179" s="3" t="s">
        <v>63</v>
      </c>
      <c r="F179" s="3" t="s">
        <v>64</v>
      </c>
      <c r="G179" s="3" t="s">
        <v>21</v>
      </c>
      <c r="H179" s="3">
        <v>1</v>
      </c>
      <c r="I179" s="3">
        <v>899.99</v>
      </c>
      <c r="J179" s="3" t="s">
        <v>36</v>
      </c>
      <c r="K179" s="3" t="s">
        <v>42</v>
      </c>
      <c r="L179" s="3" t="s">
        <v>29</v>
      </c>
      <c r="M179" s="4">
        <v>45050</v>
      </c>
      <c r="N179" s="3">
        <v>899.99</v>
      </c>
    </row>
    <row r="180" spans="1:14" ht="15.75" customHeight="1" x14ac:dyDescent="0.25">
      <c r="A180" s="3" t="s">
        <v>325</v>
      </c>
      <c r="B180" s="4">
        <v>45660</v>
      </c>
      <c r="C180" s="3" t="s">
        <v>149</v>
      </c>
      <c r="D180" s="3" t="s">
        <v>150</v>
      </c>
      <c r="E180" s="3" t="s">
        <v>119</v>
      </c>
      <c r="F180" s="3" t="s">
        <v>120</v>
      </c>
      <c r="G180" s="3" t="s">
        <v>21</v>
      </c>
      <c r="H180" s="3">
        <v>2</v>
      </c>
      <c r="I180" s="3">
        <v>89.99</v>
      </c>
      <c r="J180" s="3" t="s">
        <v>28</v>
      </c>
      <c r="K180" s="3" t="s">
        <v>37</v>
      </c>
      <c r="L180" s="3" t="s">
        <v>29</v>
      </c>
      <c r="M180" s="4">
        <v>44564</v>
      </c>
      <c r="N180" s="3">
        <v>179.98</v>
      </c>
    </row>
    <row r="181" spans="1:14" ht="15.75" customHeight="1" x14ac:dyDescent="0.25">
      <c r="A181" s="3" t="s">
        <v>326</v>
      </c>
      <c r="B181" s="4">
        <v>45661</v>
      </c>
      <c r="C181" s="3" t="s">
        <v>327</v>
      </c>
      <c r="D181" s="3" t="s">
        <v>328</v>
      </c>
      <c r="E181" s="3" t="s">
        <v>63</v>
      </c>
      <c r="F181" s="3" t="s">
        <v>64</v>
      </c>
      <c r="G181" s="3" t="s">
        <v>21</v>
      </c>
      <c r="H181" s="3">
        <v>1</v>
      </c>
      <c r="I181" s="3">
        <v>899.99</v>
      </c>
      <c r="J181" s="3" t="s">
        <v>36</v>
      </c>
      <c r="K181" s="3" t="s">
        <v>42</v>
      </c>
      <c r="L181" s="3" t="s">
        <v>38</v>
      </c>
      <c r="M181" s="4">
        <v>44752</v>
      </c>
      <c r="N181" s="3">
        <v>899.99</v>
      </c>
    </row>
    <row r="182" spans="1:14" ht="15.75" customHeight="1" x14ac:dyDescent="0.25">
      <c r="A182" s="3" t="s">
        <v>329</v>
      </c>
      <c r="B182" s="4">
        <v>45663</v>
      </c>
      <c r="C182" s="3" t="s">
        <v>131</v>
      </c>
      <c r="D182" s="3" t="s">
        <v>132</v>
      </c>
      <c r="E182" s="3" t="s">
        <v>54</v>
      </c>
      <c r="F182" s="3" t="s">
        <v>55</v>
      </c>
      <c r="G182" s="3" t="s">
        <v>21</v>
      </c>
      <c r="H182" s="3">
        <v>5</v>
      </c>
      <c r="I182" s="3">
        <v>149.99</v>
      </c>
      <c r="J182" s="3" t="s">
        <v>36</v>
      </c>
      <c r="K182" s="3" t="s">
        <v>65</v>
      </c>
      <c r="L182" s="3" t="s">
        <v>29</v>
      </c>
      <c r="M182" s="4">
        <v>44824</v>
      </c>
      <c r="N182" s="3">
        <v>749.95</v>
      </c>
    </row>
    <row r="183" spans="1:14" ht="15.75" customHeight="1" x14ac:dyDescent="0.25">
      <c r="A183" s="3" t="s">
        <v>330</v>
      </c>
      <c r="B183" s="4">
        <v>45663</v>
      </c>
      <c r="C183" s="3" t="s">
        <v>44</v>
      </c>
      <c r="D183" s="3" t="s">
        <v>45</v>
      </c>
      <c r="E183" s="3" t="s">
        <v>107</v>
      </c>
      <c r="F183" s="3" t="s">
        <v>108</v>
      </c>
      <c r="G183" s="3" t="s">
        <v>48</v>
      </c>
      <c r="H183" s="3">
        <v>3</v>
      </c>
      <c r="I183" s="3">
        <v>299.99</v>
      </c>
      <c r="J183" s="3" t="s">
        <v>22</v>
      </c>
      <c r="K183" s="3" t="s">
        <v>37</v>
      </c>
      <c r="L183" s="3" t="s">
        <v>38</v>
      </c>
      <c r="M183" s="4">
        <v>44422</v>
      </c>
      <c r="N183" s="3">
        <v>899.97</v>
      </c>
    </row>
    <row r="184" spans="1:14" ht="15.75" customHeight="1" x14ac:dyDescent="0.25">
      <c r="A184" s="3" t="s">
        <v>331</v>
      </c>
      <c r="B184" s="4">
        <v>45666</v>
      </c>
      <c r="C184" s="3" t="s">
        <v>67</v>
      </c>
      <c r="D184" s="3" t="s">
        <v>68</v>
      </c>
      <c r="E184" s="3" t="s">
        <v>82</v>
      </c>
      <c r="F184" s="3" t="s">
        <v>83</v>
      </c>
      <c r="G184" s="3" t="s">
        <v>21</v>
      </c>
      <c r="H184" s="3">
        <v>3</v>
      </c>
      <c r="I184" s="3">
        <v>699.99</v>
      </c>
      <c r="J184" s="3" t="s">
        <v>28</v>
      </c>
      <c r="K184" s="3" t="s">
        <v>23</v>
      </c>
      <c r="L184" s="3" t="s">
        <v>29</v>
      </c>
      <c r="M184" s="4">
        <v>45105</v>
      </c>
      <c r="N184" s="3">
        <v>2099.9699999999998</v>
      </c>
    </row>
    <row r="185" spans="1:14" ht="15.75" customHeight="1" x14ac:dyDescent="0.25">
      <c r="A185" s="3" t="s">
        <v>332</v>
      </c>
      <c r="B185" s="4">
        <v>45667</v>
      </c>
      <c r="C185" s="3" t="s">
        <v>110</v>
      </c>
      <c r="D185" s="3" t="s">
        <v>111</v>
      </c>
      <c r="E185" s="3" t="s">
        <v>128</v>
      </c>
      <c r="F185" s="3" t="s">
        <v>129</v>
      </c>
      <c r="G185" s="3" t="s">
        <v>48</v>
      </c>
      <c r="H185" s="3">
        <v>5</v>
      </c>
      <c r="I185" s="3">
        <v>199.99</v>
      </c>
      <c r="J185" s="3" t="s">
        <v>36</v>
      </c>
      <c r="K185" s="3" t="s">
        <v>23</v>
      </c>
      <c r="L185" s="3" t="s">
        <v>38</v>
      </c>
      <c r="M185" s="4">
        <v>44633</v>
      </c>
      <c r="N185" s="3">
        <v>999.95</v>
      </c>
    </row>
    <row r="186" spans="1:14" ht="15.75" customHeight="1" x14ac:dyDescent="0.25">
      <c r="A186" s="3" t="s">
        <v>333</v>
      </c>
      <c r="B186" s="4">
        <v>45667</v>
      </c>
      <c r="C186" s="3" t="s">
        <v>95</v>
      </c>
      <c r="D186" s="3" t="s">
        <v>96</v>
      </c>
      <c r="E186" s="3" t="s">
        <v>19</v>
      </c>
      <c r="F186" s="3" t="s">
        <v>20</v>
      </c>
      <c r="G186" s="3" t="s">
        <v>21</v>
      </c>
      <c r="H186" s="3">
        <v>5</v>
      </c>
      <c r="I186" s="3">
        <v>249.99</v>
      </c>
      <c r="J186" s="3" t="s">
        <v>28</v>
      </c>
      <c r="K186" s="3" t="s">
        <v>37</v>
      </c>
      <c r="L186" s="3" t="s">
        <v>24</v>
      </c>
      <c r="M186" s="4">
        <v>45330</v>
      </c>
      <c r="N186" s="3">
        <v>1249.95</v>
      </c>
    </row>
    <row r="187" spans="1:14" ht="15.75" customHeight="1" x14ac:dyDescent="0.25">
      <c r="A187" s="3" t="s">
        <v>334</v>
      </c>
      <c r="B187" s="4">
        <v>45668</v>
      </c>
      <c r="C187" s="3" t="s">
        <v>140</v>
      </c>
      <c r="D187" s="3" t="s">
        <v>141</v>
      </c>
      <c r="E187" s="3" t="s">
        <v>54</v>
      </c>
      <c r="F187" s="3" t="s">
        <v>55</v>
      </c>
      <c r="G187" s="3" t="s">
        <v>21</v>
      </c>
      <c r="H187" s="3">
        <v>4</v>
      </c>
      <c r="I187" s="3">
        <v>149.99</v>
      </c>
      <c r="J187" s="3" t="s">
        <v>59</v>
      </c>
      <c r="K187" s="3" t="s">
        <v>65</v>
      </c>
      <c r="L187" s="3" t="s">
        <v>38</v>
      </c>
      <c r="M187" s="4">
        <v>44536</v>
      </c>
      <c r="N187" s="3">
        <v>599.96</v>
      </c>
    </row>
    <row r="188" spans="1:14" ht="15.75" customHeight="1" x14ac:dyDescent="0.25">
      <c r="A188" s="3" t="s">
        <v>335</v>
      </c>
      <c r="B188" s="4">
        <v>45668</v>
      </c>
      <c r="C188" s="3" t="s">
        <v>80</v>
      </c>
      <c r="D188" s="3" t="s">
        <v>81</v>
      </c>
      <c r="E188" s="3" t="s">
        <v>82</v>
      </c>
      <c r="F188" s="3" t="s">
        <v>83</v>
      </c>
      <c r="G188" s="3" t="s">
        <v>21</v>
      </c>
      <c r="H188" s="3">
        <v>3</v>
      </c>
      <c r="I188" s="3">
        <v>699.99</v>
      </c>
      <c r="J188" s="3" t="s">
        <v>22</v>
      </c>
      <c r="K188" s="3" t="s">
        <v>42</v>
      </c>
      <c r="L188" s="3" t="s">
        <v>29</v>
      </c>
      <c r="M188" s="4">
        <v>44602</v>
      </c>
      <c r="N188" s="3">
        <v>2099.9699999999998</v>
      </c>
    </row>
    <row r="189" spans="1:14" ht="15.75" customHeight="1" x14ac:dyDescent="0.25">
      <c r="A189" s="3" t="s">
        <v>336</v>
      </c>
      <c r="B189" s="4">
        <v>45670</v>
      </c>
      <c r="C189" s="3" t="s">
        <v>295</v>
      </c>
      <c r="D189" s="3" t="s">
        <v>296</v>
      </c>
      <c r="E189" s="3" t="s">
        <v>116</v>
      </c>
      <c r="F189" s="3" t="s">
        <v>117</v>
      </c>
      <c r="G189" s="3" t="s">
        <v>35</v>
      </c>
      <c r="H189" s="3">
        <v>1</v>
      </c>
      <c r="I189" s="3">
        <v>79.989999999999995</v>
      </c>
      <c r="J189" s="3" t="s">
        <v>28</v>
      </c>
      <c r="K189" s="3" t="s">
        <v>37</v>
      </c>
      <c r="L189" s="3" t="s">
        <v>24</v>
      </c>
      <c r="M189" s="4">
        <v>45322</v>
      </c>
      <c r="N189" s="3">
        <v>79.989999999999995</v>
      </c>
    </row>
    <row r="190" spans="1:14" ht="15.75" customHeight="1" x14ac:dyDescent="0.25">
      <c r="A190" s="3" t="s">
        <v>337</v>
      </c>
      <c r="B190" s="4">
        <v>45670</v>
      </c>
      <c r="C190" s="3" t="s">
        <v>88</v>
      </c>
      <c r="D190" s="3" t="s">
        <v>89</v>
      </c>
      <c r="E190" s="3" t="s">
        <v>107</v>
      </c>
      <c r="F190" s="3" t="s">
        <v>108</v>
      </c>
      <c r="G190" s="3" t="s">
        <v>48</v>
      </c>
      <c r="H190" s="3">
        <v>1</v>
      </c>
      <c r="I190" s="3">
        <v>299.99</v>
      </c>
      <c r="J190" s="3" t="s">
        <v>28</v>
      </c>
      <c r="K190" s="3" t="s">
        <v>42</v>
      </c>
      <c r="L190" s="3" t="s">
        <v>24</v>
      </c>
      <c r="M190" s="4">
        <v>44436</v>
      </c>
      <c r="N190" s="3">
        <v>299.99</v>
      </c>
    </row>
    <row r="191" spans="1:14" ht="15.75" customHeight="1" x14ac:dyDescent="0.25">
      <c r="A191" s="3" t="s">
        <v>338</v>
      </c>
      <c r="B191" s="4">
        <v>45671</v>
      </c>
      <c r="C191" s="3" t="s">
        <v>160</v>
      </c>
      <c r="D191" s="3" t="s">
        <v>161</v>
      </c>
      <c r="E191" s="3" t="s">
        <v>19</v>
      </c>
      <c r="F191" s="3" t="s">
        <v>20</v>
      </c>
      <c r="G191" s="3" t="s">
        <v>21</v>
      </c>
      <c r="H191" s="3">
        <v>4</v>
      </c>
      <c r="I191" s="3">
        <v>249.99</v>
      </c>
      <c r="J191" s="3" t="s">
        <v>28</v>
      </c>
      <c r="K191" s="3" t="s">
        <v>42</v>
      </c>
      <c r="L191" s="3" t="s">
        <v>29</v>
      </c>
      <c r="M191" s="4">
        <v>44460</v>
      </c>
      <c r="N191" s="3">
        <v>999.96</v>
      </c>
    </row>
    <row r="192" spans="1:14" ht="15.75" customHeight="1" x14ac:dyDescent="0.25">
      <c r="A192" s="3" t="s">
        <v>339</v>
      </c>
      <c r="B192" s="4">
        <v>45671</v>
      </c>
      <c r="C192" s="3" t="s">
        <v>122</v>
      </c>
      <c r="D192" s="3" t="s">
        <v>123</v>
      </c>
      <c r="E192" s="3" t="s">
        <v>54</v>
      </c>
      <c r="F192" s="3" t="s">
        <v>55</v>
      </c>
      <c r="G192" s="3" t="s">
        <v>21</v>
      </c>
      <c r="H192" s="3">
        <v>2</v>
      </c>
      <c r="I192" s="3">
        <v>149.99</v>
      </c>
      <c r="J192" s="3" t="s">
        <v>22</v>
      </c>
      <c r="K192" s="3" t="s">
        <v>42</v>
      </c>
      <c r="L192" s="3" t="s">
        <v>38</v>
      </c>
      <c r="M192" s="4">
        <v>44913</v>
      </c>
      <c r="N192" s="3">
        <v>299.98</v>
      </c>
    </row>
    <row r="193" spans="1:14" ht="15.75" customHeight="1" x14ac:dyDescent="0.25">
      <c r="A193" s="3" t="s">
        <v>340</v>
      </c>
      <c r="B193" s="4">
        <v>45671</v>
      </c>
      <c r="C193" s="3" t="s">
        <v>236</v>
      </c>
      <c r="D193" s="3" t="s">
        <v>237</v>
      </c>
      <c r="E193" s="3" t="s">
        <v>107</v>
      </c>
      <c r="F193" s="3" t="s">
        <v>108</v>
      </c>
      <c r="G193" s="3" t="s">
        <v>48</v>
      </c>
      <c r="H193" s="3">
        <v>3</v>
      </c>
      <c r="I193" s="3">
        <v>299.99</v>
      </c>
      <c r="J193" s="3" t="s">
        <v>28</v>
      </c>
      <c r="K193" s="3" t="s">
        <v>37</v>
      </c>
      <c r="L193" s="3" t="s">
        <v>24</v>
      </c>
      <c r="M193" s="4">
        <v>45204</v>
      </c>
      <c r="N193" s="3">
        <v>899.97</v>
      </c>
    </row>
    <row r="194" spans="1:14" ht="15.75" customHeight="1" x14ac:dyDescent="0.25">
      <c r="A194" s="3" t="s">
        <v>341</v>
      </c>
      <c r="B194" s="4">
        <v>45673</v>
      </c>
      <c r="C194" s="3" t="s">
        <v>228</v>
      </c>
      <c r="D194" s="3" t="s">
        <v>229</v>
      </c>
      <c r="E194" s="3" t="s">
        <v>128</v>
      </c>
      <c r="F194" s="3" t="s">
        <v>129</v>
      </c>
      <c r="G194" s="3" t="s">
        <v>48</v>
      </c>
      <c r="H194" s="3">
        <v>4</v>
      </c>
      <c r="I194" s="3">
        <v>199.99</v>
      </c>
      <c r="J194" s="3" t="s">
        <v>59</v>
      </c>
      <c r="K194" s="3" t="s">
        <v>37</v>
      </c>
      <c r="L194" s="3" t="s">
        <v>38</v>
      </c>
      <c r="M194" s="4">
        <v>44544</v>
      </c>
      <c r="N194" s="3">
        <v>799.96</v>
      </c>
    </row>
    <row r="195" spans="1:14" ht="15.75" customHeight="1" x14ac:dyDescent="0.25">
      <c r="A195" s="3" t="s">
        <v>342</v>
      </c>
      <c r="B195" s="4">
        <v>45673</v>
      </c>
      <c r="C195" s="3" t="s">
        <v>213</v>
      </c>
      <c r="D195" s="3" t="s">
        <v>214</v>
      </c>
      <c r="E195" s="3" t="s">
        <v>107</v>
      </c>
      <c r="F195" s="3" t="s">
        <v>108</v>
      </c>
      <c r="G195" s="3" t="s">
        <v>48</v>
      </c>
      <c r="H195" s="3">
        <v>5</v>
      </c>
      <c r="I195" s="3">
        <v>299.99</v>
      </c>
      <c r="J195" s="3" t="s">
        <v>59</v>
      </c>
      <c r="K195" s="3" t="s">
        <v>23</v>
      </c>
      <c r="L195" s="3" t="s">
        <v>24</v>
      </c>
      <c r="M195" s="4">
        <v>44431</v>
      </c>
      <c r="N195" s="3">
        <v>1499.95</v>
      </c>
    </row>
    <row r="196" spans="1:14" ht="15.75" customHeight="1" x14ac:dyDescent="0.25">
      <c r="A196" s="3" t="s">
        <v>343</v>
      </c>
      <c r="B196" s="4">
        <v>45673</v>
      </c>
      <c r="C196" s="3" t="s">
        <v>61</v>
      </c>
      <c r="D196" s="3" t="s">
        <v>62</v>
      </c>
      <c r="E196" s="3" t="s">
        <v>46</v>
      </c>
      <c r="F196" s="3" t="s">
        <v>47</v>
      </c>
      <c r="G196" s="3" t="s">
        <v>48</v>
      </c>
      <c r="H196" s="3">
        <v>3</v>
      </c>
      <c r="I196" s="3">
        <v>149.99</v>
      </c>
      <c r="J196" s="3" t="s">
        <v>28</v>
      </c>
      <c r="K196" s="3" t="s">
        <v>65</v>
      </c>
      <c r="L196" s="3" t="s">
        <v>38</v>
      </c>
      <c r="M196" s="4">
        <v>44395</v>
      </c>
      <c r="N196" s="3">
        <v>449.97</v>
      </c>
    </row>
    <row r="197" spans="1:14" ht="15.75" customHeight="1" x14ac:dyDescent="0.25">
      <c r="A197" s="3" t="s">
        <v>344</v>
      </c>
      <c r="B197" s="4">
        <v>45676</v>
      </c>
      <c r="C197" s="3" t="s">
        <v>131</v>
      </c>
      <c r="D197" s="3" t="s">
        <v>132</v>
      </c>
      <c r="E197" s="3" t="s">
        <v>33</v>
      </c>
      <c r="F197" s="3" t="s">
        <v>34</v>
      </c>
      <c r="G197" s="3" t="s">
        <v>35</v>
      </c>
      <c r="H197" s="3">
        <v>5</v>
      </c>
      <c r="I197" s="3">
        <v>59.99</v>
      </c>
      <c r="J197" s="3" t="s">
        <v>59</v>
      </c>
      <c r="K197" s="3" t="s">
        <v>65</v>
      </c>
      <c r="L197" s="3" t="s">
        <v>24</v>
      </c>
      <c r="M197" s="4">
        <v>44642</v>
      </c>
      <c r="N197" s="3">
        <v>299.95</v>
      </c>
    </row>
    <row r="198" spans="1:14" ht="15.75" customHeight="1" x14ac:dyDescent="0.25">
      <c r="A198" s="3" t="s">
        <v>345</v>
      </c>
      <c r="B198" s="4">
        <v>45682</v>
      </c>
      <c r="C198" s="3" t="s">
        <v>70</v>
      </c>
      <c r="D198" s="3" t="s">
        <v>71</v>
      </c>
      <c r="E198" s="3" t="s">
        <v>33</v>
      </c>
      <c r="F198" s="3" t="s">
        <v>34</v>
      </c>
      <c r="G198" s="3" t="s">
        <v>35</v>
      </c>
      <c r="H198" s="3">
        <v>4</v>
      </c>
      <c r="I198" s="3">
        <v>59.99</v>
      </c>
      <c r="J198" s="3" t="s">
        <v>59</v>
      </c>
      <c r="K198" s="3" t="s">
        <v>65</v>
      </c>
      <c r="L198" s="3" t="s">
        <v>38</v>
      </c>
      <c r="M198" s="4">
        <v>44564</v>
      </c>
      <c r="N198" s="3">
        <v>239.96</v>
      </c>
    </row>
    <row r="199" spans="1:14" ht="15.75" customHeight="1" x14ac:dyDescent="0.25">
      <c r="A199" s="3" t="s">
        <v>346</v>
      </c>
      <c r="B199" s="4">
        <v>45683</v>
      </c>
      <c r="C199" s="3" t="s">
        <v>50</v>
      </c>
      <c r="D199" s="3" t="s">
        <v>51</v>
      </c>
      <c r="E199" s="3" t="s">
        <v>19</v>
      </c>
      <c r="F199" s="3" t="s">
        <v>20</v>
      </c>
      <c r="G199" s="3" t="s">
        <v>21</v>
      </c>
      <c r="H199" s="3">
        <v>4</v>
      </c>
      <c r="I199" s="3">
        <v>249.99</v>
      </c>
      <c r="J199" s="3" t="s">
        <v>59</v>
      </c>
      <c r="K199" s="3" t="s">
        <v>23</v>
      </c>
      <c r="L199" s="3" t="s">
        <v>29</v>
      </c>
      <c r="M199" s="4">
        <v>45217</v>
      </c>
      <c r="N199" s="3">
        <v>999.96</v>
      </c>
    </row>
    <row r="200" spans="1:14" ht="15.75" customHeight="1" x14ac:dyDescent="0.25">
      <c r="A200" s="3" t="s">
        <v>347</v>
      </c>
      <c r="B200" s="4">
        <v>45686</v>
      </c>
      <c r="C200" s="3" t="s">
        <v>254</v>
      </c>
      <c r="D200" s="3" t="s">
        <v>255</v>
      </c>
      <c r="E200" s="3" t="s">
        <v>63</v>
      </c>
      <c r="F200" s="3" t="s">
        <v>64</v>
      </c>
      <c r="G200" s="3" t="s">
        <v>21</v>
      </c>
      <c r="H200" s="3">
        <v>4</v>
      </c>
      <c r="I200" s="3">
        <v>899.99</v>
      </c>
      <c r="J200" s="3" t="s">
        <v>36</v>
      </c>
      <c r="K200" s="3" t="s">
        <v>23</v>
      </c>
      <c r="L200" s="3" t="s">
        <v>24</v>
      </c>
      <c r="M200" s="4">
        <v>44734</v>
      </c>
      <c r="N200" s="3">
        <v>3599.96</v>
      </c>
    </row>
    <row r="201" spans="1:14" ht="15.75" customHeight="1" x14ac:dyDescent="0.25">
      <c r="A201" s="3" t="s">
        <v>348</v>
      </c>
      <c r="B201" s="4">
        <v>45686</v>
      </c>
      <c r="C201" s="3" t="s">
        <v>88</v>
      </c>
      <c r="D201" s="3" t="s">
        <v>89</v>
      </c>
      <c r="E201" s="3" t="s">
        <v>107</v>
      </c>
      <c r="F201" s="3" t="s">
        <v>108</v>
      </c>
      <c r="G201" s="3" t="s">
        <v>48</v>
      </c>
      <c r="H201" s="3">
        <v>3</v>
      </c>
      <c r="I201" s="3">
        <v>299.99</v>
      </c>
      <c r="J201" s="3" t="s">
        <v>59</v>
      </c>
      <c r="K201" s="3" t="s">
        <v>52</v>
      </c>
      <c r="L201" s="3" t="s">
        <v>38</v>
      </c>
      <c r="M201" s="4">
        <v>44952</v>
      </c>
      <c r="N201" s="3">
        <v>899.97</v>
      </c>
    </row>
    <row r="202" spans="1:14" ht="15.75" customHeight="1" x14ac:dyDescent="0.25">
      <c r="A202" s="3" t="s">
        <v>349</v>
      </c>
      <c r="B202" s="4">
        <v>45686</v>
      </c>
      <c r="C202" s="3" t="s">
        <v>295</v>
      </c>
      <c r="D202" s="3" t="s">
        <v>296</v>
      </c>
      <c r="E202" s="3" t="s">
        <v>82</v>
      </c>
      <c r="F202" s="3" t="s">
        <v>83</v>
      </c>
      <c r="G202" s="3" t="s">
        <v>21</v>
      </c>
      <c r="H202" s="3">
        <v>2</v>
      </c>
      <c r="I202" s="3">
        <v>699.99</v>
      </c>
      <c r="J202" s="3" t="s">
        <v>59</v>
      </c>
      <c r="K202" s="3" t="s">
        <v>23</v>
      </c>
      <c r="L202" s="3" t="s">
        <v>29</v>
      </c>
      <c r="M202" s="4">
        <v>44681</v>
      </c>
      <c r="N202" s="3">
        <v>1399.98</v>
      </c>
    </row>
    <row r="203" spans="1:14" ht="15.75" customHeight="1" x14ac:dyDescent="0.25">
      <c r="A203" s="3" t="s">
        <v>350</v>
      </c>
      <c r="B203" s="4">
        <v>45688</v>
      </c>
      <c r="C203" s="3" t="s">
        <v>67</v>
      </c>
      <c r="D203" s="3" t="s">
        <v>68</v>
      </c>
      <c r="E203" s="3" t="s">
        <v>82</v>
      </c>
      <c r="F203" s="3" t="s">
        <v>83</v>
      </c>
      <c r="G203" s="3" t="s">
        <v>21</v>
      </c>
      <c r="H203" s="3">
        <v>4</v>
      </c>
      <c r="I203" s="3">
        <v>699.99</v>
      </c>
      <c r="J203" s="3" t="s">
        <v>59</v>
      </c>
      <c r="K203" s="3" t="s">
        <v>52</v>
      </c>
      <c r="L203" s="3" t="s">
        <v>29</v>
      </c>
      <c r="M203" s="4">
        <v>44692</v>
      </c>
      <c r="N203" s="3">
        <v>2799.96</v>
      </c>
    </row>
    <row r="204" spans="1:14" ht="15.75" customHeight="1" x14ac:dyDescent="0.25">
      <c r="A204" s="3" t="s">
        <v>351</v>
      </c>
      <c r="B204" s="4">
        <v>45688</v>
      </c>
      <c r="C204" s="3" t="s">
        <v>125</v>
      </c>
      <c r="D204" s="3" t="s">
        <v>126</v>
      </c>
      <c r="E204" s="3" t="s">
        <v>119</v>
      </c>
      <c r="F204" s="3" t="s">
        <v>120</v>
      </c>
      <c r="G204" s="3" t="s">
        <v>21</v>
      </c>
      <c r="H204" s="3">
        <v>2</v>
      </c>
      <c r="I204" s="3">
        <v>89.99</v>
      </c>
      <c r="J204" s="3" t="s">
        <v>59</v>
      </c>
      <c r="K204" s="3" t="s">
        <v>37</v>
      </c>
      <c r="L204" s="3" t="s">
        <v>24</v>
      </c>
      <c r="M204" s="4">
        <v>44777</v>
      </c>
      <c r="N204" s="3">
        <v>179.98</v>
      </c>
    </row>
    <row r="205" spans="1:14" ht="15.75" customHeight="1" x14ac:dyDescent="0.25">
      <c r="A205" s="3" t="s">
        <v>352</v>
      </c>
      <c r="B205" s="4">
        <v>45688</v>
      </c>
      <c r="C205" s="3" t="s">
        <v>44</v>
      </c>
      <c r="D205" s="3" t="s">
        <v>45</v>
      </c>
      <c r="E205" s="3" t="s">
        <v>119</v>
      </c>
      <c r="F205" s="3" t="s">
        <v>120</v>
      </c>
      <c r="G205" s="3" t="s">
        <v>21</v>
      </c>
      <c r="H205" s="3">
        <v>3</v>
      </c>
      <c r="I205" s="3">
        <v>89.99</v>
      </c>
      <c r="J205" s="3" t="s">
        <v>59</v>
      </c>
      <c r="K205" s="3" t="s">
        <v>37</v>
      </c>
      <c r="L205" s="3" t="s">
        <v>29</v>
      </c>
      <c r="M205" s="4">
        <v>45307</v>
      </c>
      <c r="N205" s="3">
        <v>269.97000000000003</v>
      </c>
    </row>
    <row r="206" spans="1:14" ht="15.75" customHeight="1" x14ac:dyDescent="0.25">
      <c r="A206" s="3" t="s">
        <v>353</v>
      </c>
      <c r="B206" s="4">
        <v>45692</v>
      </c>
      <c r="C206" s="3" t="s">
        <v>327</v>
      </c>
      <c r="D206" s="3" t="s">
        <v>328</v>
      </c>
      <c r="E206" s="3" t="s">
        <v>33</v>
      </c>
      <c r="F206" s="3" t="s">
        <v>34</v>
      </c>
      <c r="G206" s="3" t="s">
        <v>35</v>
      </c>
      <c r="H206" s="3">
        <v>1</v>
      </c>
      <c r="I206" s="3">
        <v>59.99</v>
      </c>
      <c r="J206" s="3" t="s">
        <v>59</v>
      </c>
      <c r="K206" s="3" t="s">
        <v>23</v>
      </c>
      <c r="L206" s="3" t="s">
        <v>38</v>
      </c>
      <c r="M206" s="4">
        <v>45045</v>
      </c>
      <c r="N206" s="3">
        <v>59.99</v>
      </c>
    </row>
    <row r="207" spans="1:14" ht="15.75" customHeight="1" x14ac:dyDescent="0.25">
      <c r="A207" s="3" t="s">
        <v>354</v>
      </c>
      <c r="B207" s="4">
        <v>45695</v>
      </c>
      <c r="C207" s="3" t="s">
        <v>248</v>
      </c>
      <c r="D207" s="3" t="s">
        <v>249</v>
      </c>
      <c r="E207" s="3" t="s">
        <v>46</v>
      </c>
      <c r="F207" s="3" t="s">
        <v>47</v>
      </c>
      <c r="G207" s="3" t="s">
        <v>48</v>
      </c>
      <c r="H207" s="3">
        <v>3</v>
      </c>
      <c r="I207" s="3">
        <v>149.99</v>
      </c>
      <c r="J207" s="3" t="s">
        <v>59</v>
      </c>
      <c r="K207" s="3" t="s">
        <v>42</v>
      </c>
      <c r="L207" s="3" t="s">
        <v>29</v>
      </c>
      <c r="M207" s="4">
        <v>44564</v>
      </c>
      <c r="N207" s="3">
        <v>449.97</v>
      </c>
    </row>
    <row r="208" spans="1:14" ht="15.75" customHeight="1" x14ac:dyDescent="0.25">
      <c r="A208" s="3" t="s">
        <v>355</v>
      </c>
      <c r="B208" s="4">
        <v>45695</v>
      </c>
      <c r="C208" s="3" t="s">
        <v>95</v>
      </c>
      <c r="D208" s="3" t="s">
        <v>96</v>
      </c>
      <c r="E208" s="3" t="s">
        <v>107</v>
      </c>
      <c r="F208" s="3" t="s">
        <v>108</v>
      </c>
      <c r="G208" s="3" t="s">
        <v>48</v>
      </c>
      <c r="H208" s="3">
        <v>5</v>
      </c>
      <c r="I208" s="3">
        <v>299.99</v>
      </c>
      <c r="J208" s="3" t="s">
        <v>28</v>
      </c>
      <c r="K208" s="3" t="s">
        <v>37</v>
      </c>
      <c r="L208" s="3" t="s">
        <v>24</v>
      </c>
      <c r="M208" s="4">
        <v>44959</v>
      </c>
      <c r="N208" s="3">
        <v>1499.95</v>
      </c>
    </row>
    <row r="209" spans="1:14" ht="15.75" customHeight="1" x14ac:dyDescent="0.25">
      <c r="A209" s="3" t="s">
        <v>356</v>
      </c>
      <c r="B209" s="4">
        <v>45696</v>
      </c>
      <c r="C209" s="3" t="s">
        <v>152</v>
      </c>
      <c r="D209" s="3" t="s">
        <v>153</v>
      </c>
      <c r="E209" s="3" t="s">
        <v>33</v>
      </c>
      <c r="F209" s="3" t="s">
        <v>34</v>
      </c>
      <c r="G209" s="3" t="s">
        <v>35</v>
      </c>
      <c r="H209" s="3">
        <v>5</v>
      </c>
      <c r="I209" s="3">
        <v>59.99</v>
      </c>
      <c r="J209" s="3" t="s">
        <v>59</v>
      </c>
      <c r="K209" s="3" t="s">
        <v>23</v>
      </c>
      <c r="L209" s="3" t="s">
        <v>38</v>
      </c>
      <c r="M209" s="4">
        <v>45177</v>
      </c>
      <c r="N209" s="3">
        <v>299.95</v>
      </c>
    </row>
    <row r="210" spans="1:14" ht="15.75" customHeight="1" x14ac:dyDescent="0.25">
      <c r="A210" s="3" t="s">
        <v>357</v>
      </c>
      <c r="B210" s="4">
        <v>45701</v>
      </c>
      <c r="C210" s="3" t="s">
        <v>110</v>
      </c>
      <c r="D210" s="3" t="s">
        <v>111</v>
      </c>
      <c r="E210" s="3" t="s">
        <v>116</v>
      </c>
      <c r="F210" s="3" t="s">
        <v>117</v>
      </c>
      <c r="G210" s="3" t="s">
        <v>35</v>
      </c>
      <c r="H210" s="3">
        <v>3</v>
      </c>
      <c r="I210" s="3">
        <v>79.989999999999995</v>
      </c>
      <c r="J210" s="3" t="s">
        <v>22</v>
      </c>
      <c r="K210" s="3" t="s">
        <v>65</v>
      </c>
      <c r="L210" s="3" t="s">
        <v>29</v>
      </c>
      <c r="M210" s="4">
        <v>44436</v>
      </c>
      <c r="N210" s="3">
        <v>239.97</v>
      </c>
    </row>
    <row r="211" spans="1:14" ht="15.75" customHeight="1" x14ac:dyDescent="0.25">
      <c r="A211" s="3" t="s">
        <v>358</v>
      </c>
      <c r="B211" s="4">
        <v>45704</v>
      </c>
      <c r="C211" s="3" t="s">
        <v>31</v>
      </c>
      <c r="D211" s="3" t="s">
        <v>32</v>
      </c>
      <c r="E211" s="3" t="s">
        <v>128</v>
      </c>
      <c r="F211" s="3" t="s">
        <v>129</v>
      </c>
      <c r="G211" s="3" t="s">
        <v>48</v>
      </c>
      <c r="H211" s="3">
        <v>3</v>
      </c>
      <c r="I211" s="3">
        <v>199.99</v>
      </c>
      <c r="J211" s="3" t="s">
        <v>22</v>
      </c>
      <c r="K211" s="3" t="s">
        <v>23</v>
      </c>
      <c r="L211" s="3" t="s">
        <v>24</v>
      </c>
      <c r="M211" s="4">
        <v>44735</v>
      </c>
      <c r="N211" s="3">
        <v>599.97</v>
      </c>
    </row>
    <row r="212" spans="1:14" ht="15.75" customHeight="1" x14ac:dyDescent="0.25">
      <c r="A212" s="3" t="s">
        <v>359</v>
      </c>
      <c r="B212" s="4">
        <v>45704</v>
      </c>
      <c r="C212" s="3" t="s">
        <v>17</v>
      </c>
      <c r="D212" s="3" t="s">
        <v>18</v>
      </c>
      <c r="E212" s="3" t="s">
        <v>119</v>
      </c>
      <c r="F212" s="3" t="s">
        <v>120</v>
      </c>
      <c r="G212" s="3" t="s">
        <v>21</v>
      </c>
      <c r="H212" s="3">
        <v>2</v>
      </c>
      <c r="I212" s="3">
        <v>89.99</v>
      </c>
      <c r="J212" s="3" t="s">
        <v>36</v>
      </c>
      <c r="K212" s="3" t="s">
        <v>23</v>
      </c>
      <c r="L212" s="3" t="s">
        <v>24</v>
      </c>
      <c r="M212" s="4">
        <v>45257</v>
      </c>
      <c r="N212" s="3">
        <v>179.98</v>
      </c>
    </row>
    <row r="213" spans="1:14" ht="15.75" customHeight="1" x14ac:dyDescent="0.25">
      <c r="A213" s="3" t="s">
        <v>360</v>
      </c>
      <c r="B213" s="4">
        <v>45705</v>
      </c>
      <c r="C213" s="3" t="s">
        <v>261</v>
      </c>
      <c r="D213" s="3" t="s">
        <v>262</v>
      </c>
      <c r="E213" s="3" t="s">
        <v>46</v>
      </c>
      <c r="F213" s="3" t="s">
        <v>47</v>
      </c>
      <c r="G213" s="3" t="s">
        <v>48</v>
      </c>
      <c r="H213" s="3">
        <v>2</v>
      </c>
      <c r="I213" s="3">
        <v>149.99</v>
      </c>
      <c r="J213" s="3" t="s">
        <v>22</v>
      </c>
      <c r="K213" s="3" t="s">
        <v>37</v>
      </c>
      <c r="L213" s="3" t="s">
        <v>29</v>
      </c>
      <c r="M213" s="4">
        <v>44728</v>
      </c>
      <c r="N213" s="3">
        <v>299.98</v>
      </c>
    </row>
    <row r="214" spans="1:14" ht="15.75" customHeight="1" x14ac:dyDescent="0.25">
      <c r="A214" s="3" t="s">
        <v>361</v>
      </c>
      <c r="B214" s="4">
        <v>45707</v>
      </c>
      <c r="C214" s="3" t="s">
        <v>125</v>
      </c>
      <c r="D214" s="3" t="s">
        <v>126</v>
      </c>
      <c r="E214" s="3" t="s">
        <v>82</v>
      </c>
      <c r="F214" s="3" t="s">
        <v>83</v>
      </c>
      <c r="G214" s="3" t="s">
        <v>21</v>
      </c>
      <c r="H214" s="3">
        <v>5</v>
      </c>
      <c r="I214" s="3">
        <v>699.99</v>
      </c>
      <c r="J214" s="3" t="s">
        <v>36</v>
      </c>
      <c r="K214" s="3" t="s">
        <v>37</v>
      </c>
      <c r="L214" s="3" t="s">
        <v>29</v>
      </c>
      <c r="M214" s="4">
        <v>45352</v>
      </c>
      <c r="N214" s="3">
        <v>3499.95</v>
      </c>
    </row>
    <row r="215" spans="1:14" ht="15.75" customHeight="1" x14ac:dyDescent="0.25">
      <c r="A215" s="3" t="s">
        <v>362</v>
      </c>
      <c r="B215" s="4">
        <v>45707</v>
      </c>
      <c r="C215" s="3" t="s">
        <v>44</v>
      </c>
      <c r="D215" s="3" t="s">
        <v>45</v>
      </c>
      <c r="E215" s="3" t="s">
        <v>46</v>
      </c>
      <c r="F215" s="3" t="s">
        <v>47</v>
      </c>
      <c r="G215" s="3" t="s">
        <v>48</v>
      </c>
      <c r="H215" s="3">
        <v>3</v>
      </c>
      <c r="I215" s="3">
        <v>149.99</v>
      </c>
      <c r="J215" s="3" t="s">
        <v>36</v>
      </c>
      <c r="K215" s="3" t="s">
        <v>23</v>
      </c>
      <c r="L215" s="3" t="s">
        <v>38</v>
      </c>
      <c r="M215" s="4">
        <v>44633</v>
      </c>
      <c r="N215" s="3">
        <v>449.97</v>
      </c>
    </row>
    <row r="216" spans="1:14" ht="15.75" customHeight="1" x14ac:dyDescent="0.25">
      <c r="A216" s="3" t="s">
        <v>363</v>
      </c>
      <c r="B216" s="4">
        <v>45708</v>
      </c>
      <c r="C216" s="3" t="s">
        <v>98</v>
      </c>
      <c r="D216" s="3" t="s">
        <v>99</v>
      </c>
      <c r="E216" s="3" t="s">
        <v>63</v>
      </c>
      <c r="F216" s="3" t="s">
        <v>64</v>
      </c>
      <c r="G216" s="3" t="s">
        <v>21</v>
      </c>
      <c r="H216" s="3">
        <v>3</v>
      </c>
      <c r="I216" s="3">
        <v>899.99</v>
      </c>
      <c r="J216" s="3" t="s">
        <v>22</v>
      </c>
      <c r="K216" s="3" t="s">
        <v>65</v>
      </c>
      <c r="L216" s="3" t="s">
        <v>38</v>
      </c>
      <c r="M216" s="4">
        <v>44613</v>
      </c>
      <c r="N216" s="3">
        <v>2699.97</v>
      </c>
    </row>
    <row r="217" spans="1:14" ht="15.75" customHeight="1" x14ac:dyDescent="0.25">
      <c r="A217" s="3" t="s">
        <v>364</v>
      </c>
      <c r="B217" s="4">
        <v>45708</v>
      </c>
      <c r="C217" s="3" t="s">
        <v>194</v>
      </c>
      <c r="D217" s="3" t="s">
        <v>195</v>
      </c>
      <c r="E217" s="3" t="s">
        <v>128</v>
      </c>
      <c r="F217" s="3" t="s">
        <v>129</v>
      </c>
      <c r="G217" s="3" t="s">
        <v>48</v>
      </c>
      <c r="H217" s="3">
        <v>3</v>
      </c>
      <c r="I217" s="3">
        <v>199.99</v>
      </c>
      <c r="J217" s="3" t="s">
        <v>22</v>
      </c>
      <c r="K217" s="3" t="s">
        <v>52</v>
      </c>
      <c r="L217" s="3" t="s">
        <v>29</v>
      </c>
      <c r="M217" s="4">
        <v>44823</v>
      </c>
      <c r="N217" s="3">
        <v>599.97</v>
      </c>
    </row>
    <row r="218" spans="1:14" ht="15.75" customHeight="1" x14ac:dyDescent="0.25">
      <c r="A218" s="3" t="s">
        <v>365</v>
      </c>
      <c r="B218" s="4">
        <v>45710</v>
      </c>
      <c r="C218" s="3" t="s">
        <v>57</v>
      </c>
      <c r="D218" s="3" t="s">
        <v>58</v>
      </c>
      <c r="E218" s="3" t="s">
        <v>107</v>
      </c>
      <c r="F218" s="3" t="s">
        <v>108</v>
      </c>
      <c r="G218" s="3" t="s">
        <v>48</v>
      </c>
      <c r="H218" s="3">
        <v>5</v>
      </c>
      <c r="I218" s="3">
        <v>299.99</v>
      </c>
      <c r="J218" s="3" t="s">
        <v>22</v>
      </c>
      <c r="K218" s="3" t="s">
        <v>52</v>
      </c>
      <c r="L218" s="3" t="s">
        <v>38</v>
      </c>
      <c r="M218" s="4">
        <v>45142</v>
      </c>
      <c r="N218" s="3">
        <v>1499.95</v>
      </c>
    </row>
    <row r="219" spans="1:14" ht="15.75" customHeight="1" x14ac:dyDescent="0.25">
      <c r="A219" s="3" t="s">
        <v>366</v>
      </c>
      <c r="B219" s="4">
        <v>45710</v>
      </c>
      <c r="C219" s="3" t="s">
        <v>152</v>
      </c>
      <c r="D219" s="3" t="s">
        <v>153</v>
      </c>
      <c r="E219" s="3" t="s">
        <v>82</v>
      </c>
      <c r="F219" s="3" t="s">
        <v>83</v>
      </c>
      <c r="G219" s="3" t="s">
        <v>21</v>
      </c>
      <c r="H219" s="3">
        <v>1</v>
      </c>
      <c r="I219" s="3">
        <v>699.99</v>
      </c>
      <c r="J219" s="3" t="s">
        <v>36</v>
      </c>
      <c r="K219" s="3" t="s">
        <v>52</v>
      </c>
      <c r="L219" s="3" t="s">
        <v>24</v>
      </c>
      <c r="M219" s="4">
        <v>44934</v>
      </c>
      <c r="N219" s="3">
        <v>699.99</v>
      </c>
    </row>
    <row r="220" spans="1:14" ht="15.75" customHeight="1" x14ac:dyDescent="0.25">
      <c r="A220" s="3" t="s">
        <v>367</v>
      </c>
      <c r="B220" s="4">
        <v>45711</v>
      </c>
      <c r="C220" s="3" t="s">
        <v>248</v>
      </c>
      <c r="D220" s="3" t="s">
        <v>249</v>
      </c>
      <c r="E220" s="3" t="s">
        <v>82</v>
      </c>
      <c r="F220" s="3" t="s">
        <v>83</v>
      </c>
      <c r="G220" s="3" t="s">
        <v>21</v>
      </c>
      <c r="H220" s="3">
        <v>1</v>
      </c>
      <c r="I220" s="3">
        <v>699.99</v>
      </c>
      <c r="J220" s="3" t="s">
        <v>22</v>
      </c>
      <c r="K220" s="3" t="s">
        <v>42</v>
      </c>
      <c r="L220" s="3" t="s">
        <v>29</v>
      </c>
      <c r="M220" s="4">
        <v>44583</v>
      </c>
      <c r="N220" s="3">
        <v>699.99</v>
      </c>
    </row>
    <row r="221" spans="1:14" ht="15.75" customHeight="1" x14ac:dyDescent="0.25">
      <c r="A221" s="3" t="s">
        <v>368</v>
      </c>
      <c r="B221" s="4">
        <v>45711</v>
      </c>
      <c r="C221" s="3" t="s">
        <v>327</v>
      </c>
      <c r="D221" s="3" t="s">
        <v>328</v>
      </c>
      <c r="E221" s="3" t="s">
        <v>46</v>
      </c>
      <c r="F221" s="3" t="s">
        <v>47</v>
      </c>
      <c r="G221" s="3" t="s">
        <v>48</v>
      </c>
      <c r="H221" s="3">
        <v>4</v>
      </c>
      <c r="I221" s="3">
        <v>149.99</v>
      </c>
      <c r="J221" s="3" t="s">
        <v>36</v>
      </c>
      <c r="K221" s="3" t="s">
        <v>42</v>
      </c>
      <c r="L221" s="3" t="s">
        <v>29</v>
      </c>
      <c r="M221" s="4">
        <v>44412</v>
      </c>
      <c r="N221" s="3">
        <v>599.96</v>
      </c>
    </row>
    <row r="222" spans="1:14" ht="15.75" customHeight="1" x14ac:dyDescent="0.25">
      <c r="A222" s="3" t="s">
        <v>369</v>
      </c>
      <c r="B222" s="4">
        <v>45711</v>
      </c>
      <c r="C222" s="3" t="s">
        <v>213</v>
      </c>
      <c r="D222" s="3" t="s">
        <v>214</v>
      </c>
      <c r="E222" s="3" t="s">
        <v>119</v>
      </c>
      <c r="F222" s="3" t="s">
        <v>120</v>
      </c>
      <c r="G222" s="3" t="s">
        <v>21</v>
      </c>
      <c r="H222" s="3">
        <v>5</v>
      </c>
      <c r="I222" s="3">
        <v>89.99</v>
      </c>
      <c r="J222" s="3" t="s">
        <v>36</v>
      </c>
      <c r="K222" s="3" t="s">
        <v>52</v>
      </c>
      <c r="L222" s="3" t="s">
        <v>29</v>
      </c>
      <c r="M222" s="4">
        <v>45140</v>
      </c>
      <c r="N222" s="3">
        <v>449.95</v>
      </c>
    </row>
    <row r="223" spans="1:14" ht="15.75" customHeight="1" x14ac:dyDescent="0.25">
      <c r="A223" s="3" t="s">
        <v>370</v>
      </c>
      <c r="B223" s="4">
        <v>45712</v>
      </c>
      <c r="C223" s="3" t="s">
        <v>140</v>
      </c>
      <c r="D223" s="3" t="s">
        <v>141</v>
      </c>
      <c r="E223" s="3" t="s">
        <v>128</v>
      </c>
      <c r="F223" s="3" t="s">
        <v>129</v>
      </c>
      <c r="G223" s="3" t="s">
        <v>48</v>
      </c>
      <c r="H223" s="3">
        <v>2</v>
      </c>
      <c r="I223" s="3">
        <v>199.99</v>
      </c>
      <c r="J223" s="3" t="s">
        <v>22</v>
      </c>
      <c r="K223" s="3" t="s">
        <v>23</v>
      </c>
      <c r="L223" s="3" t="s">
        <v>29</v>
      </c>
      <c r="M223" s="4">
        <v>44573</v>
      </c>
      <c r="N223" s="3">
        <v>399.98</v>
      </c>
    </row>
    <row r="224" spans="1:14" ht="15.75" customHeight="1" x14ac:dyDescent="0.25">
      <c r="A224" s="3" t="s">
        <v>371</v>
      </c>
      <c r="B224" s="4">
        <v>45715</v>
      </c>
      <c r="C224" s="3" t="s">
        <v>261</v>
      </c>
      <c r="D224" s="3" t="s">
        <v>262</v>
      </c>
      <c r="E224" s="3" t="s">
        <v>33</v>
      </c>
      <c r="F224" s="3" t="s">
        <v>34</v>
      </c>
      <c r="G224" s="3" t="s">
        <v>35</v>
      </c>
      <c r="H224" s="3">
        <v>4</v>
      </c>
      <c r="I224" s="3">
        <v>59.99</v>
      </c>
      <c r="J224" s="3" t="s">
        <v>22</v>
      </c>
      <c r="K224" s="3" t="s">
        <v>52</v>
      </c>
      <c r="L224" s="3" t="s">
        <v>38</v>
      </c>
      <c r="M224" s="4">
        <v>45070</v>
      </c>
      <c r="N224" s="3">
        <v>239.96</v>
      </c>
    </row>
    <row r="225" spans="1:14" ht="15.75" customHeight="1" x14ac:dyDescent="0.25">
      <c r="A225" s="3" t="s">
        <v>372</v>
      </c>
      <c r="B225" s="4">
        <v>45715</v>
      </c>
      <c r="C225" s="3" t="s">
        <v>95</v>
      </c>
      <c r="D225" s="3" t="s">
        <v>96</v>
      </c>
      <c r="E225" s="3" t="s">
        <v>107</v>
      </c>
      <c r="F225" s="3" t="s">
        <v>108</v>
      </c>
      <c r="G225" s="3" t="s">
        <v>48</v>
      </c>
      <c r="H225" s="3">
        <v>2</v>
      </c>
      <c r="I225" s="3">
        <v>299.99</v>
      </c>
      <c r="J225" s="3" t="s">
        <v>36</v>
      </c>
      <c r="K225" s="3" t="s">
        <v>37</v>
      </c>
      <c r="L225" s="3" t="s">
        <v>24</v>
      </c>
      <c r="M225" s="4">
        <v>44576</v>
      </c>
      <c r="N225" s="3">
        <v>599.98</v>
      </c>
    </row>
    <row r="226" spans="1:14" ht="15.75" customHeight="1" x14ac:dyDescent="0.25">
      <c r="A226" s="3" t="s">
        <v>373</v>
      </c>
      <c r="B226" s="4">
        <v>45718</v>
      </c>
      <c r="C226" s="3" t="s">
        <v>57</v>
      </c>
      <c r="D226" s="3" t="s">
        <v>58</v>
      </c>
      <c r="E226" s="3" t="s">
        <v>46</v>
      </c>
      <c r="F226" s="3" t="s">
        <v>47</v>
      </c>
      <c r="G226" s="3" t="s">
        <v>48</v>
      </c>
      <c r="H226" s="3">
        <v>2</v>
      </c>
      <c r="I226" s="3">
        <v>149.99</v>
      </c>
      <c r="J226" s="3" t="s">
        <v>22</v>
      </c>
      <c r="K226" s="3" t="s">
        <v>23</v>
      </c>
      <c r="L226" s="3" t="s">
        <v>24</v>
      </c>
      <c r="M226" s="4">
        <v>45068</v>
      </c>
      <c r="N226" s="3">
        <v>299.98</v>
      </c>
    </row>
    <row r="227" spans="1:14" ht="15.75" customHeight="1" x14ac:dyDescent="0.25">
      <c r="A227" s="3" t="s">
        <v>374</v>
      </c>
      <c r="B227" s="4">
        <v>45720</v>
      </c>
      <c r="C227" s="3" t="s">
        <v>228</v>
      </c>
      <c r="D227" s="3" t="s">
        <v>229</v>
      </c>
      <c r="E227" s="3" t="s">
        <v>82</v>
      </c>
      <c r="F227" s="3" t="s">
        <v>83</v>
      </c>
      <c r="G227" s="3" t="s">
        <v>21</v>
      </c>
      <c r="H227" s="3">
        <v>5</v>
      </c>
      <c r="I227" s="3">
        <v>699.99</v>
      </c>
      <c r="J227" s="3" t="s">
        <v>59</v>
      </c>
      <c r="K227" s="3" t="s">
        <v>65</v>
      </c>
      <c r="L227" s="3" t="s">
        <v>29</v>
      </c>
      <c r="M227" s="4">
        <v>45161</v>
      </c>
      <c r="N227" s="3">
        <v>3499.95</v>
      </c>
    </row>
    <row r="228" spans="1:14" ht="15.75" customHeight="1" x14ac:dyDescent="0.25">
      <c r="A228" s="3" t="s">
        <v>375</v>
      </c>
      <c r="B228" s="4">
        <v>45721</v>
      </c>
      <c r="C228" s="3" t="s">
        <v>77</v>
      </c>
      <c r="D228" s="3" t="s">
        <v>78</v>
      </c>
      <c r="E228" s="3" t="s">
        <v>33</v>
      </c>
      <c r="F228" s="3" t="s">
        <v>34</v>
      </c>
      <c r="G228" s="3" t="s">
        <v>35</v>
      </c>
      <c r="H228" s="3">
        <v>5</v>
      </c>
      <c r="I228" s="3">
        <v>59.99</v>
      </c>
      <c r="J228" s="3" t="s">
        <v>22</v>
      </c>
      <c r="K228" s="3" t="s">
        <v>52</v>
      </c>
      <c r="L228" s="3" t="s">
        <v>29</v>
      </c>
      <c r="M228" s="4">
        <v>45291</v>
      </c>
      <c r="N228" s="3">
        <v>299.95</v>
      </c>
    </row>
    <row r="229" spans="1:14" ht="15.75" customHeight="1" x14ac:dyDescent="0.25">
      <c r="A229" s="3" t="s">
        <v>376</v>
      </c>
      <c r="B229" s="4">
        <v>45723</v>
      </c>
      <c r="C229" s="3" t="s">
        <v>17</v>
      </c>
      <c r="D229" s="3" t="s">
        <v>18</v>
      </c>
      <c r="E229" s="3" t="s">
        <v>119</v>
      </c>
      <c r="F229" s="3" t="s">
        <v>120</v>
      </c>
      <c r="G229" s="3" t="s">
        <v>21</v>
      </c>
      <c r="H229" s="3">
        <v>2</v>
      </c>
      <c r="I229" s="3">
        <v>89.99</v>
      </c>
      <c r="J229" s="3" t="s">
        <v>28</v>
      </c>
      <c r="K229" s="3" t="s">
        <v>52</v>
      </c>
      <c r="L229" s="3" t="s">
        <v>29</v>
      </c>
      <c r="M229" s="4">
        <v>45295</v>
      </c>
      <c r="N229" s="3">
        <v>179.98</v>
      </c>
    </row>
    <row r="230" spans="1:14" ht="15.75" customHeight="1" x14ac:dyDescent="0.25">
      <c r="A230" s="3" t="s">
        <v>377</v>
      </c>
      <c r="B230" s="4">
        <v>45723</v>
      </c>
      <c r="C230" s="3" t="s">
        <v>122</v>
      </c>
      <c r="D230" s="3" t="s">
        <v>123</v>
      </c>
      <c r="E230" s="3" t="s">
        <v>19</v>
      </c>
      <c r="F230" s="3" t="s">
        <v>20</v>
      </c>
      <c r="G230" s="3" t="s">
        <v>21</v>
      </c>
      <c r="H230" s="3">
        <v>5</v>
      </c>
      <c r="I230" s="3">
        <v>249.99</v>
      </c>
      <c r="J230" s="3" t="s">
        <v>22</v>
      </c>
      <c r="K230" s="3" t="s">
        <v>65</v>
      </c>
      <c r="L230" s="3" t="s">
        <v>38</v>
      </c>
      <c r="M230" s="4">
        <v>44540</v>
      </c>
      <c r="N230" s="3">
        <v>1249.95</v>
      </c>
    </row>
    <row r="231" spans="1:14" ht="15.75" customHeight="1" x14ac:dyDescent="0.25">
      <c r="A231" s="3" t="s">
        <v>378</v>
      </c>
      <c r="B231" s="4">
        <v>45724</v>
      </c>
      <c r="C231" s="3" t="s">
        <v>228</v>
      </c>
      <c r="D231" s="3" t="s">
        <v>229</v>
      </c>
      <c r="E231" s="3" t="s">
        <v>46</v>
      </c>
      <c r="F231" s="3" t="s">
        <v>47</v>
      </c>
      <c r="G231" s="3" t="s">
        <v>48</v>
      </c>
      <c r="H231" s="3">
        <v>2</v>
      </c>
      <c r="I231" s="3">
        <v>149.99</v>
      </c>
      <c r="J231" s="3" t="s">
        <v>36</v>
      </c>
      <c r="K231" s="3" t="s">
        <v>23</v>
      </c>
      <c r="L231" s="3" t="s">
        <v>29</v>
      </c>
      <c r="M231" s="4">
        <v>44632</v>
      </c>
      <c r="N231" s="3">
        <v>299.98</v>
      </c>
    </row>
    <row r="232" spans="1:14" ht="15.75" customHeight="1" x14ac:dyDescent="0.25">
      <c r="A232" s="3" t="s">
        <v>379</v>
      </c>
      <c r="B232" s="4">
        <v>45724</v>
      </c>
      <c r="C232" s="3" t="s">
        <v>146</v>
      </c>
      <c r="D232" s="3" t="s">
        <v>147</v>
      </c>
      <c r="E232" s="3" t="s">
        <v>63</v>
      </c>
      <c r="F232" s="3" t="s">
        <v>64</v>
      </c>
      <c r="G232" s="3" t="s">
        <v>21</v>
      </c>
      <c r="H232" s="3">
        <v>5</v>
      </c>
      <c r="I232" s="3">
        <v>899.99</v>
      </c>
      <c r="J232" s="3" t="s">
        <v>36</v>
      </c>
      <c r="K232" s="3" t="s">
        <v>65</v>
      </c>
      <c r="L232" s="3" t="s">
        <v>29</v>
      </c>
      <c r="M232" s="4">
        <v>45389</v>
      </c>
      <c r="N232" s="3">
        <v>4499.95</v>
      </c>
    </row>
    <row r="233" spans="1:14" ht="15.75" customHeight="1" x14ac:dyDescent="0.25">
      <c r="A233" s="3" t="s">
        <v>380</v>
      </c>
      <c r="B233" s="4">
        <v>45724</v>
      </c>
      <c r="C233" s="3" t="s">
        <v>57</v>
      </c>
      <c r="D233" s="3" t="s">
        <v>58</v>
      </c>
      <c r="E233" s="3" t="s">
        <v>46</v>
      </c>
      <c r="F233" s="3" t="s">
        <v>47</v>
      </c>
      <c r="G233" s="3" t="s">
        <v>48</v>
      </c>
      <c r="H233" s="3">
        <v>4</v>
      </c>
      <c r="I233" s="3">
        <v>149.99</v>
      </c>
      <c r="J233" s="3" t="s">
        <v>22</v>
      </c>
      <c r="K233" s="3" t="s">
        <v>23</v>
      </c>
      <c r="L233" s="3" t="s">
        <v>38</v>
      </c>
      <c r="M233" s="4">
        <v>45263</v>
      </c>
      <c r="N233" s="3">
        <v>599.96</v>
      </c>
    </row>
    <row r="234" spans="1:14" ht="15.75" customHeight="1" x14ac:dyDescent="0.25">
      <c r="A234" s="3" t="s">
        <v>381</v>
      </c>
      <c r="B234" s="4">
        <v>45726</v>
      </c>
      <c r="C234" s="3" t="s">
        <v>146</v>
      </c>
      <c r="D234" s="3" t="s">
        <v>147</v>
      </c>
      <c r="E234" s="3" t="s">
        <v>19</v>
      </c>
      <c r="F234" s="3" t="s">
        <v>20</v>
      </c>
      <c r="G234" s="3" t="s">
        <v>21</v>
      </c>
      <c r="H234" s="3">
        <v>1</v>
      </c>
      <c r="I234" s="3">
        <v>249.99</v>
      </c>
      <c r="J234" s="3" t="s">
        <v>22</v>
      </c>
      <c r="K234" s="3" t="s">
        <v>42</v>
      </c>
      <c r="L234" s="3" t="s">
        <v>38</v>
      </c>
      <c r="M234" s="4">
        <v>45117</v>
      </c>
      <c r="N234" s="3">
        <v>249.99</v>
      </c>
    </row>
    <row r="235" spans="1:14" ht="15.75" customHeight="1" x14ac:dyDescent="0.25">
      <c r="A235" s="3" t="s">
        <v>382</v>
      </c>
      <c r="B235" s="4">
        <v>45734</v>
      </c>
      <c r="C235" s="3" t="s">
        <v>194</v>
      </c>
      <c r="D235" s="3" t="s">
        <v>195</v>
      </c>
      <c r="E235" s="3" t="s">
        <v>33</v>
      </c>
      <c r="F235" s="3" t="s">
        <v>34</v>
      </c>
      <c r="G235" s="3" t="s">
        <v>35</v>
      </c>
      <c r="H235" s="3">
        <v>2</v>
      </c>
      <c r="I235" s="3">
        <v>59.99</v>
      </c>
      <c r="J235" s="3" t="s">
        <v>28</v>
      </c>
      <c r="K235" s="3" t="s">
        <v>52</v>
      </c>
      <c r="L235" s="3" t="s">
        <v>24</v>
      </c>
      <c r="M235" s="4">
        <v>45193</v>
      </c>
      <c r="N235" s="3">
        <v>119.98</v>
      </c>
    </row>
    <row r="236" spans="1:14" ht="15.75" customHeight="1" x14ac:dyDescent="0.25">
      <c r="A236" s="3" t="s">
        <v>383</v>
      </c>
      <c r="B236" s="4">
        <v>45737</v>
      </c>
      <c r="C236" s="3" t="s">
        <v>134</v>
      </c>
      <c r="D236" s="3" t="s">
        <v>135</v>
      </c>
      <c r="E236" s="3" t="s">
        <v>46</v>
      </c>
      <c r="F236" s="3" t="s">
        <v>47</v>
      </c>
      <c r="G236" s="3" t="s">
        <v>48</v>
      </c>
      <c r="H236" s="3">
        <v>2</v>
      </c>
      <c r="I236" s="3">
        <v>149.99</v>
      </c>
      <c r="J236" s="3" t="s">
        <v>22</v>
      </c>
      <c r="K236" s="3" t="s">
        <v>52</v>
      </c>
      <c r="L236" s="3" t="s">
        <v>29</v>
      </c>
      <c r="M236" s="4">
        <v>45233</v>
      </c>
      <c r="N236" s="3">
        <v>299.98</v>
      </c>
    </row>
    <row r="237" spans="1:14" ht="15.75" customHeight="1" x14ac:dyDescent="0.25">
      <c r="A237" s="3" t="s">
        <v>384</v>
      </c>
      <c r="B237" s="4">
        <v>45737</v>
      </c>
      <c r="C237" s="3" t="s">
        <v>152</v>
      </c>
      <c r="D237" s="3" t="s">
        <v>153</v>
      </c>
      <c r="E237" s="3" t="s">
        <v>63</v>
      </c>
      <c r="F237" s="3" t="s">
        <v>64</v>
      </c>
      <c r="G237" s="3" t="s">
        <v>21</v>
      </c>
      <c r="H237" s="3">
        <v>3</v>
      </c>
      <c r="I237" s="3">
        <v>899.99</v>
      </c>
      <c r="J237" s="3" t="s">
        <v>59</v>
      </c>
      <c r="K237" s="3" t="s">
        <v>42</v>
      </c>
      <c r="L237" s="3" t="s">
        <v>29</v>
      </c>
      <c r="M237" s="4">
        <v>44876</v>
      </c>
      <c r="N237" s="3">
        <v>2699.97</v>
      </c>
    </row>
    <row r="238" spans="1:14" ht="15.75" customHeight="1" x14ac:dyDescent="0.25">
      <c r="A238" s="3" t="s">
        <v>385</v>
      </c>
      <c r="B238" s="4">
        <v>45737</v>
      </c>
      <c r="C238" s="3" t="s">
        <v>50</v>
      </c>
      <c r="D238" s="3" t="s">
        <v>51</v>
      </c>
      <c r="E238" s="3" t="s">
        <v>63</v>
      </c>
      <c r="F238" s="3" t="s">
        <v>64</v>
      </c>
      <c r="G238" s="3" t="s">
        <v>21</v>
      </c>
      <c r="H238" s="3">
        <v>3</v>
      </c>
      <c r="I238" s="3">
        <v>899.99</v>
      </c>
      <c r="J238" s="3" t="s">
        <v>36</v>
      </c>
      <c r="K238" s="3" t="s">
        <v>42</v>
      </c>
      <c r="L238" s="3" t="s">
        <v>24</v>
      </c>
      <c r="M238" s="4">
        <v>44975</v>
      </c>
      <c r="N238" s="3">
        <v>2699.97</v>
      </c>
    </row>
    <row r="239" spans="1:14" ht="15.75" customHeight="1" x14ac:dyDescent="0.25">
      <c r="A239" s="3" t="s">
        <v>386</v>
      </c>
      <c r="B239" s="4">
        <v>45739</v>
      </c>
      <c r="C239" s="3" t="s">
        <v>17</v>
      </c>
      <c r="D239" s="3" t="s">
        <v>18</v>
      </c>
      <c r="E239" s="3" t="s">
        <v>107</v>
      </c>
      <c r="F239" s="3" t="s">
        <v>108</v>
      </c>
      <c r="G239" s="3" t="s">
        <v>48</v>
      </c>
      <c r="H239" s="3">
        <v>3</v>
      </c>
      <c r="I239" s="3">
        <v>299.99</v>
      </c>
      <c r="J239" s="3" t="s">
        <v>28</v>
      </c>
      <c r="K239" s="3" t="s">
        <v>52</v>
      </c>
      <c r="L239" s="3" t="s">
        <v>29</v>
      </c>
      <c r="M239" s="4">
        <v>45234</v>
      </c>
      <c r="N239" s="3">
        <v>899.97</v>
      </c>
    </row>
    <row r="240" spans="1:14" ht="15.75" customHeight="1" x14ac:dyDescent="0.25">
      <c r="A240" s="3" t="s">
        <v>387</v>
      </c>
      <c r="B240" s="4">
        <v>45740</v>
      </c>
      <c r="C240" s="3" t="s">
        <v>388</v>
      </c>
      <c r="D240" s="3" t="s">
        <v>389</v>
      </c>
      <c r="E240" s="3" t="s">
        <v>46</v>
      </c>
      <c r="F240" s="3" t="s">
        <v>47</v>
      </c>
      <c r="G240" s="3" t="s">
        <v>48</v>
      </c>
      <c r="H240" s="3">
        <v>4</v>
      </c>
      <c r="I240" s="3">
        <v>149.99</v>
      </c>
      <c r="J240" s="3" t="s">
        <v>36</v>
      </c>
      <c r="K240" s="3" t="s">
        <v>52</v>
      </c>
      <c r="L240" s="3" t="s">
        <v>38</v>
      </c>
      <c r="M240" s="4">
        <v>44560</v>
      </c>
      <c r="N240" s="3">
        <v>599.96</v>
      </c>
    </row>
    <row r="241" spans="1:14" ht="15.75" customHeight="1" x14ac:dyDescent="0.25">
      <c r="A241" s="3" t="s">
        <v>390</v>
      </c>
      <c r="B241" s="4">
        <v>45743</v>
      </c>
      <c r="C241" s="3" t="s">
        <v>104</v>
      </c>
      <c r="D241" s="3" t="s">
        <v>105</v>
      </c>
      <c r="E241" s="3" t="s">
        <v>116</v>
      </c>
      <c r="F241" s="3" t="s">
        <v>117</v>
      </c>
      <c r="G241" s="3" t="s">
        <v>35</v>
      </c>
      <c r="H241" s="3">
        <v>4</v>
      </c>
      <c r="I241" s="3">
        <v>79.989999999999995</v>
      </c>
      <c r="J241" s="3" t="s">
        <v>28</v>
      </c>
      <c r="K241" s="3" t="s">
        <v>23</v>
      </c>
      <c r="L241" s="3" t="s">
        <v>24</v>
      </c>
      <c r="M241" s="4">
        <v>45288</v>
      </c>
      <c r="N241" s="3">
        <v>319.95999999999998</v>
      </c>
    </row>
    <row r="242" spans="1:14" ht="15.75" customHeight="1" x14ac:dyDescent="0.25">
      <c r="A242" s="3" t="s">
        <v>391</v>
      </c>
      <c r="B242" s="4">
        <v>45745</v>
      </c>
      <c r="C242" s="3" t="s">
        <v>187</v>
      </c>
      <c r="D242" s="3" t="s">
        <v>188</v>
      </c>
      <c r="E242" s="3" t="s">
        <v>119</v>
      </c>
      <c r="F242" s="3" t="s">
        <v>120</v>
      </c>
      <c r="G242" s="3" t="s">
        <v>21</v>
      </c>
      <c r="H242" s="3">
        <v>5</v>
      </c>
      <c r="I242" s="3">
        <v>89.99</v>
      </c>
      <c r="J242" s="3" t="s">
        <v>36</v>
      </c>
      <c r="K242" s="3" t="s">
        <v>37</v>
      </c>
      <c r="L242" s="3" t="s">
        <v>24</v>
      </c>
      <c r="M242" s="4">
        <v>44704</v>
      </c>
      <c r="N242" s="3">
        <v>449.95</v>
      </c>
    </row>
    <row r="243" spans="1:14" ht="15.75" customHeight="1" x14ac:dyDescent="0.25">
      <c r="A243" s="3" t="s">
        <v>392</v>
      </c>
      <c r="B243" s="4">
        <v>45746</v>
      </c>
      <c r="C243" s="3" t="s">
        <v>95</v>
      </c>
      <c r="D243" s="3" t="s">
        <v>96</v>
      </c>
      <c r="E243" s="3" t="s">
        <v>46</v>
      </c>
      <c r="F243" s="3" t="s">
        <v>47</v>
      </c>
      <c r="G243" s="3" t="s">
        <v>48</v>
      </c>
      <c r="H243" s="3">
        <v>3</v>
      </c>
      <c r="I243" s="3">
        <v>149.99</v>
      </c>
      <c r="J243" s="3" t="s">
        <v>36</v>
      </c>
      <c r="K243" s="3" t="s">
        <v>23</v>
      </c>
      <c r="L243" s="3" t="s">
        <v>38</v>
      </c>
      <c r="M243" s="4">
        <v>45171</v>
      </c>
      <c r="N243" s="3">
        <v>449.97</v>
      </c>
    </row>
    <row r="244" spans="1:14" ht="15.75" customHeight="1" x14ac:dyDescent="0.25">
      <c r="A244" s="3" t="s">
        <v>393</v>
      </c>
      <c r="B244" s="4">
        <v>45746</v>
      </c>
      <c r="C244" s="3" t="s">
        <v>67</v>
      </c>
      <c r="D244" s="3" t="s">
        <v>68</v>
      </c>
      <c r="E244" s="3" t="s">
        <v>119</v>
      </c>
      <c r="F244" s="3" t="s">
        <v>120</v>
      </c>
      <c r="G244" s="3" t="s">
        <v>21</v>
      </c>
      <c r="H244" s="3">
        <v>2</v>
      </c>
      <c r="I244" s="3">
        <v>89.99</v>
      </c>
      <c r="J244" s="3" t="s">
        <v>59</v>
      </c>
      <c r="K244" s="3" t="s">
        <v>52</v>
      </c>
      <c r="L244" s="3" t="s">
        <v>29</v>
      </c>
      <c r="M244" s="4">
        <v>44522</v>
      </c>
      <c r="N244" s="3">
        <v>179.98</v>
      </c>
    </row>
    <row r="245" spans="1:14" ht="15.75" customHeight="1" x14ac:dyDescent="0.25">
      <c r="A245" s="3" t="s">
        <v>394</v>
      </c>
      <c r="B245" s="4">
        <v>45748</v>
      </c>
      <c r="C245" s="3" t="s">
        <v>104</v>
      </c>
      <c r="D245" s="3" t="s">
        <v>105</v>
      </c>
      <c r="E245" s="3" t="s">
        <v>82</v>
      </c>
      <c r="F245" s="3" t="s">
        <v>83</v>
      </c>
      <c r="G245" s="3" t="s">
        <v>21</v>
      </c>
      <c r="H245" s="3">
        <v>2</v>
      </c>
      <c r="I245" s="3">
        <v>699.99</v>
      </c>
      <c r="J245" s="3" t="s">
        <v>36</v>
      </c>
      <c r="K245" s="3" t="s">
        <v>42</v>
      </c>
      <c r="L245" s="3" t="s">
        <v>38</v>
      </c>
      <c r="M245" s="4">
        <v>44618</v>
      </c>
      <c r="N245" s="3">
        <v>1399.98</v>
      </c>
    </row>
    <row r="246" spans="1:14" ht="15.75" customHeight="1" x14ac:dyDescent="0.25">
      <c r="A246" s="3" t="s">
        <v>395</v>
      </c>
      <c r="B246" s="4">
        <v>45749</v>
      </c>
      <c r="C246" s="3" t="s">
        <v>125</v>
      </c>
      <c r="D246" s="3" t="s">
        <v>126</v>
      </c>
      <c r="E246" s="3" t="s">
        <v>63</v>
      </c>
      <c r="F246" s="3" t="s">
        <v>64</v>
      </c>
      <c r="G246" s="3" t="s">
        <v>21</v>
      </c>
      <c r="H246" s="3">
        <v>3</v>
      </c>
      <c r="I246" s="3">
        <v>899.99</v>
      </c>
      <c r="J246" s="3" t="s">
        <v>22</v>
      </c>
      <c r="K246" s="3" t="s">
        <v>23</v>
      </c>
      <c r="L246" s="3" t="s">
        <v>38</v>
      </c>
      <c r="M246" s="4">
        <v>44953</v>
      </c>
      <c r="N246" s="3">
        <v>2699.97</v>
      </c>
    </row>
    <row r="247" spans="1:14" ht="15.75" customHeight="1" x14ac:dyDescent="0.25">
      <c r="A247" s="3" t="s">
        <v>396</v>
      </c>
      <c r="B247" s="4">
        <v>45755</v>
      </c>
      <c r="C247" s="3" t="s">
        <v>95</v>
      </c>
      <c r="D247" s="3" t="s">
        <v>96</v>
      </c>
      <c r="E247" s="3" t="s">
        <v>116</v>
      </c>
      <c r="F247" s="3" t="s">
        <v>117</v>
      </c>
      <c r="G247" s="3" t="s">
        <v>35</v>
      </c>
      <c r="H247" s="3">
        <v>3</v>
      </c>
      <c r="I247" s="3">
        <v>79.989999999999995</v>
      </c>
      <c r="J247" s="3" t="s">
        <v>28</v>
      </c>
      <c r="K247" s="3" t="s">
        <v>42</v>
      </c>
      <c r="L247" s="3" t="s">
        <v>24</v>
      </c>
      <c r="M247" s="4">
        <v>44511</v>
      </c>
      <c r="N247" s="3">
        <v>239.97</v>
      </c>
    </row>
    <row r="248" spans="1:14" ht="15.75" customHeight="1" x14ac:dyDescent="0.25">
      <c r="A248" s="3" t="s">
        <v>397</v>
      </c>
      <c r="B248" s="4">
        <v>45756</v>
      </c>
      <c r="C248" s="3" t="s">
        <v>61</v>
      </c>
      <c r="D248" s="3" t="s">
        <v>62</v>
      </c>
      <c r="E248" s="3" t="s">
        <v>119</v>
      </c>
      <c r="F248" s="3" t="s">
        <v>120</v>
      </c>
      <c r="G248" s="3" t="s">
        <v>21</v>
      </c>
      <c r="H248" s="3">
        <v>1</v>
      </c>
      <c r="I248" s="3">
        <v>89.99</v>
      </c>
      <c r="J248" s="3" t="s">
        <v>59</v>
      </c>
      <c r="K248" s="3" t="s">
        <v>65</v>
      </c>
      <c r="L248" s="3" t="s">
        <v>24</v>
      </c>
      <c r="M248" s="4">
        <v>45346</v>
      </c>
      <c r="N248" s="3">
        <v>89.99</v>
      </c>
    </row>
    <row r="249" spans="1:14" ht="15.75" customHeight="1" x14ac:dyDescent="0.25">
      <c r="A249" s="3" t="s">
        <v>398</v>
      </c>
      <c r="B249" s="4">
        <v>45758</v>
      </c>
      <c r="C249" s="3" t="s">
        <v>295</v>
      </c>
      <c r="D249" s="3" t="s">
        <v>296</v>
      </c>
      <c r="E249" s="3" t="s">
        <v>82</v>
      </c>
      <c r="F249" s="3" t="s">
        <v>83</v>
      </c>
      <c r="G249" s="3" t="s">
        <v>21</v>
      </c>
      <c r="H249" s="3">
        <v>3</v>
      </c>
      <c r="I249" s="3">
        <v>699.99</v>
      </c>
      <c r="J249" s="3" t="s">
        <v>36</v>
      </c>
      <c r="K249" s="3" t="s">
        <v>42</v>
      </c>
      <c r="L249" s="3" t="s">
        <v>24</v>
      </c>
      <c r="M249" s="4">
        <v>44909</v>
      </c>
      <c r="N249" s="3">
        <v>2099.9699999999998</v>
      </c>
    </row>
    <row r="250" spans="1:14" ht="15.75" customHeight="1" x14ac:dyDescent="0.25">
      <c r="A250" s="3" t="s">
        <v>399</v>
      </c>
      <c r="B250" s="4">
        <v>45758</v>
      </c>
      <c r="C250" s="3" t="s">
        <v>228</v>
      </c>
      <c r="D250" s="3" t="s">
        <v>229</v>
      </c>
      <c r="E250" s="3" t="s">
        <v>119</v>
      </c>
      <c r="F250" s="3" t="s">
        <v>120</v>
      </c>
      <c r="G250" s="3" t="s">
        <v>21</v>
      </c>
      <c r="H250" s="3">
        <v>2</v>
      </c>
      <c r="I250" s="3">
        <v>89.99</v>
      </c>
      <c r="J250" s="3" t="s">
        <v>59</v>
      </c>
      <c r="K250" s="3" t="s">
        <v>65</v>
      </c>
      <c r="L250" s="3" t="s">
        <v>24</v>
      </c>
      <c r="M250" s="4">
        <v>45088</v>
      </c>
      <c r="N250" s="3">
        <v>179.98</v>
      </c>
    </row>
    <row r="251" spans="1:14" ht="15.75" customHeight="1" x14ac:dyDescent="0.25">
      <c r="A251" s="3" t="s">
        <v>400</v>
      </c>
      <c r="B251" s="4">
        <v>45758</v>
      </c>
      <c r="C251" s="3" t="s">
        <v>140</v>
      </c>
      <c r="D251" s="3" t="s">
        <v>141</v>
      </c>
      <c r="E251" s="3" t="s">
        <v>119</v>
      </c>
      <c r="F251" s="3" t="s">
        <v>120</v>
      </c>
      <c r="G251" s="3" t="s">
        <v>21</v>
      </c>
      <c r="H251" s="3">
        <v>3</v>
      </c>
      <c r="I251" s="3">
        <v>89.99</v>
      </c>
      <c r="J251" s="3" t="s">
        <v>59</v>
      </c>
      <c r="K251" s="3" t="s">
        <v>42</v>
      </c>
      <c r="L251" s="3" t="s">
        <v>29</v>
      </c>
      <c r="M251" s="4">
        <v>44878</v>
      </c>
      <c r="N251" s="3">
        <v>269.97000000000003</v>
      </c>
    </row>
    <row r="252" spans="1:14" ht="15.75" customHeight="1" x14ac:dyDescent="0.25"/>
    <row r="253" spans="1:14" ht="15.75" customHeight="1" x14ac:dyDescent="0.25"/>
    <row r="254" spans="1:14" ht="15.75" customHeight="1" x14ac:dyDescent="0.25"/>
    <row r="255" spans="1:14" ht="15.75" customHeight="1" x14ac:dyDescent="0.25"/>
    <row r="256" spans="1:1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F36F-FD9B-47B8-9BB9-03D67F8CF86C}">
  <dimension ref="A1:Y1000"/>
  <sheetViews>
    <sheetView topLeftCell="A2" zoomScale="145" zoomScaleNormal="145" workbookViewId="0">
      <selection activeCell="B7" sqref="B7"/>
    </sheetView>
  </sheetViews>
  <sheetFormatPr defaultColWidth="14.42578125" defaultRowHeight="15" customHeight="1" x14ac:dyDescent="0.25"/>
  <cols>
    <col min="1" max="1" width="16.140625" customWidth="1"/>
    <col min="2" max="2" width="12.5703125" style="11" customWidth="1"/>
    <col min="3" max="3" width="14.5703125" customWidth="1"/>
    <col min="4" max="4" width="18" customWidth="1"/>
    <col min="5" max="5" width="12.85546875" customWidth="1"/>
    <col min="6" max="6" width="16.28515625" customWidth="1"/>
    <col min="7" max="7" width="11" customWidth="1"/>
    <col min="8" max="8" width="10.85546875" style="14" customWidth="1"/>
    <col min="9" max="9" width="12.42578125" style="17" customWidth="1"/>
    <col min="10" max="10" width="15.7109375" style="17" customWidth="1"/>
    <col min="11" max="11" width="19.140625" customWidth="1"/>
    <col min="12" max="12" width="9.28515625" customWidth="1"/>
    <col min="13" max="13" width="20.5703125" customWidth="1"/>
    <col min="14" max="14" width="17.42578125" style="11" customWidth="1"/>
    <col min="15" max="15" width="15.5703125" customWidth="1"/>
    <col min="16" max="16" width="16.140625" customWidth="1"/>
    <col min="17" max="17" width="18" style="41" bestFit="1" customWidth="1"/>
    <col min="18" max="26" width="8.7109375" customWidth="1"/>
  </cols>
  <sheetData>
    <row r="1" spans="1:25" ht="29.25" customHeight="1" x14ac:dyDescent="0.25">
      <c r="A1" s="8" t="s">
        <v>2</v>
      </c>
      <c r="B1" s="9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12" t="s">
        <v>9</v>
      </c>
      <c r="I1" s="15" t="s">
        <v>10</v>
      </c>
      <c r="J1" s="15" t="s">
        <v>15</v>
      </c>
      <c r="K1" s="8" t="s">
        <v>11</v>
      </c>
      <c r="L1" s="8" t="s">
        <v>12</v>
      </c>
      <c r="M1" s="8" t="s">
        <v>13</v>
      </c>
      <c r="N1" s="9" t="s">
        <v>14</v>
      </c>
      <c r="O1" s="19" t="s">
        <v>401</v>
      </c>
      <c r="P1" s="9" t="s">
        <v>402</v>
      </c>
      <c r="Q1" s="39" t="s">
        <v>456</v>
      </c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16</v>
      </c>
      <c r="B2" s="10">
        <v>45393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3">
        <v>3</v>
      </c>
      <c r="I2" s="16">
        <v>249.99</v>
      </c>
      <c r="J2" s="16">
        <v>749.97</v>
      </c>
      <c r="K2" s="1" t="s">
        <v>22</v>
      </c>
      <c r="L2" s="1" t="s">
        <v>23</v>
      </c>
      <c r="M2" s="49" t="s">
        <v>24</v>
      </c>
      <c r="N2" s="10">
        <v>44425</v>
      </c>
      <c r="O2" s="18">
        <f ca="1">DATEDIF(Data[[#This Row],[Customer_Since]],TODAY(),"Y")</f>
        <v>3</v>
      </c>
      <c r="P2" s="20">
        <f>EOMONTH(Data[[#This Row],[Date]],0)</f>
        <v>45412</v>
      </c>
      <c r="Q2" s="40" cm="1">
        <f t="array" aca="1" ref="Q2" ca="1">IF(CELL("row")=ROW(),NOW(),Q2)</f>
        <v>45868.73791689815</v>
      </c>
    </row>
    <row r="3" spans="1:25" x14ac:dyDescent="0.25">
      <c r="A3" s="1" t="s">
        <v>25</v>
      </c>
      <c r="B3" s="10">
        <v>45396</v>
      </c>
      <c r="C3" s="1" t="s">
        <v>26</v>
      </c>
      <c r="D3" s="1" t="s">
        <v>27</v>
      </c>
      <c r="E3" s="1" t="s">
        <v>19</v>
      </c>
      <c r="F3" s="1" t="s">
        <v>20</v>
      </c>
      <c r="G3" s="1" t="s">
        <v>21</v>
      </c>
      <c r="H3" s="13">
        <v>3</v>
      </c>
      <c r="I3" s="16">
        <v>249.99</v>
      </c>
      <c r="J3" s="16">
        <v>749.97</v>
      </c>
      <c r="K3" s="1" t="s">
        <v>28</v>
      </c>
      <c r="L3" s="1" t="s">
        <v>23</v>
      </c>
      <c r="M3" s="1" t="s">
        <v>29</v>
      </c>
      <c r="N3" s="10">
        <v>44575</v>
      </c>
      <c r="O3" s="18">
        <f ca="1">DATEDIF(Data[[#This Row],[Customer_Since]],TODAY(),"Y")</f>
        <v>3</v>
      </c>
      <c r="P3" s="20">
        <f>EOMONTH(Data[[#This Row],[Date]],0)</f>
        <v>45412</v>
      </c>
      <c r="Q3" s="40" cm="1">
        <f t="array" aca="1" ref="Q3" ca="1">IF(CELL("row")=ROW(),NOW(),Q3)</f>
        <v>45868.789132986109</v>
      </c>
    </row>
    <row r="4" spans="1:25" x14ac:dyDescent="0.25">
      <c r="A4" s="1" t="s">
        <v>30</v>
      </c>
      <c r="B4" s="10">
        <v>45399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3">
        <v>3</v>
      </c>
      <c r="I4" s="16">
        <v>59.99</v>
      </c>
      <c r="J4" s="16">
        <v>179.97</v>
      </c>
      <c r="K4" s="1" t="s">
        <v>36</v>
      </c>
      <c r="L4" s="1" t="s">
        <v>37</v>
      </c>
      <c r="M4" s="1" t="s">
        <v>38</v>
      </c>
      <c r="N4" s="10">
        <v>45262</v>
      </c>
      <c r="O4" s="18">
        <f ca="1">DATEDIF(Data[[#This Row],[Customer_Since]],TODAY(),"Y")</f>
        <v>1</v>
      </c>
      <c r="P4" s="20">
        <f>EOMONTH(Data[[#This Row],[Date]],0)</f>
        <v>45412</v>
      </c>
      <c r="Q4" s="40" cm="1">
        <f t="array" aca="1" ref="Q4" ca="1">IF(CELL("row")=ROW(),NOW(),Q4)</f>
        <v>45868.720185185186</v>
      </c>
    </row>
    <row r="5" spans="1:25" x14ac:dyDescent="0.25">
      <c r="A5" s="1" t="s">
        <v>39</v>
      </c>
      <c r="B5" s="10">
        <v>45400</v>
      </c>
      <c r="C5" s="1" t="s">
        <v>40</v>
      </c>
      <c r="D5" s="1" t="s">
        <v>41</v>
      </c>
      <c r="E5" s="1" t="s">
        <v>33</v>
      </c>
      <c r="F5" s="1" t="s">
        <v>34</v>
      </c>
      <c r="G5" s="1" t="s">
        <v>35</v>
      </c>
      <c r="H5" s="13">
        <v>3</v>
      </c>
      <c r="I5" s="16">
        <v>59.99</v>
      </c>
      <c r="J5" s="16">
        <v>179.97</v>
      </c>
      <c r="K5" s="1" t="s">
        <v>22</v>
      </c>
      <c r="L5" s="1" t="s">
        <v>42</v>
      </c>
      <c r="M5" s="1" t="s">
        <v>29</v>
      </c>
      <c r="N5" s="10">
        <v>45114</v>
      </c>
      <c r="O5" s="18">
        <f ca="1">DATEDIF(Data[[#This Row],[Customer_Since]],TODAY(),"Y")</f>
        <v>2</v>
      </c>
      <c r="P5" s="20">
        <f>EOMONTH(Data[[#This Row],[Date]],0)</f>
        <v>45412</v>
      </c>
      <c r="Q5" s="40" cm="1">
        <f t="array" aca="1" ref="Q5" ca="1">IF(CELL("row")=ROW(),NOW(),Q5)</f>
        <v>45868.787713773148</v>
      </c>
    </row>
    <row r="6" spans="1:25" x14ac:dyDescent="0.25">
      <c r="A6" s="1" t="s">
        <v>43</v>
      </c>
      <c r="B6" s="10">
        <v>45400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3">
        <v>5</v>
      </c>
      <c r="I6" s="16">
        <v>149.99</v>
      </c>
      <c r="J6" s="16">
        <v>749.95</v>
      </c>
      <c r="K6" s="1" t="s">
        <v>28</v>
      </c>
      <c r="L6" s="1" t="s">
        <v>42</v>
      </c>
      <c r="M6" s="1" t="s">
        <v>29</v>
      </c>
      <c r="N6" s="10">
        <v>45295</v>
      </c>
      <c r="O6" s="18">
        <f ca="1">DATEDIF(Data[[#This Row],[Customer_Since]],TODAY(),"Y")</f>
        <v>1</v>
      </c>
      <c r="P6" s="20">
        <f>EOMONTH(Data[[#This Row],[Date]],0)</f>
        <v>45412</v>
      </c>
      <c r="Q6" s="40" cm="1">
        <f t="array" aca="1" ref="Q6" ca="1">IF(CELL("row")=ROW(),NOW(),Q6)</f>
        <v>45868.789106944445</v>
      </c>
    </row>
    <row r="7" spans="1:25" x14ac:dyDescent="0.25">
      <c r="A7" s="1" t="s">
        <v>49</v>
      </c>
      <c r="B7" s="10">
        <v>45403</v>
      </c>
      <c r="C7" s="1" t="s">
        <v>50</v>
      </c>
      <c r="D7" s="1" t="s">
        <v>51</v>
      </c>
      <c r="E7" s="1" t="s">
        <v>33</v>
      </c>
      <c r="F7" s="1" t="s">
        <v>34</v>
      </c>
      <c r="G7" s="1" t="s">
        <v>35</v>
      </c>
      <c r="H7" s="13">
        <v>2</v>
      </c>
      <c r="I7" s="16">
        <v>59.99</v>
      </c>
      <c r="J7" s="16">
        <v>119.98</v>
      </c>
      <c r="K7" s="1" t="s">
        <v>22</v>
      </c>
      <c r="L7" s="1" t="s">
        <v>52</v>
      </c>
      <c r="M7" s="1" t="s">
        <v>38</v>
      </c>
      <c r="N7" s="10">
        <v>44746</v>
      </c>
      <c r="O7" s="18">
        <f ca="1">DATEDIF(Data[[#This Row],[Customer_Since]],TODAY(),"Y")</f>
        <v>3</v>
      </c>
      <c r="P7" s="20">
        <f>EOMONTH(Data[[#This Row],[Date]],0)</f>
        <v>45412</v>
      </c>
      <c r="Q7" s="40" cm="1">
        <f t="array" aca="1" ref="Q7" ca="1">IF(CELL("row")=ROW(),NOW(),Q7)</f>
        <v>45868.786425347222</v>
      </c>
    </row>
    <row r="8" spans="1:25" x14ac:dyDescent="0.25">
      <c r="A8" s="1" t="s">
        <v>53</v>
      </c>
      <c r="B8" s="10">
        <v>45403</v>
      </c>
      <c r="C8" s="1" t="s">
        <v>50</v>
      </c>
      <c r="D8" s="1" t="s">
        <v>51</v>
      </c>
      <c r="E8" s="1" t="s">
        <v>54</v>
      </c>
      <c r="F8" s="1" t="s">
        <v>55</v>
      </c>
      <c r="G8" s="1" t="s">
        <v>21</v>
      </c>
      <c r="H8" s="13">
        <v>5</v>
      </c>
      <c r="I8" s="16">
        <v>149.99</v>
      </c>
      <c r="J8" s="16">
        <v>749.95</v>
      </c>
      <c r="K8" s="1" t="s">
        <v>28</v>
      </c>
      <c r="L8" s="1" t="s">
        <v>23</v>
      </c>
      <c r="M8" s="1" t="s">
        <v>38</v>
      </c>
      <c r="N8" s="10">
        <v>44418</v>
      </c>
      <c r="O8" s="18">
        <f ca="1">DATEDIF(Data[[#This Row],[Customer_Since]],TODAY(),"Y")</f>
        <v>3</v>
      </c>
      <c r="P8" s="20">
        <f>EOMONTH(Data[[#This Row],[Date]],0)</f>
        <v>45412</v>
      </c>
      <c r="Q8" s="40" cm="1">
        <f t="array" aca="1" ref="Q8" ca="1">IF(CELL("row")=ROW(),NOW(),Q8)</f>
        <v>45868.734091550927</v>
      </c>
    </row>
    <row r="9" spans="1:25" x14ac:dyDescent="0.25">
      <c r="A9" s="1" t="s">
        <v>56</v>
      </c>
      <c r="B9" s="10">
        <v>45403</v>
      </c>
      <c r="C9" s="1" t="s">
        <v>57</v>
      </c>
      <c r="D9" s="1" t="s">
        <v>58</v>
      </c>
      <c r="E9" s="1" t="s">
        <v>33</v>
      </c>
      <c r="F9" s="1" t="s">
        <v>34</v>
      </c>
      <c r="G9" s="1" t="s">
        <v>35</v>
      </c>
      <c r="H9" s="13">
        <v>3</v>
      </c>
      <c r="I9" s="16">
        <v>59.99</v>
      </c>
      <c r="J9" s="16">
        <v>179.97</v>
      </c>
      <c r="K9" s="1" t="s">
        <v>59</v>
      </c>
      <c r="L9" s="1" t="s">
        <v>37</v>
      </c>
      <c r="M9" s="1" t="s">
        <v>24</v>
      </c>
      <c r="N9" s="10">
        <v>45007</v>
      </c>
      <c r="O9" s="18">
        <f ca="1">DATEDIF(Data[[#This Row],[Customer_Since]],TODAY(),"Y")</f>
        <v>2</v>
      </c>
      <c r="P9" s="20">
        <f>EOMONTH(Data[[#This Row],[Date]],0)</f>
        <v>45412</v>
      </c>
      <c r="Q9" s="40" cm="1">
        <f t="array" aca="1" ref="Q9" ca="1">IF(CELL("row")=ROW(),NOW(),Q9)</f>
        <v>0</v>
      </c>
    </row>
    <row r="10" spans="1:25" x14ac:dyDescent="0.25">
      <c r="A10" s="1" t="s">
        <v>60</v>
      </c>
      <c r="B10" s="10">
        <v>45405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21</v>
      </c>
      <c r="H10" s="13">
        <v>3</v>
      </c>
      <c r="I10" s="16">
        <v>899.99</v>
      </c>
      <c r="J10" s="16">
        <v>2699.97</v>
      </c>
      <c r="K10" s="1" t="s">
        <v>36</v>
      </c>
      <c r="L10" s="1" t="s">
        <v>65</v>
      </c>
      <c r="M10" s="1" t="s">
        <v>38</v>
      </c>
      <c r="N10" s="10">
        <v>45299</v>
      </c>
      <c r="O10" s="18">
        <f ca="1">DATEDIF(Data[[#This Row],[Customer_Since]],TODAY(),"Y")</f>
        <v>1</v>
      </c>
      <c r="P10" s="20">
        <f>EOMONTH(Data[[#This Row],[Date]],0)</f>
        <v>45412</v>
      </c>
      <c r="Q10" s="40" cm="1">
        <f t="array" aca="1" ref="Q10" ca="1">IF(CELL("row")=ROW(),NOW(),Q10)</f>
        <v>0</v>
      </c>
    </row>
    <row r="11" spans="1:25" x14ac:dyDescent="0.25">
      <c r="A11" s="1" t="s">
        <v>66</v>
      </c>
      <c r="B11" s="10">
        <v>45408</v>
      </c>
      <c r="C11" s="1" t="s">
        <v>67</v>
      </c>
      <c r="D11" s="1" t="s">
        <v>68</v>
      </c>
      <c r="E11" s="1" t="s">
        <v>33</v>
      </c>
      <c r="F11" s="1" t="s">
        <v>34</v>
      </c>
      <c r="G11" s="1" t="s">
        <v>35</v>
      </c>
      <c r="H11" s="13">
        <v>3</v>
      </c>
      <c r="I11" s="16">
        <v>59.99</v>
      </c>
      <c r="J11" s="16">
        <v>179.97</v>
      </c>
      <c r="K11" s="1" t="s">
        <v>22</v>
      </c>
      <c r="L11" s="1" t="s">
        <v>52</v>
      </c>
      <c r="M11" s="1" t="s">
        <v>29</v>
      </c>
      <c r="N11" s="10">
        <v>45207</v>
      </c>
      <c r="O11" s="18">
        <f ca="1">DATEDIF(Data[[#This Row],[Customer_Since]],TODAY(),"Y")</f>
        <v>1</v>
      </c>
      <c r="P11" s="20">
        <f>EOMONTH(Data[[#This Row],[Date]],0)</f>
        <v>45412</v>
      </c>
      <c r="Q11" s="40" cm="1">
        <f t="array" aca="1" ref="Q11" ca="1">IF(CELL("row")=ROW(),NOW(),Q11)</f>
        <v>0</v>
      </c>
    </row>
    <row r="12" spans="1:25" x14ac:dyDescent="0.25">
      <c r="A12" s="1" t="s">
        <v>69</v>
      </c>
      <c r="B12" s="10">
        <v>45408</v>
      </c>
      <c r="C12" s="1" t="s">
        <v>70</v>
      </c>
      <c r="D12" s="1" t="s">
        <v>71</v>
      </c>
      <c r="E12" s="1" t="s">
        <v>46</v>
      </c>
      <c r="F12" s="1" t="s">
        <v>47</v>
      </c>
      <c r="G12" s="1" t="s">
        <v>48</v>
      </c>
      <c r="H12" s="13">
        <v>1</v>
      </c>
      <c r="I12" s="16">
        <v>149.99</v>
      </c>
      <c r="J12" s="16">
        <v>149.99</v>
      </c>
      <c r="K12" s="1" t="s">
        <v>28</v>
      </c>
      <c r="L12" s="1" t="s">
        <v>52</v>
      </c>
      <c r="M12" s="1" t="s">
        <v>38</v>
      </c>
      <c r="N12" s="10">
        <v>45103</v>
      </c>
      <c r="O12" s="18">
        <f ca="1">DATEDIF(Data[[#This Row],[Customer_Since]],TODAY(),"Y")</f>
        <v>2</v>
      </c>
      <c r="P12" s="20">
        <f>EOMONTH(Data[[#This Row],[Date]],0)</f>
        <v>45412</v>
      </c>
      <c r="Q12" s="40" cm="1">
        <f t="array" aca="1" ref="Q12" ca="1">IF(CELL("row")=ROW(),NOW(),Q12)</f>
        <v>0</v>
      </c>
    </row>
    <row r="13" spans="1:25" x14ac:dyDescent="0.25">
      <c r="A13" s="1" t="s">
        <v>72</v>
      </c>
      <c r="B13" s="10">
        <v>45408</v>
      </c>
      <c r="C13" s="1" t="s">
        <v>40</v>
      </c>
      <c r="D13" s="1" t="s">
        <v>41</v>
      </c>
      <c r="E13" s="1" t="s">
        <v>46</v>
      </c>
      <c r="F13" s="1" t="s">
        <v>47</v>
      </c>
      <c r="G13" s="1" t="s">
        <v>48</v>
      </c>
      <c r="H13" s="13">
        <v>5</v>
      </c>
      <c r="I13" s="16">
        <v>149.99</v>
      </c>
      <c r="J13" s="16">
        <v>749.95</v>
      </c>
      <c r="K13" s="1" t="s">
        <v>59</v>
      </c>
      <c r="L13" s="1" t="s">
        <v>42</v>
      </c>
      <c r="M13" s="1" t="s">
        <v>24</v>
      </c>
      <c r="N13" s="10">
        <v>44830</v>
      </c>
      <c r="O13" s="18">
        <f ca="1">DATEDIF(Data[[#This Row],[Customer_Since]],TODAY(),"Y")</f>
        <v>2</v>
      </c>
      <c r="P13" s="20">
        <f>EOMONTH(Data[[#This Row],[Date]],0)</f>
        <v>45412</v>
      </c>
      <c r="Q13" s="40" cm="1">
        <f t="array" aca="1" ref="Q13" ca="1">IF(CELL("row")=ROW(),NOW(),Q13)</f>
        <v>45868.759989814818</v>
      </c>
    </row>
    <row r="14" spans="1:25" x14ac:dyDescent="0.25">
      <c r="A14" s="1" t="s">
        <v>73</v>
      </c>
      <c r="B14" s="10">
        <v>45408</v>
      </c>
      <c r="C14" s="1" t="s">
        <v>74</v>
      </c>
      <c r="D14" s="1" t="s">
        <v>75</v>
      </c>
      <c r="E14" s="1" t="s">
        <v>46</v>
      </c>
      <c r="F14" s="1" t="s">
        <v>47</v>
      </c>
      <c r="G14" s="1" t="s">
        <v>48</v>
      </c>
      <c r="H14" s="13">
        <v>3</v>
      </c>
      <c r="I14" s="16">
        <v>149.99</v>
      </c>
      <c r="J14" s="16">
        <v>449.97</v>
      </c>
      <c r="K14" s="1" t="s">
        <v>22</v>
      </c>
      <c r="L14" s="1" t="s">
        <v>42</v>
      </c>
      <c r="M14" s="1" t="s">
        <v>29</v>
      </c>
      <c r="N14" s="10">
        <v>44806</v>
      </c>
      <c r="O14" s="18">
        <f ca="1">DATEDIF(Data[[#This Row],[Customer_Since]],TODAY(),"Y")</f>
        <v>2</v>
      </c>
      <c r="P14" s="20">
        <f>EOMONTH(Data[[#This Row],[Date]],0)</f>
        <v>45412</v>
      </c>
      <c r="Q14" s="40" cm="1">
        <f t="array" aca="1" ref="Q14" ca="1">IF(CELL("row")=ROW(),NOW(),Q14)</f>
        <v>45868.747595833331</v>
      </c>
    </row>
    <row r="15" spans="1:25" x14ac:dyDescent="0.25">
      <c r="A15" s="1" t="s">
        <v>76</v>
      </c>
      <c r="B15" s="10">
        <v>45409</v>
      </c>
      <c r="C15" s="1" t="s">
        <v>77</v>
      </c>
      <c r="D15" s="1" t="s">
        <v>78</v>
      </c>
      <c r="E15" s="1" t="s">
        <v>33</v>
      </c>
      <c r="F15" s="1" t="s">
        <v>34</v>
      </c>
      <c r="G15" s="1" t="s">
        <v>35</v>
      </c>
      <c r="H15" s="13">
        <v>3</v>
      </c>
      <c r="I15" s="16">
        <v>59.99</v>
      </c>
      <c r="J15" s="16">
        <v>179.97</v>
      </c>
      <c r="K15" s="1" t="s">
        <v>28</v>
      </c>
      <c r="L15" s="1" t="s">
        <v>42</v>
      </c>
      <c r="M15" s="1" t="s">
        <v>38</v>
      </c>
      <c r="N15" s="10">
        <v>45351</v>
      </c>
      <c r="O15" s="18">
        <f ca="1">DATEDIF(Data[[#This Row],[Customer_Since]],TODAY(),"Y")</f>
        <v>1</v>
      </c>
      <c r="P15" s="20">
        <f>EOMONTH(Data[[#This Row],[Date]],0)</f>
        <v>45412</v>
      </c>
      <c r="Q15" s="40" cm="1">
        <f t="array" aca="1" ref="Q15" ca="1">IF(CELL("row")=ROW(),NOW(),Q15)</f>
        <v>45868.760958564817</v>
      </c>
    </row>
    <row r="16" spans="1:25" x14ac:dyDescent="0.25">
      <c r="A16" s="1" t="s">
        <v>79</v>
      </c>
      <c r="B16" s="10">
        <v>45409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21</v>
      </c>
      <c r="H16" s="13">
        <v>3</v>
      </c>
      <c r="I16" s="16">
        <v>699.99</v>
      </c>
      <c r="J16" s="16">
        <v>2099.9699999999998</v>
      </c>
      <c r="K16" s="1" t="s">
        <v>28</v>
      </c>
      <c r="L16" s="1" t="s">
        <v>52</v>
      </c>
      <c r="M16" s="1" t="s">
        <v>24</v>
      </c>
      <c r="N16" s="10">
        <v>44577</v>
      </c>
      <c r="O16" s="18">
        <f ca="1">DATEDIF(Data[[#This Row],[Customer_Since]],TODAY(),"Y")</f>
        <v>3</v>
      </c>
      <c r="P16" s="20">
        <f>EOMONTH(Data[[#This Row],[Date]],0)</f>
        <v>45412</v>
      </c>
      <c r="Q16" s="40" cm="1">
        <f t="array" aca="1" ref="Q16" ca="1">IF(CELL("row")=ROW(),NOW(),Q16)</f>
        <v>45868.748084837964</v>
      </c>
    </row>
    <row r="17" spans="1:17" x14ac:dyDescent="0.25">
      <c r="A17" s="1" t="s">
        <v>84</v>
      </c>
      <c r="B17" s="10">
        <v>45409</v>
      </c>
      <c r="C17" s="1" t="s">
        <v>85</v>
      </c>
      <c r="D17" s="1" t="s">
        <v>86</v>
      </c>
      <c r="E17" s="1" t="s">
        <v>63</v>
      </c>
      <c r="F17" s="1" t="s">
        <v>64</v>
      </c>
      <c r="G17" s="1" t="s">
        <v>21</v>
      </c>
      <c r="H17" s="13">
        <v>1</v>
      </c>
      <c r="I17" s="16">
        <v>899.99</v>
      </c>
      <c r="J17" s="16">
        <v>899.99</v>
      </c>
      <c r="K17" s="1" t="s">
        <v>59</v>
      </c>
      <c r="L17" s="1" t="s">
        <v>42</v>
      </c>
      <c r="M17" s="1" t="s">
        <v>38</v>
      </c>
      <c r="N17" s="10">
        <v>44920</v>
      </c>
      <c r="O17" s="18">
        <f ca="1">DATEDIF(Data[[#This Row],[Customer_Since]],TODAY(),"Y")</f>
        <v>2</v>
      </c>
      <c r="P17" s="20">
        <f>EOMONTH(Data[[#This Row],[Date]],0)</f>
        <v>45412</v>
      </c>
      <c r="Q17" s="40" cm="1">
        <f t="array" aca="1" ref="Q17" ca="1">IF(CELL("row")=ROW(),NOW(),Q17)</f>
        <v>45868.760875694446</v>
      </c>
    </row>
    <row r="18" spans="1:17" x14ac:dyDescent="0.25">
      <c r="A18" s="1" t="s">
        <v>87</v>
      </c>
      <c r="B18" s="10">
        <v>45410</v>
      </c>
      <c r="C18" s="1" t="s">
        <v>88</v>
      </c>
      <c r="D18" s="1" t="s">
        <v>89</v>
      </c>
      <c r="E18" s="1" t="s">
        <v>46</v>
      </c>
      <c r="F18" s="1" t="s">
        <v>47</v>
      </c>
      <c r="G18" s="1" t="s">
        <v>48</v>
      </c>
      <c r="H18" s="13">
        <v>4</v>
      </c>
      <c r="I18" s="16">
        <v>149.99</v>
      </c>
      <c r="J18" s="16">
        <v>599.96</v>
      </c>
      <c r="K18" s="1" t="s">
        <v>59</v>
      </c>
      <c r="L18" s="1" t="s">
        <v>42</v>
      </c>
      <c r="M18" s="1" t="s">
        <v>29</v>
      </c>
      <c r="N18" s="10">
        <v>45374</v>
      </c>
      <c r="O18" s="18">
        <f ca="1">DATEDIF(Data[[#This Row],[Customer_Since]],TODAY(),"Y")</f>
        <v>1</v>
      </c>
      <c r="P18" s="20">
        <f>EOMONTH(Data[[#This Row],[Date]],0)</f>
        <v>45412</v>
      </c>
      <c r="Q18" s="40" cm="1">
        <f t="array" aca="1" ref="Q18" ca="1">IF(CELL("row")=ROW(),NOW(),Q18)</f>
        <v>45868.766567592589</v>
      </c>
    </row>
    <row r="19" spans="1:17" x14ac:dyDescent="0.25">
      <c r="A19" s="1" t="s">
        <v>90</v>
      </c>
      <c r="B19" s="10">
        <v>45410</v>
      </c>
      <c r="C19" s="1" t="s">
        <v>91</v>
      </c>
      <c r="D19" s="1" t="s">
        <v>92</v>
      </c>
      <c r="E19" s="1" t="s">
        <v>82</v>
      </c>
      <c r="F19" s="1" t="s">
        <v>83</v>
      </c>
      <c r="G19" s="1" t="s">
        <v>21</v>
      </c>
      <c r="H19" s="13">
        <v>2</v>
      </c>
      <c r="I19" s="16">
        <v>699.99</v>
      </c>
      <c r="J19" s="16">
        <v>1399.98</v>
      </c>
      <c r="K19" s="1" t="s">
        <v>22</v>
      </c>
      <c r="L19" s="1" t="s">
        <v>42</v>
      </c>
      <c r="M19" s="1" t="s">
        <v>24</v>
      </c>
      <c r="N19" s="10">
        <v>44781</v>
      </c>
      <c r="O19" s="18">
        <f ca="1">DATEDIF(Data[[#This Row],[Customer_Since]],TODAY(),"Y")</f>
        <v>2</v>
      </c>
      <c r="P19" s="20">
        <f>EOMONTH(Data[[#This Row],[Date]],0)</f>
        <v>45412</v>
      </c>
      <c r="Q19" s="40" cm="1">
        <f t="array" aca="1" ref="Q19" ca="1">IF(CELL("row")=ROW(),NOW(),Q19)</f>
        <v>45868.758588657409</v>
      </c>
    </row>
    <row r="20" spans="1:17" x14ac:dyDescent="0.25">
      <c r="A20" s="1" t="s">
        <v>93</v>
      </c>
      <c r="B20" s="10">
        <v>45410</v>
      </c>
      <c r="C20" s="1" t="s">
        <v>88</v>
      </c>
      <c r="D20" s="1" t="s">
        <v>89</v>
      </c>
      <c r="E20" s="1" t="s">
        <v>63</v>
      </c>
      <c r="F20" s="1" t="s">
        <v>64</v>
      </c>
      <c r="G20" s="1" t="s">
        <v>21</v>
      </c>
      <c r="H20" s="13">
        <v>4</v>
      </c>
      <c r="I20" s="16">
        <v>899.99</v>
      </c>
      <c r="J20" s="16">
        <v>3599.96</v>
      </c>
      <c r="K20" s="1" t="s">
        <v>28</v>
      </c>
      <c r="L20" s="1" t="s">
        <v>52</v>
      </c>
      <c r="M20" s="1" t="s">
        <v>38</v>
      </c>
      <c r="N20" s="10">
        <v>45327</v>
      </c>
      <c r="O20" s="18">
        <f ca="1">DATEDIF(Data[[#This Row],[Customer_Since]],TODAY(),"Y")</f>
        <v>1</v>
      </c>
      <c r="P20" s="20">
        <f>EOMONTH(Data[[#This Row],[Date]],0)</f>
        <v>45412</v>
      </c>
      <c r="Q20" s="40" cm="1">
        <f t="array" aca="1" ref="Q20" ca="1">IF(CELL("row")=ROW(),NOW(),Q20)</f>
        <v>45868.759646643521</v>
      </c>
    </row>
    <row r="21" spans="1:17" ht="15.75" customHeight="1" x14ac:dyDescent="0.25">
      <c r="A21" s="1" t="s">
        <v>94</v>
      </c>
      <c r="B21" s="10">
        <v>45410</v>
      </c>
      <c r="C21" s="1" t="s">
        <v>95</v>
      </c>
      <c r="D21" s="1" t="s">
        <v>96</v>
      </c>
      <c r="E21" s="1" t="s">
        <v>19</v>
      </c>
      <c r="F21" s="1" t="s">
        <v>20</v>
      </c>
      <c r="G21" s="1" t="s">
        <v>21</v>
      </c>
      <c r="H21" s="13">
        <v>3</v>
      </c>
      <c r="I21" s="16">
        <v>249.99</v>
      </c>
      <c r="J21" s="16">
        <v>749.97</v>
      </c>
      <c r="K21" s="1" t="s">
        <v>28</v>
      </c>
      <c r="L21" s="1" t="s">
        <v>42</v>
      </c>
      <c r="M21" s="1" t="s">
        <v>29</v>
      </c>
      <c r="N21" s="10">
        <v>45224</v>
      </c>
      <c r="O21" s="18">
        <f ca="1">DATEDIF(Data[[#This Row],[Customer_Since]],TODAY(),"Y")</f>
        <v>1</v>
      </c>
      <c r="P21" s="20">
        <f>EOMONTH(Data[[#This Row],[Date]],0)</f>
        <v>45412</v>
      </c>
      <c r="Q21" s="40" cm="1">
        <f t="array" aca="1" ref="Q21" ca="1">IF(CELL("row")=ROW(),NOW(),Q21)</f>
        <v>0</v>
      </c>
    </row>
    <row r="22" spans="1:17" ht="15.75" customHeight="1" x14ac:dyDescent="0.25">
      <c r="A22" s="1" t="s">
        <v>97</v>
      </c>
      <c r="B22" s="10">
        <v>45412</v>
      </c>
      <c r="C22" s="1" t="s">
        <v>98</v>
      </c>
      <c r="D22" s="1" t="s">
        <v>99</v>
      </c>
      <c r="E22" s="1" t="s">
        <v>82</v>
      </c>
      <c r="F22" s="1" t="s">
        <v>83</v>
      </c>
      <c r="G22" s="1" t="s">
        <v>21</v>
      </c>
      <c r="H22" s="13">
        <v>5</v>
      </c>
      <c r="I22" s="16">
        <v>699.99</v>
      </c>
      <c r="J22" s="16">
        <v>3499.95</v>
      </c>
      <c r="K22" s="1" t="s">
        <v>22</v>
      </c>
      <c r="L22" s="1" t="s">
        <v>52</v>
      </c>
      <c r="M22" s="1" t="s">
        <v>24</v>
      </c>
      <c r="N22" s="10">
        <v>45167</v>
      </c>
      <c r="O22" s="18">
        <f ca="1">DATEDIF(Data[[#This Row],[Customer_Since]],TODAY(),"Y")</f>
        <v>1</v>
      </c>
      <c r="P22" s="20">
        <f>EOMONTH(Data[[#This Row],[Date]],0)</f>
        <v>45412</v>
      </c>
      <c r="Q22" s="40" cm="1">
        <f t="array" aca="1" ref="Q22" ca="1">IF(CELL("row")=ROW(),NOW(),Q22)</f>
        <v>0</v>
      </c>
    </row>
    <row r="23" spans="1:17" ht="15.75" customHeight="1" x14ac:dyDescent="0.25">
      <c r="A23" s="1" t="s">
        <v>100</v>
      </c>
      <c r="B23" s="10">
        <v>45413</v>
      </c>
      <c r="C23" s="1" t="s">
        <v>101</v>
      </c>
      <c r="D23" s="1" t="s">
        <v>102</v>
      </c>
      <c r="E23" s="1" t="s">
        <v>82</v>
      </c>
      <c r="F23" s="1" t="s">
        <v>83</v>
      </c>
      <c r="G23" s="1" t="s">
        <v>21</v>
      </c>
      <c r="H23" s="13">
        <v>4</v>
      </c>
      <c r="I23" s="16">
        <v>699.99</v>
      </c>
      <c r="J23" s="16">
        <v>2799.96</v>
      </c>
      <c r="K23" s="1" t="s">
        <v>22</v>
      </c>
      <c r="L23" s="1" t="s">
        <v>65</v>
      </c>
      <c r="M23" s="1" t="s">
        <v>38</v>
      </c>
      <c r="N23" s="10">
        <v>44409</v>
      </c>
      <c r="O23" s="18">
        <f ca="1">DATEDIF(Data[[#This Row],[Customer_Since]],TODAY(),"Y")</f>
        <v>3</v>
      </c>
      <c r="P23" s="20">
        <f>EOMONTH(Data[[#This Row],[Date]],0)</f>
        <v>45443</v>
      </c>
      <c r="Q23" s="40" cm="1">
        <f t="array" aca="1" ref="Q23" ca="1">IF(CELL("row")=ROW(),NOW(),Q23)</f>
        <v>45868.789231944444</v>
      </c>
    </row>
    <row r="24" spans="1:17" ht="15.75" customHeight="1" x14ac:dyDescent="0.25">
      <c r="A24" s="1" t="s">
        <v>103</v>
      </c>
      <c r="B24" s="10">
        <v>45415</v>
      </c>
      <c r="C24" s="1" t="s">
        <v>104</v>
      </c>
      <c r="D24" s="1" t="s">
        <v>105</v>
      </c>
      <c r="E24" s="1" t="s">
        <v>19</v>
      </c>
      <c r="F24" s="1" t="s">
        <v>20</v>
      </c>
      <c r="G24" s="1" t="s">
        <v>21</v>
      </c>
      <c r="H24" s="13">
        <v>4</v>
      </c>
      <c r="I24" s="16">
        <v>249.99</v>
      </c>
      <c r="J24" s="16">
        <v>999.96</v>
      </c>
      <c r="K24" s="1" t="s">
        <v>36</v>
      </c>
      <c r="L24" s="1" t="s">
        <v>42</v>
      </c>
      <c r="M24" s="1" t="s">
        <v>38</v>
      </c>
      <c r="N24" s="10">
        <v>44468</v>
      </c>
      <c r="O24" s="18">
        <f ca="1">DATEDIF(Data[[#This Row],[Customer_Since]],TODAY(),"Y")</f>
        <v>3</v>
      </c>
      <c r="P24" s="20">
        <f>EOMONTH(Data[[#This Row],[Date]],0)</f>
        <v>45443</v>
      </c>
      <c r="Q24" s="40" cm="1">
        <f t="array" aca="1" ref="Q24" ca="1">IF(CELL("row")=ROW(),NOW(),Q24)</f>
        <v>0</v>
      </c>
    </row>
    <row r="25" spans="1:17" ht="15.75" customHeight="1" x14ac:dyDescent="0.25">
      <c r="A25" s="1" t="s">
        <v>106</v>
      </c>
      <c r="B25" s="10">
        <v>45416</v>
      </c>
      <c r="C25" s="1" t="s">
        <v>88</v>
      </c>
      <c r="D25" s="1" t="s">
        <v>89</v>
      </c>
      <c r="E25" s="1" t="s">
        <v>107</v>
      </c>
      <c r="F25" s="1" t="s">
        <v>108</v>
      </c>
      <c r="G25" s="1" t="s">
        <v>48</v>
      </c>
      <c r="H25" s="13">
        <v>4</v>
      </c>
      <c r="I25" s="16">
        <v>299.99</v>
      </c>
      <c r="J25" s="16">
        <v>1199.96</v>
      </c>
      <c r="K25" s="1" t="s">
        <v>22</v>
      </c>
      <c r="L25" s="1" t="s">
        <v>52</v>
      </c>
      <c r="M25" s="1" t="s">
        <v>29</v>
      </c>
      <c r="N25" s="10">
        <v>44716</v>
      </c>
      <c r="O25" s="18">
        <f ca="1">DATEDIF(Data[[#This Row],[Customer_Since]],TODAY(),"Y")</f>
        <v>3</v>
      </c>
      <c r="P25" s="20">
        <f>EOMONTH(Data[[#This Row],[Date]],0)</f>
        <v>45443</v>
      </c>
      <c r="Q25" s="40" cm="1">
        <f t="array" aca="1" ref="Q25" ca="1">IF(CELL("row")=ROW(),NOW(),Q25)</f>
        <v>0</v>
      </c>
    </row>
    <row r="26" spans="1:17" ht="15.75" customHeight="1" x14ac:dyDescent="0.25">
      <c r="A26" s="1" t="s">
        <v>109</v>
      </c>
      <c r="B26" s="10">
        <v>45422</v>
      </c>
      <c r="C26" s="1" t="s">
        <v>110</v>
      </c>
      <c r="D26" s="1" t="s">
        <v>111</v>
      </c>
      <c r="E26" s="1" t="s">
        <v>19</v>
      </c>
      <c r="F26" s="1" t="s">
        <v>20</v>
      </c>
      <c r="G26" s="1" t="s">
        <v>21</v>
      </c>
      <c r="H26" s="13">
        <v>5</v>
      </c>
      <c r="I26" s="16">
        <v>249.99</v>
      </c>
      <c r="J26" s="16">
        <v>1249.95</v>
      </c>
      <c r="K26" s="1" t="s">
        <v>28</v>
      </c>
      <c r="L26" s="1" t="s">
        <v>52</v>
      </c>
      <c r="M26" s="1" t="s">
        <v>38</v>
      </c>
      <c r="N26" s="10">
        <v>44525</v>
      </c>
      <c r="O26" s="18">
        <f ca="1">DATEDIF(Data[[#This Row],[Customer_Since]],TODAY(),"Y")</f>
        <v>3</v>
      </c>
      <c r="P26" s="20">
        <f>EOMONTH(Data[[#This Row],[Date]],0)</f>
        <v>45443</v>
      </c>
      <c r="Q26" s="40" cm="1">
        <f t="array" aca="1" ref="Q26" ca="1">IF(CELL("row")=ROW(),NOW(),Q26)</f>
        <v>0</v>
      </c>
    </row>
    <row r="27" spans="1:17" ht="15.75" customHeight="1" x14ac:dyDescent="0.25">
      <c r="A27" s="1" t="s">
        <v>112</v>
      </c>
      <c r="B27" s="10">
        <v>45424</v>
      </c>
      <c r="C27" s="1" t="s">
        <v>70</v>
      </c>
      <c r="D27" s="1" t="s">
        <v>71</v>
      </c>
      <c r="E27" s="1" t="s">
        <v>107</v>
      </c>
      <c r="F27" s="1" t="s">
        <v>108</v>
      </c>
      <c r="G27" s="1" t="s">
        <v>48</v>
      </c>
      <c r="H27" s="13">
        <v>5</v>
      </c>
      <c r="I27" s="16">
        <v>299.99</v>
      </c>
      <c r="J27" s="16">
        <v>1499.95</v>
      </c>
      <c r="K27" s="1" t="s">
        <v>36</v>
      </c>
      <c r="L27" s="1" t="s">
        <v>65</v>
      </c>
      <c r="M27" s="1" t="s">
        <v>24</v>
      </c>
      <c r="N27" s="10">
        <v>45168</v>
      </c>
      <c r="O27" s="18">
        <f ca="1">DATEDIF(Data[[#This Row],[Customer_Since]],TODAY(),"Y")</f>
        <v>1</v>
      </c>
      <c r="P27" s="20">
        <f>EOMONTH(Data[[#This Row],[Date]],0)</f>
        <v>45443</v>
      </c>
      <c r="Q27" s="40" cm="1">
        <f t="array" aca="1" ref="Q27" ca="1">IF(CELL("row")=ROW(),NOW(),Q27)</f>
        <v>0</v>
      </c>
    </row>
    <row r="28" spans="1:17" ht="15.75" customHeight="1" x14ac:dyDescent="0.25">
      <c r="A28" s="1" t="s">
        <v>113</v>
      </c>
      <c r="B28" s="10">
        <v>45424</v>
      </c>
      <c r="C28" s="1" t="s">
        <v>114</v>
      </c>
      <c r="D28" s="1" t="s">
        <v>115</v>
      </c>
      <c r="E28" s="1" t="s">
        <v>116</v>
      </c>
      <c r="F28" s="1" t="s">
        <v>117</v>
      </c>
      <c r="G28" s="1" t="s">
        <v>35</v>
      </c>
      <c r="H28" s="13">
        <v>3</v>
      </c>
      <c r="I28" s="16">
        <v>79.989999999999995</v>
      </c>
      <c r="J28" s="16">
        <v>239.97</v>
      </c>
      <c r="K28" s="1" t="s">
        <v>36</v>
      </c>
      <c r="L28" s="1" t="s">
        <v>65</v>
      </c>
      <c r="M28" s="1" t="s">
        <v>29</v>
      </c>
      <c r="N28" s="10">
        <v>45012</v>
      </c>
      <c r="O28" s="18">
        <f ca="1">DATEDIF(Data[[#This Row],[Customer_Since]],TODAY(),"Y")</f>
        <v>2</v>
      </c>
      <c r="P28" s="20">
        <f>EOMONTH(Data[[#This Row],[Date]],0)</f>
        <v>45443</v>
      </c>
      <c r="Q28" s="40" cm="1">
        <f t="array" aca="1" ref="Q28" ca="1">IF(CELL("row")=ROW(),NOW(),Q28)</f>
        <v>0</v>
      </c>
    </row>
    <row r="29" spans="1:17" ht="15.75" customHeight="1" x14ac:dyDescent="0.25">
      <c r="A29" s="1" t="s">
        <v>118</v>
      </c>
      <c r="B29" s="10">
        <v>45424</v>
      </c>
      <c r="C29" s="1" t="s">
        <v>101</v>
      </c>
      <c r="D29" s="1" t="s">
        <v>102</v>
      </c>
      <c r="E29" s="1" t="s">
        <v>119</v>
      </c>
      <c r="F29" s="1" t="s">
        <v>120</v>
      </c>
      <c r="G29" s="1" t="s">
        <v>21</v>
      </c>
      <c r="H29" s="13">
        <v>5</v>
      </c>
      <c r="I29" s="16">
        <v>89.99</v>
      </c>
      <c r="J29" s="16">
        <v>449.95</v>
      </c>
      <c r="K29" s="1" t="s">
        <v>22</v>
      </c>
      <c r="L29" s="1" t="s">
        <v>42</v>
      </c>
      <c r="M29" s="1" t="s">
        <v>29</v>
      </c>
      <c r="N29" s="10">
        <v>44919</v>
      </c>
      <c r="O29" s="18">
        <f ca="1">DATEDIF(Data[[#This Row],[Customer_Since]],TODAY(),"Y")</f>
        <v>2</v>
      </c>
      <c r="P29" s="20">
        <f>EOMONTH(Data[[#This Row],[Date]],0)</f>
        <v>45443</v>
      </c>
      <c r="Q29" s="40" cm="1">
        <f t="array" aca="1" ref="Q29" ca="1">IF(CELL("row")=ROW(),NOW(),Q29)</f>
        <v>0</v>
      </c>
    </row>
    <row r="30" spans="1:17" ht="15.75" customHeight="1" x14ac:dyDescent="0.25">
      <c r="A30" s="1" t="s">
        <v>121</v>
      </c>
      <c r="B30" s="10">
        <v>45425</v>
      </c>
      <c r="C30" s="1" t="s">
        <v>122</v>
      </c>
      <c r="D30" s="1" t="s">
        <v>123</v>
      </c>
      <c r="E30" s="1" t="s">
        <v>33</v>
      </c>
      <c r="F30" s="1" t="s">
        <v>34</v>
      </c>
      <c r="G30" s="1" t="s">
        <v>35</v>
      </c>
      <c r="H30" s="13">
        <v>2</v>
      </c>
      <c r="I30" s="16">
        <v>59.99</v>
      </c>
      <c r="J30" s="16">
        <v>119.98</v>
      </c>
      <c r="K30" s="1" t="s">
        <v>59</v>
      </c>
      <c r="L30" s="1" t="s">
        <v>23</v>
      </c>
      <c r="M30" s="1" t="s">
        <v>38</v>
      </c>
      <c r="N30" s="10">
        <v>45214</v>
      </c>
      <c r="O30" s="18">
        <f ca="1">DATEDIF(Data[[#This Row],[Customer_Since]],TODAY(),"Y")</f>
        <v>1</v>
      </c>
      <c r="P30" s="20">
        <f>EOMONTH(Data[[#This Row],[Date]],0)</f>
        <v>45443</v>
      </c>
      <c r="Q30" s="40" cm="1">
        <f t="array" aca="1" ref="Q30" ca="1">IF(CELL("row")=ROW(),NOW(),Q30)</f>
        <v>0</v>
      </c>
    </row>
    <row r="31" spans="1:17" ht="15.75" customHeight="1" x14ac:dyDescent="0.25">
      <c r="A31" s="1" t="s">
        <v>124</v>
      </c>
      <c r="B31" s="10">
        <v>45427</v>
      </c>
      <c r="C31" s="1" t="s">
        <v>125</v>
      </c>
      <c r="D31" s="1" t="s">
        <v>126</v>
      </c>
      <c r="E31" s="1" t="s">
        <v>33</v>
      </c>
      <c r="F31" s="1" t="s">
        <v>34</v>
      </c>
      <c r="G31" s="1" t="s">
        <v>35</v>
      </c>
      <c r="H31" s="13">
        <v>4</v>
      </c>
      <c r="I31" s="16">
        <v>59.99</v>
      </c>
      <c r="J31" s="16">
        <v>239.96</v>
      </c>
      <c r="K31" s="1" t="s">
        <v>59</v>
      </c>
      <c r="L31" s="1" t="s">
        <v>65</v>
      </c>
      <c r="M31" s="1" t="s">
        <v>38</v>
      </c>
      <c r="N31" s="10">
        <v>44867</v>
      </c>
      <c r="O31" s="18">
        <f ca="1">DATEDIF(Data[[#This Row],[Customer_Since]],TODAY(),"Y")</f>
        <v>2</v>
      </c>
      <c r="P31" s="20">
        <f>EOMONTH(Data[[#This Row],[Date]],0)</f>
        <v>45443</v>
      </c>
      <c r="Q31" s="40" cm="1">
        <f t="array" aca="1" ref="Q31" ca="1">IF(CELL("row")=ROW(),NOW(),Q31)</f>
        <v>0</v>
      </c>
    </row>
    <row r="32" spans="1:17" ht="15.75" customHeight="1" x14ac:dyDescent="0.25">
      <c r="A32" s="1" t="s">
        <v>127</v>
      </c>
      <c r="B32" s="10">
        <v>45427</v>
      </c>
      <c r="C32" s="1" t="s">
        <v>57</v>
      </c>
      <c r="D32" s="1" t="s">
        <v>58</v>
      </c>
      <c r="E32" s="1" t="s">
        <v>128</v>
      </c>
      <c r="F32" s="1" t="s">
        <v>129</v>
      </c>
      <c r="G32" s="1" t="s">
        <v>48</v>
      </c>
      <c r="H32" s="13">
        <v>5</v>
      </c>
      <c r="I32" s="16">
        <v>199.99</v>
      </c>
      <c r="J32" s="16">
        <v>999.95</v>
      </c>
      <c r="K32" s="1" t="s">
        <v>22</v>
      </c>
      <c r="L32" s="1" t="s">
        <v>37</v>
      </c>
      <c r="M32" s="1" t="s">
        <v>38</v>
      </c>
      <c r="N32" s="10">
        <v>44412</v>
      </c>
      <c r="O32" s="18">
        <f ca="1">DATEDIF(Data[[#This Row],[Customer_Since]],TODAY(),"Y")</f>
        <v>3</v>
      </c>
      <c r="P32" s="20">
        <f>EOMONTH(Data[[#This Row],[Date]],0)</f>
        <v>45443</v>
      </c>
      <c r="Q32" s="40" cm="1">
        <f t="array" aca="1" ref="Q32" ca="1">IF(CELL("row")=ROW(),NOW(),Q32)</f>
        <v>0</v>
      </c>
    </row>
    <row r="33" spans="1:17" ht="15.75" customHeight="1" x14ac:dyDescent="0.25">
      <c r="A33" s="1" t="s">
        <v>130</v>
      </c>
      <c r="B33" s="10">
        <v>45428</v>
      </c>
      <c r="C33" s="1" t="s">
        <v>131</v>
      </c>
      <c r="D33" s="1" t="s">
        <v>132</v>
      </c>
      <c r="E33" s="1" t="s">
        <v>46</v>
      </c>
      <c r="F33" s="1" t="s">
        <v>47</v>
      </c>
      <c r="G33" s="1" t="s">
        <v>48</v>
      </c>
      <c r="H33" s="13">
        <v>2</v>
      </c>
      <c r="I33" s="16">
        <v>149.99</v>
      </c>
      <c r="J33" s="16">
        <v>299.98</v>
      </c>
      <c r="K33" s="1" t="s">
        <v>28</v>
      </c>
      <c r="L33" s="1" t="s">
        <v>52</v>
      </c>
      <c r="M33" s="1" t="s">
        <v>24</v>
      </c>
      <c r="N33" s="10">
        <v>44823</v>
      </c>
      <c r="O33" s="18">
        <f ca="1">DATEDIF(Data[[#This Row],[Customer_Since]],TODAY(),"Y")</f>
        <v>2</v>
      </c>
      <c r="P33" s="20">
        <f>EOMONTH(Data[[#This Row],[Date]],0)</f>
        <v>45443</v>
      </c>
      <c r="Q33" s="40" cm="1">
        <f t="array" aca="1" ref="Q33" ca="1">IF(CELL("row")=ROW(),NOW(),Q33)</f>
        <v>0</v>
      </c>
    </row>
    <row r="34" spans="1:17" ht="15.75" customHeight="1" x14ac:dyDescent="0.25">
      <c r="A34" s="1" t="s">
        <v>133</v>
      </c>
      <c r="B34" s="10">
        <v>45430</v>
      </c>
      <c r="C34" s="1" t="s">
        <v>134</v>
      </c>
      <c r="D34" s="1" t="s">
        <v>135</v>
      </c>
      <c r="E34" s="1" t="s">
        <v>46</v>
      </c>
      <c r="F34" s="1" t="s">
        <v>47</v>
      </c>
      <c r="G34" s="1" t="s">
        <v>48</v>
      </c>
      <c r="H34" s="13">
        <v>3</v>
      </c>
      <c r="I34" s="16">
        <v>149.99</v>
      </c>
      <c r="J34" s="16">
        <v>449.97</v>
      </c>
      <c r="K34" s="1" t="s">
        <v>28</v>
      </c>
      <c r="L34" s="1" t="s">
        <v>52</v>
      </c>
      <c r="M34" s="1" t="s">
        <v>29</v>
      </c>
      <c r="N34" s="10">
        <v>45068</v>
      </c>
      <c r="O34" s="18">
        <f ca="1">DATEDIF(Data[[#This Row],[Customer_Since]],TODAY(),"Y")</f>
        <v>2</v>
      </c>
      <c r="P34" s="20">
        <f>EOMONTH(Data[[#This Row],[Date]],0)</f>
        <v>45443</v>
      </c>
      <c r="Q34" s="40" cm="1">
        <f t="array" aca="1" ref="Q34" ca="1">IF(CELL("row")=ROW(),NOW(),Q34)</f>
        <v>0</v>
      </c>
    </row>
    <row r="35" spans="1:17" ht="15.75" customHeight="1" x14ac:dyDescent="0.25">
      <c r="A35" s="1" t="s">
        <v>136</v>
      </c>
      <c r="B35" s="10">
        <v>45432</v>
      </c>
      <c r="C35" s="1" t="s">
        <v>31</v>
      </c>
      <c r="D35" s="1" t="s">
        <v>32</v>
      </c>
      <c r="E35" s="1" t="s">
        <v>63</v>
      </c>
      <c r="F35" s="1" t="s">
        <v>64</v>
      </c>
      <c r="G35" s="1" t="s">
        <v>21</v>
      </c>
      <c r="H35" s="13">
        <v>1</v>
      </c>
      <c r="I35" s="16">
        <v>899.99</v>
      </c>
      <c r="J35" s="16">
        <v>899.99</v>
      </c>
      <c r="K35" s="1" t="s">
        <v>28</v>
      </c>
      <c r="L35" s="1" t="s">
        <v>52</v>
      </c>
      <c r="M35" s="1" t="s">
        <v>29</v>
      </c>
      <c r="N35" s="10">
        <v>44578</v>
      </c>
      <c r="O35" s="18">
        <f ca="1">DATEDIF(Data[[#This Row],[Customer_Since]],TODAY(),"Y")</f>
        <v>3</v>
      </c>
      <c r="P35" s="20">
        <f>EOMONTH(Data[[#This Row],[Date]],0)</f>
        <v>45443</v>
      </c>
      <c r="Q35" s="40" cm="1">
        <f t="array" aca="1" ref="Q35" ca="1">IF(CELL("row")=ROW(),NOW(),Q35)</f>
        <v>0</v>
      </c>
    </row>
    <row r="36" spans="1:17" ht="15.75" customHeight="1" x14ac:dyDescent="0.25">
      <c r="A36" s="1" t="s">
        <v>137</v>
      </c>
      <c r="B36" s="10">
        <v>45434</v>
      </c>
      <c r="C36" s="1" t="s">
        <v>101</v>
      </c>
      <c r="D36" s="1" t="s">
        <v>102</v>
      </c>
      <c r="E36" s="1" t="s">
        <v>107</v>
      </c>
      <c r="F36" s="1" t="s">
        <v>108</v>
      </c>
      <c r="G36" s="1" t="s">
        <v>48</v>
      </c>
      <c r="H36" s="13">
        <v>3</v>
      </c>
      <c r="I36" s="16">
        <v>299.99</v>
      </c>
      <c r="J36" s="16">
        <v>899.97</v>
      </c>
      <c r="K36" s="1" t="s">
        <v>28</v>
      </c>
      <c r="L36" s="1" t="s">
        <v>65</v>
      </c>
      <c r="M36" s="1" t="s">
        <v>24</v>
      </c>
      <c r="N36" s="10">
        <v>44824</v>
      </c>
      <c r="O36" s="18">
        <f ca="1">DATEDIF(Data[[#This Row],[Customer_Since]],TODAY(),"Y")</f>
        <v>2</v>
      </c>
      <c r="P36" s="20">
        <f>EOMONTH(Data[[#This Row],[Date]],0)</f>
        <v>45443</v>
      </c>
      <c r="Q36" s="40" cm="1">
        <f t="array" aca="1" ref="Q36" ca="1">IF(CELL("row")=ROW(),NOW(),Q36)</f>
        <v>0</v>
      </c>
    </row>
    <row r="37" spans="1:17" ht="15.75" customHeight="1" x14ac:dyDescent="0.25">
      <c r="A37" s="1" t="s">
        <v>138</v>
      </c>
      <c r="B37" s="10">
        <v>45435</v>
      </c>
      <c r="C37" s="1" t="s">
        <v>131</v>
      </c>
      <c r="D37" s="1" t="s">
        <v>132</v>
      </c>
      <c r="E37" s="1" t="s">
        <v>116</v>
      </c>
      <c r="F37" s="1" t="s">
        <v>117</v>
      </c>
      <c r="G37" s="1" t="s">
        <v>35</v>
      </c>
      <c r="H37" s="13">
        <v>3</v>
      </c>
      <c r="I37" s="16">
        <v>79.989999999999995</v>
      </c>
      <c r="J37" s="16">
        <v>239.97</v>
      </c>
      <c r="K37" s="1" t="s">
        <v>22</v>
      </c>
      <c r="L37" s="1" t="s">
        <v>37</v>
      </c>
      <c r="M37" s="1" t="s">
        <v>24</v>
      </c>
      <c r="N37" s="10">
        <v>45046</v>
      </c>
      <c r="O37" s="18">
        <f ca="1">DATEDIF(Data[[#This Row],[Customer_Since]],TODAY(),"Y")</f>
        <v>2</v>
      </c>
      <c r="P37" s="20">
        <f>EOMONTH(Data[[#This Row],[Date]],0)</f>
        <v>45443</v>
      </c>
      <c r="Q37" s="40" cm="1">
        <f t="array" aca="1" ref="Q37" ca="1">IF(CELL("row")=ROW(),NOW(),Q37)</f>
        <v>0</v>
      </c>
    </row>
    <row r="38" spans="1:17" ht="15.75" customHeight="1" x14ac:dyDescent="0.25">
      <c r="A38" s="1" t="s">
        <v>139</v>
      </c>
      <c r="B38" s="10">
        <v>45438</v>
      </c>
      <c r="C38" s="1" t="s">
        <v>140</v>
      </c>
      <c r="D38" s="1" t="s">
        <v>141</v>
      </c>
      <c r="E38" s="1" t="s">
        <v>128</v>
      </c>
      <c r="F38" s="1" t="s">
        <v>129</v>
      </c>
      <c r="G38" s="1" t="s">
        <v>48</v>
      </c>
      <c r="H38" s="13">
        <v>3</v>
      </c>
      <c r="I38" s="16">
        <v>199.99</v>
      </c>
      <c r="J38" s="16">
        <v>599.97</v>
      </c>
      <c r="K38" s="1" t="s">
        <v>28</v>
      </c>
      <c r="L38" s="1" t="s">
        <v>42</v>
      </c>
      <c r="M38" s="1" t="s">
        <v>29</v>
      </c>
      <c r="N38" s="10">
        <v>45292</v>
      </c>
      <c r="O38" s="18">
        <f ca="1">DATEDIF(Data[[#This Row],[Customer_Since]],TODAY(),"Y")</f>
        <v>1</v>
      </c>
      <c r="P38" s="20">
        <f>EOMONTH(Data[[#This Row],[Date]],0)</f>
        <v>45443</v>
      </c>
      <c r="Q38" s="40" cm="1">
        <f t="array" aca="1" ref="Q38" ca="1">IF(CELL("row")=ROW(),NOW(),Q38)</f>
        <v>0</v>
      </c>
    </row>
    <row r="39" spans="1:17" ht="15.75" customHeight="1" x14ac:dyDescent="0.25">
      <c r="A39" s="1" t="s">
        <v>142</v>
      </c>
      <c r="B39" s="10">
        <v>45440</v>
      </c>
      <c r="C39" s="1" t="s">
        <v>143</v>
      </c>
      <c r="D39" s="1" t="s">
        <v>144</v>
      </c>
      <c r="E39" s="1" t="s">
        <v>82</v>
      </c>
      <c r="F39" s="1" t="s">
        <v>83</v>
      </c>
      <c r="G39" s="1" t="s">
        <v>21</v>
      </c>
      <c r="H39" s="13">
        <v>5</v>
      </c>
      <c r="I39" s="16">
        <v>699.99</v>
      </c>
      <c r="J39" s="16">
        <v>3499.95</v>
      </c>
      <c r="K39" s="1" t="s">
        <v>36</v>
      </c>
      <c r="L39" s="1" t="s">
        <v>52</v>
      </c>
      <c r="M39" s="1" t="s">
        <v>38</v>
      </c>
      <c r="N39" s="10">
        <v>44407</v>
      </c>
      <c r="O39" s="18">
        <f ca="1">DATEDIF(Data[[#This Row],[Customer_Since]],TODAY(),"Y")</f>
        <v>4</v>
      </c>
      <c r="P39" s="20">
        <f>EOMONTH(Data[[#This Row],[Date]],0)</f>
        <v>45443</v>
      </c>
      <c r="Q39" s="40" cm="1">
        <f t="array" aca="1" ref="Q39" ca="1">IF(CELL("row")=ROW(),NOW(),Q39)</f>
        <v>0</v>
      </c>
    </row>
    <row r="40" spans="1:17" ht="15.75" customHeight="1" x14ac:dyDescent="0.25">
      <c r="A40" s="1" t="s">
        <v>145</v>
      </c>
      <c r="B40" s="10">
        <v>45441</v>
      </c>
      <c r="C40" s="1" t="s">
        <v>146</v>
      </c>
      <c r="D40" s="1" t="s">
        <v>147</v>
      </c>
      <c r="E40" s="1" t="s">
        <v>119</v>
      </c>
      <c r="F40" s="1" t="s">
        <v>120</v>
      </c>
      <c r="G40" s="1" t="s">
        <v>21</v>
      </c>
      <c r="H40" s="13">
        <v>3</v>
      </c>
      <c r="I40" s="16">
        <v>89.99</v>
      </c>
      <c r="J40" s="16">
        <v>269.97000000000003</v>
      </c>
      <c r="K40" s="1" t="s">
        <v>36</v>
      </c>
      <c r="L40" s="1" t="s">
        <v>23</v>
      </c>
      <c r="M40" s="1" t="s">
        <v>29</v>
      </c>
      <c r="N40" s="10">
        <v>45120</v>
      </c>
      <c r="O40" s="18">
        <f ca="1">DATEDIF(Data[[#This Row],[Customer_Since]],TODAY(),"Y")</f>
        <v>2</v>
      </c>
      <c r="P40" s="20">
        <f>EOMONTH(Data[[#This Row],[Date]],0)</f>
        <v>45443</v>
      </c>
      <c r="Q40" s="40" cm="1">
        <f t="array" aca="1" ref="Q40" ca="1">IF(CELL("row")=ROW(),NOW(),Q40)</f>
        <v>0</v>
      </c>
    </row>
    <row r="41" spans="1:17" ht="15.75" customHeight="1" x14ac:dyDescent="0.25">
      <c r="A41" s="1" t="s">
        <v>148</v>
      </c>
      <c r="B41" s="10">
        <v>45443</v>
      </c>
      <c r="C41" s="1" t="s">
        <v>149</v>
      </c>
      <c r="D41" s="1" t="s">
        <v>150</v>
      </c>
      <c r="E41" s="1" t="s">
        <v>116</v>
      </c>
      <c r="F41" s="1" t="s">
        <v>117</v>
      </c>
      <c r="G41" s="1" t="s">
        <v>35</v>
      </c>
      <c r="H41" s="13">
        <v>1</v>
      </c>
      <c r="I41" s="16">
        <v>79.989999999999995</v>
      </c>
      <c r="J41" s="16">
        <v>79.989999999999995</v>
      </c>
      <c r="K41" s="1" t="s">
        <v>22</v>
      </c>
      <c r="L41" s="1" t="s">
        <v>42</v>
      </c>
      <c r="M41" s="1" t="s">
        <v>38</v>
      </c>
      <c r="N41" s="10">
        <v>44917</v>
      </c>
      <c r="O41" s="18">
        <f ca="1">DATEDIF(Data[[#This Row],[Customer_Since]],TODAY(),"Y")</f>
        <v>2</v>
      </c>
      <c r="P41" s="20">
        <f>EOMONTH(Data[[#This Row],[Date]],0)</f>
        <v>45443</v>
      </c>
      <c r="Q41" s="40" cm="1">
        <f t="array" aca="1" ref="Q41" ca="1">IF(CELL("row")=ROW(),NOW(),Q41)</f>
        <v>0</v>
      </c>
    </row>
    <row r="42" spans="1:17" ht="15.75" customHeight="1" x14ac:dyDescent="0.25">
      <c r="A42" s="1" t="s">
        <v>151</v>
      </c>
      <c r="B42" s="10">
        <v>45444</v>
      </c>
      <c r="C42" s="1" t="s">
        <v>152</v>
      </c>
      <c r="D42" s="1" t="s">
        <v>153</v>
      </c>
      <c r="E42" s="1" t="s">
        <v>33</v>
      </c>
      <c r="F42" s="1" t="s">
        <v>34</v>
      </c>
      <c r="G42" s="1" t="s">
        <v>35</v>
      </c>
      <c r="H42" s="13">
        <v>2</v>
      </c>
      <c r="I42" s="16">
        <v>59.99</v>
      </c>
      <c r="J42" s="16">
        <v>119.98</v>
      </c>
      <c r="K42" s="1" t="s">
        <v>22</v>
      </c>
      <c r="L42" s="1" t="s">
        <v>52</v>
      </c>
      <c r="M42" s="1" t="s">
        <v>24</v>
      </c>
      <c r="N42" s="10">
        <v>45390</v>
      </c>
      <c r="O42" s="18">
        <f ca="1">DATEDIF(Data[[#This Row],[Customer_Since]],TODAY(),"Y")</f>
        <v>1</v>
      </c>
      <c r="P42" s="20">
        <f>EOMONTH(Data[[#This Row],[Date]],0)</f>
        <v>45473</v>
      </c>
      <c r="Q42" s="40" cm="1">
        <f t="array" aca="1" ref="Q42" ca="1">IF(CELL("row")=ROW(),NOW(),Q42)</f>
        <v>0</v>
      </c>
    </row>
    <row r="43" spans="1:17" ht="15.75" customHeight="1" x14ac:dyDescent="0.25">
      <c r="A43" s="1" t="s">
        <v>154</v>
      </c>
      <c r="B43" s="10">
        <v>45444</v>
      </c>
      <c r="C43" s="1" t="s">
        <v>57</v>
      </c>
      <c r="D43" s="1" t="s">
        <v>58</v>
      </c>
      <c r="E43" s="1" t="s">
        <v>119</v>
      </c>
      <c r="F43" s="1" t="s">
        <v>120</v>
      </c>
      <c r="G43" s="1" t="s">
        <v>21</v>
      </c>
      <c r="H43" s="13">
        <v>1</v>
      </c>
      <c r="I43" s="16">
        <v>89.99</v>
      </c>
      <c r="J43" s="16">
        <v>89.99</v>
      </c>
      <c r="K43" s="1" t="s">
        <v>22</v>
      </c>
      <c r="L43" s="1" t="s">
        <v>42</v>
      </c>
      <c r="M43" s="1" t="s">
        <v>24</v>
      </c>
      <c r="N43" s="10">
        <v>45141</v>
      </c>
      <c r="O43" s="18">
        <f ca="1">DATEDIF(Data[[#This Row],[Customer_Since]],TODAY(),"Y")</f>
        <v>1</v>
      </c>
      <c r="P43" s="20">
        <f>EOMONTH(Data[[#This Row],[Date]],0)</f>
        <v>45473</v>
      </c>
      <c r="Q43" s="40" cm="1">
        <f t="array" aca="1" ref="Q43" ca="1">IF(CELL("row")=ROW(),NOW(),Q43)</f>
        <v>0</v>
      </c>
    </row>
    <row r="44" spans="1:17" ht="15.75" customHeight="1" x14ac:dyDescent="0.25">
      <c r="A44" s="1" t="s">
        <v>155</v>
      </c>
      <c r="B44" s="10">
        <v>45446</v>
      </c>
      <c r="C44" s="1" t="s">
        <v>156</v>
      </c>
      <c r="D44" s="1" t="s">
        <v>157</v>
      </c>
      <c r="E44" s="1" t="s">
        <v>119</v>
      </c>
      <c r="F44" s="1" t="s">
        <v>120</v>
      </c>
      <c r="G44" s="1" t="s">
        <v>21</v>
      </c>
      <c r="H44" s="13">
        <v>5</v>
      </c>
      <c r="I44" s="16">
        <v>89.99</v>
      </c>
      <c r="J44" s="16">
        <v>449.95</v>
      </c>
      <c r="K44" s="1" t="s">
        <v>28</v>
      </c>
      <c r="L44" s="1" t="s">
        <v>65</v>
      </c>
      <c r="M44" s="1" t="s">
        <v>38</v>
      </c>
      <c r="N44" s="10">
        <v>44587</v>
      </c>
      <c r="O44" s="18">
        <f ca="1">DATEDIF(Data[[#This Row],[Customer_Since]],TODAY(),"Y")</f>
        <v>3</v>
      </c>
      <c r="P44" s="20">
        <f>EOMONTH(Data[[#This Row],[Date]],0)</f>
        <v>45473</v>
      </c>
      <c r="Q44" s="40" cm="1">
        <f t="array" aca="1" ref="Q44" ca="1">IF(CELL("row")=ROW(),NOW(),Q44)</f>
        <v>0</v>
      </c>
    </row>
    <row r="45" spans="1:17" ht="15.75" customHeight="1" x14ac:dyDescent="0.25">
      <c r="A45" s="1" t="s">
        <v>158</v>
      </c>
      <c r="B45" s="10">
        <v>45449</v>
      </c>
      <c r="C45" s="1" t="s">
        <v>26</v>
      </c>
      <c r="D45" s="1" t="s">
        <v>27</v>
      </c>
      <c r="E45" s="1" t="s">
        <v>19</v>
      </c>
      <c r="F45" s="1" t="s">
        <v>20</v>
      </c>
      <c r="G45" s="1" t="s">
        <v>21</v>
      </c>
      <c r="H45" s="13">
        <v>5</v>
      </c>
      <c r="I45" s="16">
        <v>249.99</v>
      </c>
      <c r="J45" s="16">
        <v>1249.95</v>
      </c>
      <c r="K45" s="1" t="s">
        <v>28</v>
      </c>
      <c r="L45" s="1" t="s">
        <v>65</v>
      </c>
      <c r="M45" s="1" t="s">
        <v>38</v>
      </c>
      <c r="N45" s="10">
        <v>44707</v>
      </c>
      <c r="O45" s="18">
        <f ca="1">DATEDIF(Data[[#This Row],[Customer_Since]],TODAY(),"Y")</f>
        <v>3</v>
      </c>
      <c r="P45" s="20">
        <f>EOMONTH(Data[[#This Row],[Date]],0)</f>
        <v>45473</v>
      </c>
      <c r="Q45" s="40" cm="1">
        <f t="array" aca="1" ref="Q45" ca="1">IF(CELL("row")=ROW(),NOW(),Q45)</f>
        <v>0</v>
      </c>
    </row>
    <row r="46" spans="1:17" ht="15.75" customHeight="1" x14ac:dyDescent="0.25">
      <c r="A46" s="1" t="s">
        <v>159</v>
      </c>
      <c r="B46" s="10">
        <v>45449</v>
      </c>
      <c r="C46" s="1" t="s">
        <v>160</v>
      </c>
      <c r="D46" s="1" t="s">
        <v>161</v>
      </c>
      <c r="E46" s="1" t="s">
        <v>119</v>
      </c>
      <c r="F46" s="1" t="s">
        <v>120</v>
      </c>
      <c r="G46" s="1" t="s">
        <v>21</v>
      </c>
      <c r="H46" s="13">
        <v>1</v>
      </c>
      <c r="I46" s="16">
        <v>89.99</v>
      </c>
      <c r="J46" s="16">
        <v>89.99</v>
      </c>
      <c r="K46" s="1" t="s">
        <v>28</v>
      </c>
      <c r="L46" s="1" t="s">
        <v>37</v>
      </c>
      <c r="M46" s="1" t="s">
        <v>38</v>
      </c>
      <c r="N46" s="10">
        <v>44582</v>
      </c>
      <c r="O46" s="18">
        <f ca="1">DATEDIF(Data[[#This Row],[Customer_Since]],TODAY(),"Y")</f>
        <v>3</v>
      </c>
      <c r="P46" s="20">
        <f>EOMONTH(Data[[#This Row],[Date]],0)</f>
        <v>45473</v>
      </c>
      <c r="Q46" s="40" cm="1">
        <f t="array" aca="1" ref="Q46" ca="1">IF(CELL("row")=ROW(),NOW(),Q46)</f>
        <v>0</v>
      </c>
    </row>
    <row r="47" spans="1:17" ht="15.75" customHeight="1" x14ac:dyDescent="0.25">
      <c r="A47" s="1" t="s">
        <v>162</v>
      </c>
      <c r="B47" s="10">
        <v>45450</v>
      </c>
      <c r="C47" s="1" t="s">
        <v>44</v>
      </c>
      <c r="D47" s="1" t="s">
        <v>45</v>
      </c>
      <c r="E47" s="1" t="s">
        <v>46</v>
      </c>
      <c r="F47" s="1" t="s">
        <v>47</v>
      </c>
      <c r="G47" s="1" t="s">
        <v>48</v>
      </c>
      <c r="H47" s="13">
        <v>2</v>
      </c>
      <c r="I47" s="16">
        <v>149.99</v>
      </c>
      <c r="J47" s="16">
        <v>299.98</v>
      </c>
      <c r="K47" s="1" t="s">
        <v>22</v>
      </c>
      <c r="L47" s="1" t="s">
        <v>65</v>
      </c>
      <c r="M47" s="1" t="s">
        <v>29</v>
      </c>
      <c r="N47" s="10">
        <v>44645</v>
      </c>
      <c r="O47" s="18">
        <f ca="1">DATEDIF(Data[[#This Row],[Customer_Since]],TODAY(),"Y")</f>
        <v>3</v>
      </c>
      <c r="P47" s="20">
        <f>EOMONTH(Data[[#This Row],[Date]],0)</f>
        <v>45473</v>
      </c>
      <c r="Q47" s="40" cm="1">
        <f t="array" aca="1" ref="Q47" ca="1">IF(CELL("row")=ROW(),NOW(),Q47)</f>
        <v>0</v>
      </c>
    </row>
    <row r="48" spans="1:17" ht="15.75" customHeight="1" x14ac:dyDescent="0.25">
      <c r="A48" s="1" t="s">
        <v>163</v>
      </c>
      <c r="B48" s="10">
        <v>45452</v>
      </c>
      <c r="C48" s="1" t="s">
        <v>164</v>
      </c>
      <c r="D48" s="1" t="s">
        <v>165</v>
      </c>
      <c r="E48" s="1" t="s">
        <v>33</v>
      </c>
      <c r="F48" s="1" t="s">
        <v>34</v>
      </c>
      <c r="G48" s="1" t="s">
        <v>35</v>
      </c>
      <c r="H48" s="13">
        <v>4</v>
      </c>
      <c r="I48" s="16">
        <v>59.99</v>
      </c>
      <c r="J48" s="16">
        <v>239.96</v>
      </c>
      <c r="K48" s="1" t="s">
        <v>22</v>
      </c>
      <c r="L48" s="1" t="s">
        <v>65</v>
      </c>
      <c r="M48" s="1" t="s">
        <v>38</v>
      </c>
      <c r="N48" s="10">
        <v>44435</v>
      </c>
      <c r="O48" s="18">
        <f ca="1">DATEDIF(Data[[#This Row],[Customer_Since]],TODAY(),"Y")</f>
        <v>3</v>
      </c>
      <c r="P48" s="20">
        <f>EOMONTH(Data[[#This Row],[Date]],0)</f>
        <v>45473</v>
      </c>
      <c r="Q48" s="40" cm="1">
        <f t="array" aca="1" ref="Q48" ca="1">IF(CELL("row")=ROW(),NOW(),Q48)</f>
        <v>0</v>
      </c>
    </row>
    <row r="49" spans="1:17" ht="15.75" customHeight="1" x14ac:dyDescent="0.25">
      <c r="A49" s="1" t="s">
        <v>166</v>
      </c>
      <c r="B49" s="10">
        <v>45456</v>
      </c>
      <c r="C49" s="1" t="s">
        <v>131</v>
      </c>
      <c r="D49" s="1" t="s">
        <v>132</v>
      </c>
      <c r="E49" s="1" t="s">
        <v>119</v>
      </c>
      <c r="F49" s="1" t="s">
        <v>120</v>
      </c>
      <c r="G49" s="1" t="s">
        <v>21</v>
      </c>
      <c r="H49" s="13">
        <v>5</v>
      </c>
      <c r="I49" s="16">
        <v>89.99</v>
      </c>
      <c r="J49" s="16">
        <v>449.95</v>
      </c>
      <c r="K49" s="1" t="s">
        <v>22</v>
      </c>
      <c r="L49" s="1" t="s">
        <v>23</v>
      </c>
      <c r="M49" s="1" t="s">
        <v>29</v>
      </c>
      <c r="N49" s="10">
        <v>44579</v>
      </c>
      <c r="O49" s="18">
        <f ca="1">DATEDIF(Data[[#This Row],[Customer_Since]],TODAY(),"Y")</f>
        <v>3</v>
      </c>
      <c r="P49" s="20">
        <f>EOMONTH(Data[[#This Row],[Date]],0)</f>
        <v>45473</v>
      </c>
      <c r="Q49" s="40" cm="1">
        <f t="array" aca="1" ref="Q49" ca="1">IF(CELL("row")=ROW(),NOW(),Q49)</f>
        <v>0</v>
      </c>
    </row>
    <row r="50" spans="1:17" ht="15.75" customHeight="1" x14ac:dyDescent="0.25">
      <c r="A50" s="1" t="s">
        <v>167</v>
      </c>
      <c r="B50" s="10">
        <v>45459</v>
      </c>
      <c r="C50" s="1" t="s">
        <v>101</v>
      </c>
      <c r="D50" s="1" t="s">
        <v>102</v>
      </c>
      <c r="E50" s="1" t="s">
        <v>119</v>
      </c>
      <c r="F50" s="1" t="s">
        <v>120</v>
      </c>
      <c r="G50" s="1" t="s">
        <v>21</v>
      </c>
      <c r="H50" s="13">
        <v>2</v>
      </c>
      <c r="I50" s="16">
        <v>89.99</v>
      </c>
      <c r="J50" s="16">
        <v>179.98</v>
      </c>
      <c r="K50" s="1" t="s">
        <v>28</v>
      </c>
      <c r="L50" s="1" t="s">
        <v>37</v>
      </c>
      <c r="M50" s="1" t="s">
        <v>29</v>
      </c>
      <c r="N50" s="10">
        <v>44471</v>
      </c>
      <c r="O50" s="18">
        <f ca="1">DATEDIF(Data[[#This Row],[Customer_Since]],TODAY(),"Y")</f>
        <v>3</v>
      </c>
      <c r="P50" s="20">
        <f>EOMONTH(Data[[#This Row],[Date]],0)</f>
        <v>45473</v>
      </c>
      <c r="Q50" s="40" cm="1">
        <f t="array" aca="1" ref="Q50" ca="1">IF(CELL("row")=ROW(),NOW(),Q50)</f>
        <v>0</v>
      </c>
    </row>
    <row r="51" spans="1:17" ht="15.75" customHeight="1" x14ac:dyDescent="0.25">
      <c r="A51" s="1" t="s">
        <v>168</v>
      </c>
      <c r="B51" s="10">
        <v>45459</v>
      </c>
      <c r="C51" s="1" t="s">
        <v>17</v>
      </c>
      <c r="D51" s="1" t="s">
        <v>18</v>
      </c>
      <c r="E51" s="1" t="s">
        <v>63</v>
      </c>
      <c r="F51" s="1" t="s">
        <v>64</v>
      </c>
      <c r="G51" s="1" t="s">
        <v>21</v>
      </c>
      <c r="H51" s="13">
        <v>5</v>
      </c>
      <c r="I51" s="16">
        <v>899.99</v>
      </c>
      <c r="J51" s="16">
        <v>4499.95</v>
      </c>
      <c r="K51" s="1" t="s">
        <v>28</v>
      </c>
      <c r="L51" s="1" t="s">
        <v>37</v>
      </c>
      <c r="M51" s="1" t="s">
        <v>38</v>
      </c>
      <c r="N51" s="10">
        <v>44974</v>
      </c>
      <c r="O51" s="18">
        <f ca="1">DATEDIF(Data[[#This Row],[Customer_Since]],TODAY(),"Y")</f>
        <v>2</v>
      </c>
      <c r="P51" s="20">
        <f>EOMONTH(Data[[#This Row],[Date]],0)</f>
        <v>45473</v>
      </c>
      <c r="Q51" s="40" cm="1">
        <f t="array" aca="1" ref="Q51" ca="1">IF(CELL("row")=ROW(),NOW(),Q51)</f>
        <v>0</v>
      </c>
    </row>
    <row r="52" spans="1:17" ht="15.75" customHeight="1" x14ac:dyDescent="0.25">
      <c r="A52" s="1" t="s">
        <v>169</v>
      </c>
      <c r="B52" s="10">
        <v>45459</v>
      </c>
      <c r="C52" s="1" t="s">
        <v>125</v>
      </c>
      <c r="D52" s="1" t="s">
        <v>126</v>
      </c>
      <c r="E52" s="1" t="s">
        <v>63</v>
      </c>
      <c r="F52" s="1" t="s">
        <v>64</v>
      </c>
      <c r="G52" s="1" t="s">
        <v>21</v>
      </c>
      <c r="H52" s="13">
        <v>5</v>
      </c>
      <c r="I52" s="16">
        <v>899.99</v>
      </c>
      <c r="J52" s="16">
        <v>4499.95</v>
      </c>
      <c r="K52" s="1" t="s">
        <v>36</v>
      </c>
      <c r="L52" s="1" t="s">
        <v>65</v>
      </c>
      <c r="M52" s="1" t="s">
        <v>29</v>
      </c>
      <c r="N52" s="10">
        <v>45278</v>
      </c>
      <c r="O52" s="18">
        <f ca="1">DATEDIF(Data[[#This Row],[Customer_Since]],TODAY(),"Y")</f>
        <v>1</v>
      </c>
      <c r="P52" s="20">
        <f>EOMONTH(Data[[#This Row],[Date]],0)</f>
        <v>45473</v>
      </c>
      <c r="Q52" s="40" cm="1">
        <f t="array" aca="1" ref="Q52" ca="1">IF(CELL("row")=ROW(),NOW(),Q52)</f>
        <v>0</v>
      </c>
    </row>
    <row r="53" spans="1:17" ht="15.75" customHeight="1" x14ac:dyDescent="0.25">
      <c r="A53" s="1" t="s">
        <v>170</v>
      </c>
      <c r="B53" s="10">
        <v>45460</v>
      </c>
      <c r="C53" s="1" t="s">
        <v>160</v>
      </c>
      <c r="D53" s="1" t="s">
        <v>161</v>
      </c>
      <c r="E53" s="1" t="s">
        <v>33</v>
      </c>
      <c r="F53" s="1" t="s">
        <v>34</v>
      </c>
      <c r="G53" s="1" t="s">
        <v>35</v>
      </c>
      <c r="H53" s="13">
        <v>1</v>
      </c>
      <c r="I53" s="16">
        <v>59.99</v>
      </c>
      <c r="J53" s="16">
        <v>59.99</v>
      </c>
      <c r="K53" s="1" t="s">
        <v>59</v>
      </c>
      <c r="L53" s="1" t="s">
        <v>52</v>
      </c>
      <c r="M53" s="1" t="s">
        <v>29</v>
      </c>
      <c r="N53" s="10">
        <v>45190</v>
      </c>
      <c r="O53" s="18">
        <f ca="1">DATEDIF(Data[[#This Row],[Customer_Since]],TODAY(),"Y")</f>
        <v>1</v>
      </c>
      <c r="P53" s="20">
        <f>EOMONTH(Data[[#This Row],[Date]],0)</f>
        <v>45473</v>
      </c>
      <c r="Q53" s="40" cm="1">
        <f t="array" aca="1" ref="Q53" ca="1">IF(CELL("row")=ROW(),NOW(),Q53)</f>
        <v>0</v>
      </c>
    </row>
    <row r="54" spans="1:17" ht="15.75" customHeight="1" x14ac:dyDescent="0.25">
      <c r="A54" s="1" t="s">
        <v>171</v>
      </c>
      <c r="B54" s="10">
        <v>45460</v>
      </c>
      <c r="C54" s="1" t="s">
        <v>143</v>
      </c>
      <c r="D54" s="1" t="s">
        <v>144</v>
      </c>
      <c r="E54" s="1" t="s">
        <v>107</v>
      </c>
      <c r="F54" s="1" t="s">
        <v>108</v>
      </c>
      <c r="G54" s="1" t="s">
        <v>48</v>
      </c>
      <c r="H54" s="13">
        <v>2</v>
      </c>
      <c r="I54" s="16">
        <v>299.99</v>
      </c>
      <c r="J54" s="16">
        <v>599.98</v>
      </c>
      <c r="K54" s="1" t="s">
        <v>59</v>
      </c>
      <c r="L54" s="1" t="s">
        <v>65</v>
      </c>
      <c r="M54" s="1" t="s">
        <v>38</v>
      </c>
      <c r="N54" s="10">
        <v>45253</v>
      </c>
      <c r="O54" s="18">
        <f ca="1">DATEDIF(Data[[#This Row],[Customer_Since]],TODAY(),"Y")</f>
        <v>1</v>
      </c>
      <c r="P54" s="20">
        <f>EOMONTH(Data[[#This Row],[Date]],0)</f>
        <v>45473</v>
      </c>
      <c r="Q54" s="40" cm="1">
        <f t="array" aca="1" ref="Q54" ca="1">IF(CELL("row")=ROW(),NOW(),Q54)</f>
        <v>0</v>
      </c>
    </row>
    <row r="55" spans="1:17" ht="15.75" customHeight="1" x14ac:dyDescent="0.25">
      <c r="A55" s="1" t="s">
        <v>172</v>
      </c>
      <c r="B55" s="10">
        <v>45468</v>
      </c>
      <c r="C55" s="1" t="s">
        <v>173</v>
      </c>
      <c r="D55" s="1" t="s">
        <v>174</v>
      </c>
      <c r="E55" s="1" t="s">
        <v>119</v>
      </c>
      <c r="F55" s="1" t="s">
        <v>120</v>
      </c>
      <c r="G55" s="1" t="s">
        <v>21</v>
      </c>
      <c r="H55" s="13">
        <v>4</v>
      </c>
      <c r="I55" s="16">
        <v>89.99</v>
      </c>
      <c r="J55" s="16">
        <v>359.96</v>
      </c>
      <c r="K55" s="1" t="s">
        <v>59</v>
      </c>
      <c r="L55" s="1" t="s">
        <v>37</v>
      </c>
      <c r="M55" s="1" t="s">
        <v>24</v>
      </c>
      <c r="N55" s="10">
        <v>45281</v>
      </c>
      <c r="O55" s="18">
        <f ca="1">DATEDIF(Data[[#This Row],[Customer_Since]],TODAY(),"Y")</f>
        <v>1</v>
      </c>
      <c r="P55" s="20">
        <f>EOMONTH(Data[[#This Row],[Date]],0)</f>
        <v>45473</v>
      </c>
      <c r="Q55" s="40" cm="1">
        <f t="array" aca="1" ref="Q55" ca="1">IF(CELL("row")=ROW(),NOW(),Q55)</f>
        <v>0</v>
      </c>
    </row>
    <row r="56" spans="1:17" ht="15.75" customHeight="1" x14ac:dyDescent="0.25">
      <c r="A56" s="1" t="s">
        <v>175</v>
      </c>
      <c r="B56" s="10">
        <v>45469</v>
      </c>
      <c r="C56" s="1" t="s">
        <v>31</v>
      </c>
      <c r="D56" s="1" t="s">
        <v>32</v>
      </c>
      <c r="E56" s="1" t="s">
        <v>116</v>
      </c>
      <c r="F56" s="1" t="s">
        <v>117</v>
      </c>
      <c r="G56" s="1" t="s">
        <v>35</v>
      </c>
      <c r="H56" s="13">
        <v>1</v>
      </c>
      <c r="I56" s="16">
        <v>79.989999999999995</v>
      </c>
      <c r="J56" s="16">
        <v>79.989999999999995</v>
      </c>
      <c r="K56" s="1" t="s">
        <v>36</v>
      </c>
      <c r="L56" s="1" t="s">
        <v>23</v>
      </c>
      <c r="M56" s="1" t="s">
        <v>29</v>
      </c>
      <c r="N56" s="10">
        <v>45352</v>
      </c>
      <c r="O56" s="18">
        <f ca="1">DATEDIF(Data[[#This Row],[Customer_Since]],TODAY(),"Y")</f>
        <v>1</v>
      </c>
      <c r="P56" s="20">
        <f>EOMONTH(Data[[#This Row],[Date]],0)</f>
        <v>45473</v>
      </c>
      <c r="Q56" s="40" cm="1">
        <f t="array" aca="1" ref="Q56" ca="1">IF(CELL("row")=ROW(),NOW(),Q56)</f>
        <v>0</v>
      </c>
    </row>
    <row r="57" spans="1:17" ht="15.75" customHeight="1" x14ac:dyDescent="0.25">
      <c r="A57" s="1" t="s">
        <v>176</v>
      </c>
      <c r="B57" s="10">
        <v>45469</v>
      </c>
      <c r="C57" s="1" t="s">
        <v>61</v>
      </c>
      <c r="D57" s="1" t="s">
        <v>62</v>
      </c>
      <c r="E57" s="1" t="s">
        <v>119</v>
      </c>
      <c r="F57" s="1" t="s">
        <v>120</v>
      </c>
      <c r="G57" s="1" t="s">
        <v>21</v>
      </c>
      <c r="H57" s="13">
        <v>2</v>
      </c>
      <c r="I57" s="16">
        <v>89.99</v>
      </c>
      <c r="J57" s="16">
        <v>179.98</v>
      </c>
      <c r="K57" s="1" t="s">
        <v>22</v>
      </c>
      <c r="L57" s="1" t="s">
        <v>52</v>
      </c>
      <c r="M57" s="1" t="s">
        <v>24</v>
      </c>
      <c r="N57" s="10">
        <v>44438</v>
      </c>
      <c r="O57" s="18">
        <f ca="1">DATEDIF(Data[[#This Row],[Customer_Since]],TODAY(),"Y")</f>
        <v>3</v>
      </c>
      <c r="P57" s="20">
        <f>EOMONTH(Data[[#This Row],[Date]],0)</f>
        <v>45473</v>
      </c>
      <c r="Q57" s="40" cm="1">
        <f t="array" aca="1" ref="Q57" ca="1">IF(CELL("row")=ROW(),NOW(),Q57)</f>
        <v>0</v>
      </c>
    </row>
    <row r="58" spans="1:17" ht="15.75" customHeight="1" x14ac:dyDescent="0.25">
      <c r="A58" s="1" t="s">
        <v>177</v>
      </c>
      <c r="B58" s="10">
        <v>45471</v>
      </c>
      <c r="C58" s="1" t="s">
        <v>40</v>
      </c>
      <c r="D58" s="1" t="s">
        <v>41</v>
      </c>
      <c r="E58" s="1" t="s">
        <v>82</v>
      </c>
      <c r="F58" s="1" t="s">
        <v>83</v>
      </c>
      <c r="G58" s="1" t="s">
        <v>21</v>
      </c>
      <c r="H58" s="13">
        <v>3</v>
      </c>
      <c r="I58" s="16">
        <v>699.99</v>
      </c>
      <c r="J58" s="16">
        <v>2099.9699999999998</v>
      </c>
      <c r="K58" s="1" t="s">
        <v>28</v>
      </c>
      <c r="L58" s="1" t="s">
        <v>65</v>
      </c>
      <c r="M58" s="1" t="s">
        <v>29</v>
      </c>
      <c r="N58" s="10">
        <v>45102</v>
      </c>
      <c r="O58" s="18">
        <f ca="1">DATEDIF(Data[[#This Row],[Customer_Since]],TODAY(),"Y")</f>
        <v>2</v>
      </c>
      <c r="P58" s="20">
        <f>EOMONTH(Data[[#This Row],[Date]],0)</f>
        <v>45473</v>
      </c>
      <c r="Q58" s="40" cm="1">
        <f t="array" aca="1" ref="Q58" ca="1">IF(CELL("row")=ROW(),NOW(),Q58)</f>
        <v>0</v>
      </c>
    </row>
    <row r="59" spans="1:17" ht="15.75" customHeight="1" x14ac:dyDescent="0.25">
      <c r="A59" s="1" t="s">
        <v>178</v>
      </c>
      <c r="B59" s="10">
        <v>45471</v>
      </c>
      <c r="C59" s="1" t="s">
        <v>101</v>
      </c>
      <c r="D59" s="1" t="s">
        <v>102</v>
      </c>
      <c r="E59" s="1" t="s">
        <v>63</v>
      </c>
      <c r="F59" s="1" t="s">
        <v>64</v>
      </c>
      <c r="G59" s="1" t="s">
        <v>21</v>
      </c>
      <c r="H59" s="13">
        <v>4</v>
      </c>
      <c r="I59" s="16">
        <v>899.99</v>
      </c>
      <c r="J59" s="16">
        <v>3599.96</v>
      </c>
      <c r="K59" s="1" t="s">
        <v>28</v>
      </c>
      <c r="L59" s="1" t="s">
        <v>65</v>
      </c>
      <c r="M59" s="1" t="s">
        <v>29</v>
      </c>
      <c r="N59" s="10">
        <v>44993</v>
      </c>
      <c r="O59" s="18">
        <f ca="1">DATEDIF(Data[[#This Row],[Customer_Since]],TODAY(),"Y")</f>
        <v>2</v>
      </c>
      <c r="P59" s="20">
        <f>EOMONTH(Data[[#This Row],[Date]],0)</f>
        <v>45473</v>
      </c>
      <c r="Q59" s="40" cm="1">
        <f t="array" aca="1" ref="Q59" ca="1">IF(CELL("row")=ROW(),NOW(),Q59)</f>
        <v>0</v>
      </c>
    </row>
    <row r="60" spans="1:17" ht="15.75" customHeight="1" x14ac:dyDescent="0.25">
      <c r="A60" s="1" t="s">
        <v>179</v>
      </c>
      <c r="B60" s="10">
        <v>45472</v>
      </c>
      <c r="C60" s="1" t="s">
        <v>122</v>
      </c>
      <c r="D60" s="1" t="s">
        <v>123</v>
      </c>
      <c r="E60" s="1" t="s">
        <v>46</v>
      </c>
      <c r="F60" s="1" t="s">
        <v>47</v>
      </c>
      <c r="G60" s="1" t="s">
        <v>48</v>
      </c>
      <c r="H60" s="13">
        <v>1</v>
      </c>
      <c r="I60" s="16">
        <v>149.99</v>
      </c>
      <c r="J60" s="16">
        <v>149.99</v>
      </c>
      <c r="K60" s="1" t="s">
        <v>36</v>
      </c>
      <c r="L60" s="1" t="s">
        <v>65</v>
      </c>
      <c r="M60" s="1" t="s">
        <v>24</v>
      </c>
      <c r="N60" s="10">
        <v>44851</v>
      </c>
      <c r="O60" s="18">
        <f ca="1">DATEDIF(Data[[#This Row],[Customer_Since]],TODAY(),"Y")</f>
        <v>2</v>
      </c>
      <c r="P60" s="20">
        <f>EOMONTH(Data[[#This Row],[Date]],0)</f>
        <v>45473</v>
      </c>
      <c r="Q60" s="40" cm="1">
        <f t="array" aca="1" ref="Q60" ca="1">IF(CELL("row")=ROW(),NOW(),Q60)</f>
        <v>0</v>
      </c>
    </row>
    <row r="61" spans="1:17" ht="15.75" customHeight="1" x14ac:dyDescent="0.25">
      <c r="A61" s="1" t="s">
        <v>180</v>
      </c>
      <c r="B61" s="10">
        <v>45474</v>
      </c>
      <c r="C61" s="1" t="s">
        <v>134</v>
      </c>
      <c r="D61" s="1" t="s">
        <v>135</v>
      </c>
      <c r="E61" s="1" t="s">
        <v>119</v>
      </c>
      <c r="F61" s="1" t="s">
        <v>120</v>
      </c>
      <c r="G61" s="1" t="s">
        <v>21</v>
      </c>
      <c r="H61" s="13">
        <v>2</v>
      </c>
      <c r="I61" s="16">
        <v>89.99</v>
      </c>
      <c r="J61" s="16">
        <v>179.98</v>
      </c>
      <c r="K61" s="1" t="s">
        <v>36</v>
      </c>
      <c r="L61" s="1" t="s">
        <v>23</v>
      </c>
      <c r="M61" s="1" t="s">
        <v>29</v>
      </c>
      <c r="N61" s="10">
        <v>45275</v>
      </c>
      <c r="O61" s="18">
        <f ca="1">DATEDIF(Data[[#This Row],[Customer_Since]],TODAY(),"Y")</f>
        <v>1</v>
      </c>
      <c r="P61" s="20">
        <f>EOMONTH(Data[[#This Row],[Date]],0)</f>
        <v>45504</v>
      </c>
      <c r="Q61" s="40" cm="1">
        <f t="array" aca="1" ref="Q61" ca="1">IF(CELL("row")=ROW(),NOW(),Q61)</f>
        <v>0</v>
      </c>
    </row>
    <row r="62" spans="1:17" ht="15.75" customHeight="1" x14ac:dyDescent="0.25">
      <c r="A62" s="1" t="s">
        <v>181</v>
      </c>
      <c r="B62" s="10">
        <v>45475</v>
      </c>
      <c r="C62" s="1" t="s">
        <v>57</v>
      </c>
      <c r="D62" s="1" t="s">
        <v>58</v>
      </c>
      <c r="E62" s="1" t="s">
        <v>119</v>
      </c>
      <c r="F62" s="1" t="s">
        <v>120</v>
      </c>
      <c r="G62" s="1" t="s">
        <v>21</v>
      </c>
      <c r="H62" s="13">
        <v>1</v>
      </c>
      <c r="I62" s="16">
        <v>89.99</v>
      </c>
      <c r="J62" s="16">
        <v>89.99</v>
      </c>
      <c r="K62" s="1" t="s">
        <v>36</v>
      </c>
      <c r="L62" s="1" t="s">
        <v>52</v>
      </c>
      <c r="M62" s="1" t="s">
        <v>38</v>
      </c>
      <c r="N62" s="10">
        <v>44802</v>
      </c>
      <c r="O62" s="18">
        <f ca="1">DATEDIF(Data[[#This Row],[Customer_Since]],TODAY(),"Y")</f>
        <v>2</v>
      </c>
      <c r="P62" s="20">
        <f>EOMONTH(Data[[#This Row],[Date]],0)</f>
        <v>45504</v>
      </c>
      <c r="Q62" s="40" cm="1">
        <f t="array" aca="1" ref="Q62" ca="1">IF(CELL("row")=ROW(),NOW(),Q62)</f>
        <v>0</v>
      </c>
    </row>
    <row r="63" spans="1:17" ht="15.75" customHeight="1" x14ac:dyDescent="0.25">
      <c r="A63" s="1" t="s">
        <v>182</v>
      </c>
      <c r="B63" s="10">
        <v>45476</v>
      </c>
      <c r="C63" s="1" t="s">
        <v>70</v>
      </c>
      <c r="D63" s="1" t="s">
        <v>71</v>
      </c>
      <c r="E63" s="1" t="s">
        <v>119</v>
      </c>
      <c r="F63" s="1" t="s">
        <v>120</v>
      </c>
      <c r="G63" s="1" t="s">
        <v>21</v>
      </c>
      <c r="H63" s="13">
        <v>1</v>
      </c>
      <c r="I63" s="16">
        <v>89.99</v>
      </c>
      <c r="J63" s="16">
        <v>89.99</v>
      </c>
      <c r="K63" s="1" t="s">
        <v>22</v>
      </c>
      <c r="L63" s="1" t="s">
        <v>37</v>
      </c>
      <c r="M63" s="1" t="s">
        <v>38</v>
      </c>
      <c r="N63" s="10">
        <v>44611</v>
      </c>
      <c r="O63" s="18">
        <f ca="1">DATEDIF(Data[[#This Row],[Customer_Since]],TODAY(),"Y")</f>
        <v>3</v>
      </c>
      <c r="P63" s="20">
        <f>EOMONTH(Data[[#This Row],[Date]],0)</f>
        <v>45504</v>
      </c>
      <c r="Q63" s="40" cm="1">
        <f t="array" aca="1" ref="Q63" ca="1">IF(CELL("row")=ROW(),NOW(),Q63)</f>
        <v>0</v>
      </c>
    </row>
    <row r="64" spans="1:17" ht="15.75" customHeight="1" x14ac:dyDescent="0.25">
      <c r="A64" s="1" t="s">
        <v>183</v>
      </c>
      <c r="B64" s="10">
        <v>45476</v>
      </c>
      <c r="C64" s="1" t="s">
        <v>184</v>
      </c>
      <c r="D64" s="1" t="s">
        <v>185</v>
      </c>
      <c r="E64" s="1" t="s">
        <v>116</v>
      </c>
      <c r="F64" s="1" t="s">
        <v>117</v>
      </c>
      <c r="G64" s="1" t="s">
        <v>35</v>
      </c>
      <c r="H64" s="13">
        <v>5</v>
      </c>
      <c r="I64" s="16">
        <v>79.989999999999995</v>
      </c>
      <c r="J64" s="16">
        <v>399.95</v>
      </c>
      <c r="K64" s="1" t="s">
        <v>59</v>
      </c>
      <c r="L64" s="1" t="s">
        <v>23</v>
      </c>
      <c r="M64" s="1" t="s">
        <v>24</v>
      </c>
      <c r="N64" s="10">
        <v>44981</v>
      </c>
      <c r="O64" s="18">
        <f ca="1">DATEDIF(Data[[#This Row],[Customer_Since]],TODAY(),"Y")</f>
        <v>2</v>
      </c>
      <c r="P64" s="20">
        <f>EOMONTH(Data[[#This Row],[Date]],0)</f>
        <v>45504</v>
      </c>
      <c r="Q64" s="40" cm="1">
        <f t="array" aca="1" ref="Q64" ca="1">IF(CELL("row")=ROW(),NOW(),Q64)</f>
        <v>0</v>
      </c>
    </row>
    <row r="65" spans="1:17" ht="15.75" customHeight="1" x14ac:dyDescent="0.25">
      <c r="A65" s="1" t="s">
        <v>186</v>
      </c>
      <c r="B65" s="10">
        <v>45481</v>
      </c>
      <c r="C65" s="1" t="s">
        <v>187</v>
      </c>
      <c r="D65" s="1" t="s">
        <v>188</v>
      </c>
      <c r="E65" s="1" t="s">
        <v>46</v>
      </c>
      <c r="F65" s="1" t="s">
        <v>47</v>
      </c>
      <c r="G65" s="1" t="s">
        <v>48</v>
      </c>
      <c r="H65" s="13">
        <v>1</v>
      </c>
      <c r="I65" s="16">
        <v>149.99</v>
      </c>
      <c r="J65" s="16">
        <v>149.99</v>
      </c>
      <c r="K65" s="1" t="s">
        <v>36</v>
      </c>
      <c r="L65" s="1" t="s">
        <v>42</v>
      </c>
      <c r="M65" s="1" t="s">
        <v>24</v>
      </c>
      <c r="N65" s="10">
        <v>44421</v>
      </c>
      <c r="O65" s="18">
        <f ca="1">DATEDIF(Data[[#This Row],[Customer_Since]],TODAY(),"Y")</f>
        <v>3</v>
      </c>
      <c r="P65" s="20">
        <f>EOMONTH(Data[[#This Row],[Date]],0)</f>
        <v>45504</v>
      </c>
      <c r="Q65" s="40" cm="1">
        <f t="array" aca="1" ref="Q65" ca="1">IF(CELL("row")=ROW(),NOW(),Q65)</f>
        <v>0</v>
      </c>
    </row>
    <row r="66" spans="1:17" ht="15.75" customHeight="1" x14ac:dyDescent="0.25">
      <c r="A66" s="1" t="s">
        <v>189</v>
      </c>
      <c r="B66" s="10">
        <v>45481</v>
      </c>
      <c r="C66" s="1" t="s">
        <v>44</v>
      </c>
      <c r="D66" s="1" t="s">
        <v>45</v>
      </c>
      <c r="E66" s="1" t="s">
        <v>82</v>
      </c>
      <c r="F66" s="1" t="s">
        <v>83</v>
      </c>
      <c r="G66" s="1" t="s">
        <v>21</v>
      </c>
      <c r="H66" s="13">
        <v>2</v>
      </c>
      <c r="I66" s="16">
        <v>699.99</v>
      </c>
      <c r="J66" s="16">
        <v>1399.98</v>
      </c>
      <c r="K66" s="1" t="s">
        <v>36</v>
      </c>
      <c r="L66" s="1" t="s">
        <v>65</v>
      </c>
      <c r="M66" s="1" t="s">
        <v>29</v>
      </c>
      <c r="N66" s="10">
        <v>45389</v>
      </c>
      <c r="O66" s="18">
        <f ca="1">DATEDIF(Data[[#This Row],[Customer_Since]],TODAY(),"Y")</f>
        <v>1</v>
      </c>
      <c r="P66" s="20">
        <f>EOMONTH(Data[[#This Row],[Date]],0)</f>
        <v>45504</v>
      </c>
      <c r="Q66" s="40" cm="1">
        <f t="array" aca="1" ref="Q66" ca="1">IF(CELL("row")=ROW(),NOW(),Q66)</f>
        <v>0</v>
      </c>
    </row>
    <row r="67" spans="1:17" ht="15.75" customHeight="1" x14ac:dyDescent="0.25">
      <c r="A67" s="1" t="s">
        <v>190</v>
      </c>
      <c r="B67" s="10">
        <v>45481</v>
      </c>
      <c r="C67" s="1" t="s">
        <v>98</v>
      </c>
      <c r="D67" s="1" t="s">
        <v>99</v>
      </c>
      <c r="E67" s="1" t="s">
        <v>119</v>
      </c>
      <c r="F67" s="1" t="s">
        <v>120</v>
      </c>
      <c r="G67" s="1" t="s">
        <v>21</v>
      </c>
      <c r="H67" s="13">
        <v>5</v>
      </c>
      <c r="I67" s="16">
        <v>89.99</v>
      </c>
      <c r="J67" s="16">
        <v>449.95</v>
      </c>
      <c r="K67" s="1" t="s">
        <v>59</v>
      </c>
      <c r="L67" s="1" t="s">
        <v>42</v>
      </c>
      <c r="M67" s="1" t="s">
        <v>29</v>
      </c>
      <c r="N67" s="10">
        <v>45161</v>
      </c>
      <c r="O67" s="18">
        <f ca="1">DATEDIF(Data[[#This Row],[Customer_Since]],TODAY(),"Y")</f>
        <v>1</v>
      </c>
      <c r="P67" s="20">
        <f>EOMONTH(Data[[#This Row],[Date]],0)</f>
        <v>45504</v>
      </c>
      <c r="Q67" s="40" cm="1">
        <f t="array" aca="1" ref="Q67" ca="1">IF(CELL("row")=ROW(),NOW(),Q67)</f>
        <v>0</v>
      </c>
    </row>
    <row r="68" spans="1:17" ht="15.75" customHeight="1" x14ac:dyDescent="0.25">
      <c r="A68" s="1" t="s">
        <v>191</v>
      </c>
      <c r="B68" s="10">
        <v>45482</v>
      </c>
      <c r="C68" s="1" t="s">
        <v>173</v>
      </c>
      <c r="D68" s="1" t="s">
        <v>174</v>
      </c>
      <c r="E68" s="1" t="s">
        <v>33</v>
      </c>
      <c r="F68" s="1" t="s">
        <v>34</v>
      </c>
      <c r="G68" s="1" t="s">
        <v>35</v>
      </c>
      <c r="H68" s="13">
        <v>4</v>
      </c>
      <c r="I68" s="16">
        <v>59.99</v>
      </c>
      <c r="J68" s="16">
        <v>239.96</v>
      </c>
      <c r="K68" s="1" t="s">
        <v>22</v>
      </c>
      <c r="L68" s="1" t="s">
        <v>37</v>
      </c>
      <c r="M68" s="1" t="s">
        <v>38</v>
      </c>
      <c r="N68" s="10">
        <v>44509</v>
      </c>
      <c r="O68" s="18">
        <f ca="1">DATEDIF(Data[[#This Row],[Customer_Since]],TODAY(),"Y")</f>
        <v>3</v>
      </c>
      <c r="P68" s="20">
        <f>EOMONTH(Data[[#This Row],[Date]],0)</f>
        <v>45504</v>
      </c>
      <c r="Q68" s="40" cm="1">
        <f t="array" aca="1" ref="Q68" ca="1">IF(CELL("row")=ROW(),NOW(),Q68)</f>
        <v>0</v>
      </c>
    </row>
    <row r="69" spans="1:17" ht="15.75" customHeight="1" x14ac:dyDescent="0.25">
      <c r="A69" s="1" t="s">
        <v>192</v>
      </c>
      <c r="B69" s="10">
        <v>45484</v>
      </c>
      <c r="C69" s="1" t="s">
        <v>26</v>
      </c>
      <c r="D69" s="1" t="s">
        <v>27</v>
      </c>
      <c r="E69" s="1" t="s">
        <v>54</v>
      </c>
      <c r="F69" s="1" t="s">
        <v>55</v>
      </c>
      <c r="G69" s="1" t="s">
        <v>21</v>
      </c>
      <c r="H69" s="13">
        <v>1</v>
      </c>
      <c r="I69" s="16">
        <v>149.99</v>
      </c>
      <c r="J69" s="16">
        <v>149.99</v>
      </c>
      <c r="K69" s="1" t="s">
        <v>22</v>
      </c>
      <c r="L69" s="1" t="s">
        <v>23</v>
      </c>
      <c r="M69" s="1" t="s">
        <v>38</v>
      </c>
      <c r="N69" s="10">
        <v>44909</v>
      </c>
      <c r="O69" s="18">
        <f ca="1">DATEDIF(Data[[#This Row],[Customer_Since]],TODAY(),"Y")</f>
        <v>2</v>
      </c>
      <c r="P69" s="20">
        <f>EOMONTH(Data[[#This Row],[Date]],0)</f>
        <v>45504</v>
      </c>
      <c r="Q69" s="40" cm="1">
        <f t="array" aca="1" ref="Q69" ca="1">IF(CELL("row")=ROW(),NOW(),Q69)</f>
        <v>0</v>
      </c>
    </row>
    <row r="70" spans="1:17" ht="15.75" customHeight="1" x14ac:dyDescent="0.25">
      <c r="A70" s="1" t="s">
        <v>193</v>
      </c>
      <c r="B70" s="10">
        <v>45484</v>
      </c>
      <c r="C70" s="1" t="s">
        <v>194</v>
      </c>
      <c r="D70" s="1" t="s">
        <v>195</v>
      </c>
      <c r="E70" s="1" t="s">
        <v>107</v>
      </c>
      <c r="F70" s="1" t="s">
        <v>108</v>
      </c>
      <c r="G70" s="1" t="s">
        <v>48</v>
      </c>
      <c r="H70" s="13">
        <v>1</v>
      </c>
      <c r="I70" s="16">
        <v>299.99</v>
      </c>
      <c r="J70" s="16">
        <v>299.99</v>
      </c>
      <c r="K70" s="1" t="s">
        <v>28</v>
      </c>
      <c r="L70" s="1" t="s">
        <v>42</v>
      </c>
      <c r="M70" s="1" t="s">
        <v>29</v>
      </c>
      <c r="N70" s="10">
        <v>44891</v>
      </c>
      <c r="O70" s="18">
        <f ca="1">DATEDIF(Data[[#This Row],[Customer_Since]],TODAY(),"Y")</f>
        <v>2</v>
      </c>
      <c r="P70" s="20">
        <f>EOMONTH(Data[[#This Row],[Date]],0)</f>
        <v>45504</v>
      </c>
      <c r="Q70" s="40" cm="1">
        <f t="array" aca="1" ref="Q70" ca="1">IF(CELL("row")=ROW(),NOW(),Q70)</f>
        <v>0</v>
      </c>
    </row>
    <row r="71" spans="1:17" ht="15.75" customHeight="1" x14ac:dyDescent="0.25">
      <c r="A71" s="1" t="s">
        <v>196</v>
      </c>
      <c r="B71" s="10">
        <v>45487</v>
      </c>
      <c r="C71" s="1" t="s">
        <v>194</v>
      </c>
      <c r="D71" s="1" t="s">
        <v>195</v>
      </c>
      <c r="E71" s="1" t="s">
        <v>128</v>
      </c>
      <c r="F71" s="1" t="s">
        <v>129</v>
      </c>
      <c r="G71" s="1" t="s">
        <v>48</v>
      </c>
      <c r="H71" s="13">
        <v>2</v>
      </c>
      <c r="I71" s="16">
        <v>199.99</v>
      </c>
      <c r="J71" s="16">
        <v>399.98</v>
      </c>
      <c r="K71" s="1" t="s">
        <v>22</v>
      </c>
      <c r="L71" s="1" t="s">
        <v>42</v>
      </c>
      <c r="M71" s="1" t="s">
        <v>24</v>
      </c>
      <c r="N71" s="10">
        <v>44541</v>
      </c>
      <c r="O71" s="18">
        <f ca="1">DATEDIF(Data[[#This Row],[Customer_Since]],TODAY(),"Y")</f>
        <v>3</v>
      </c>
      <c r="P71" s="20">
        <f>EOMONTH(Data[[#This Row],[Date]],0)</f>
        <v>45504</v>
      </c>
      <c r="Q71" s="40" cm="1">
        <f t="array" aca="1" ref="Q71" ca="1">IF(CELL("row")=ROW(),NOW(),Q71)</f>
        <v>0</v>
      </c>
    </row>
    <row r="72" spans="1:17" ht="15.75" customHeight="1" x14ac:dyDescent="0.25">
      <c r="A72" s="1" t="s">
        <v>197</v>
      </c>
      <c r="B72" s="10">
        <v>45490</v>
      </c>
      <c r="C72" s="1" t="s">
        <v>198</v>
      </c>
      <c r="D72" s="1" t="s">
        <v>199</v>
      </c>
      <c r="E72" s="1" t="s">
        <v>33</v>
      </c>
      <c r="F72" s="1" t="s">
        <v>34</v>
      </c>
      <c r="G72" s="1" t="s">
        <v>35</v>
      </c>
      <c r="H72" s="13">
        <v>3</v>
      </c>
      <c r="I72" s="16">
        <v>59.99</v>
      </c>
      <c r="J72" s="16">
        <v>179.97</v>
      </c>
      <c r="K72" s="1" t="s">
        <v>28</v>
      </c>
      <c r="L72" s="1" t="s">
        <v>52</v>
      </c>
      <c r="M72" s="1" t="s">
        <v>24</v>
      </c>
      <c r="N72" s="10">
        <v>45130</v>
      </c>
      <c r="O72" s="18">
        <f ca="1">DATEDIF(Data[[#This Row],[Customer_Since]],TODAY(),"Y")</f>
        <v>2</v>
      </c>
      <c r="P72" s="20">
        <f>EOMONTH(Data[[#This Row],[Date]],0)</f>
        <v>45504</v>
      </c>
      <c r="Q72" s="40" cm="1">
        <f t="array" aca="1" ref="Q72" ca="1">IF(CELL("row")=ROW(),NOW(),Q72)</f>
        <v>0</v>
      </c>
    </row>
    <row r="73" spans="1:17" ht="15.75" customHeight="1" x14ac:dyDescent="0.25">
      <c r="A73" s="1" t="s">
        <v>200</v>
      </c>
      <c r="B73" s="10">
        <v>45490</v>
      </c>
      <c r="C73" s="1" t="s">
        <v>74</v>
      </c>
      <c r="D73" s="1" t="s">
        <v>75</v>
      </c>
      <c r="E73" s="1" t="s">
        <v>46</v>
      </c>
      <c r="F73" s="1" t="s">
        <v>47</v>
      </c>
      <c r="G73" s="1" t="s">
        <v>48</v>
      </c>
      <c r="H73" s="13">
        <v>3</v>
      </c>
      <c r="I73" s="16">
        <v>149.99</v>
      </c>
      <c r="J73" s="16">
        <v>449.97</v>
      </c>
      <c r="K73" s="1" t="s">
        <v>22</v>
      </c>
      <c r="L73" s="1" t="s">
        <v>23</v>
      </c>
      <c r="M73" s="1" t="s">
        <v>29</v>
      </c>
      <c r="N73" s="10">
        <v>45199</v>
      </c>
      <c r="O73" s="18">
        <f ca="1">DATEDIF(Data[[#This Row],[Customer_Since]],TODAY(),"Y")</f>
        <v>1</v>
      </c>
      <c r="P73" s="20">
        <f>EOMONTH(Data[[#This Row],[Date]],0)</f>
        <v>45504</v>
      </c>
      <c r="Q73" s="40" cm="1">
        <f t="array" aca="1" ref="Q73" ca="1">IF(CELL("row")=ROW(),NOW(),Q73)</f>
        <v>0</v>
      </c>
    </row>
    <row r="74" spans="1:17" ht="15.75" customHeight="1" x14ac:dyDescent="0.25">
      <c r="A74" s="1" t="s">
        <v>201</v>
      </c>
      <c r="B74" s="10">
        <v>45491</v>
      </c>
      <c r="C74" s="1" t="s">
        <v>67</v>
      </c>
      <c r="D74" s="1" t="s">
        <v>68</v>
      </c>
      <c r="E74" s="1" t="s">
        <v>128</v>
      </c>
      <c r="F74" s="1" t="s">
        <v>129</v>
      </c>
      <c r="G74" s="1" t="s">
        <v>48</v>
      </c>
      <c r="H74" s="13">
        <v>3</v>
      </c>
      <c r="I74" s="16">
        <v>199.99</v>
      </c>
      <c r="J74" s="16">
        <v>599.97</v>
      </c>
      <c r="K74" s="1" t="s">
        <v>22</v>
      </c>
      <c r="L74" s="1" t="s">
        <v>42</v>
      </c>
      <c r="M74" s="1" t="s">
        <v>29</v>
      </c>
      <c r="N74" s="10">
        <v>45254</v>
      </c>
      <c r="O74" s="18">
        <f ca="1">DATEDIF(Data[[#This Row],[Customer_Since]],TODAY(),"Y")</f>
        <v>1</v>
      </c>
      <c r="P74" s="20">
        <f>EOMONTH(Data[[#This Row],[Date]],0)</f>
        <v>45504</v>
      </c>
      <c r="Q74" s="40" cm="1">
        <f t="array" aca="1" ref="Q74" ca="1">IF(CELL("row")=ROW(),NOW(),Q74)</f>
        <v>0</v>
      </c>
    </row>
    <row r="75" spans="1:17" ht="15.75" customHeight="1" x14ac:dyDescent="0.25">
      <c r="A75" s="1" t="s">
        <v>202</v>
      </c>
      <c r="B75" s="10">
        <v>45496</v>
      </c>
      <c r="C75" s="1" t="s">
        <v>152</v>
      </c>
      <c r="D75" s="1" t="s">
        <v>153</v>
      </c>
      <c r="E75" s="1" t="s">
        <v>63</v>
      </c>
      <c r="F75" s="1" t="s">
        <v>64</v>
      </c>
      <c r="G75" s="1" t="s">
        <v>21</v>
      </c>
      <c r="H75" s="13">
        <v>1</v>
      </c>
      <c r="I75" s="16">
        <v>899.99</v>
      </c>
      <c r="J75" s="16">
        <v>899.99</v>
      </c>
      <c r="K75" s="1" t="s">
        <v>22</v>
      </c>
      <c r="L75" s="1" t="s">
        <v>23</v>
      </c>
      <c r="M75" s="1" t="s">
        <v>38</v>
      </c>
      <c r="N75" s="10">
        <v>45179</v>
      </c>
      <c r="O75" s="18">
        <f ca="1">DATEDIF(Data[[#This Row],[Customer_Since]],TODAY(),"Y")</f>
        <v>1</v>
      </c>
      <c r="P75" s="20">
        <f>EOMONTH(Data[[#This Row],[Date]],0)</f>
        <v>45504</v>
      </c>
      <c r="Q75" s="40" cm="1">
        <f t="array" aca="1" ref="Q75" ca="1">IF(CELL("row")=ROW(),NOW(),Q75)</f>
        <v>0</v>
      </c>
    </row>
    <row r="76" spans="1:17" ht="15.75" customHeight="1" x14ac:dyDescent="0.25">
      <c r="A76" s="1" t="s">
        <v>203</v>
      </c>
      <c r="B76" s="10">
        <v>45497</v>
      </c>
      <c r="C76" s="1" t="s">
        <v>26</v>
      </c>
      <c r="D76" s="1" t="s">
        <v>27</v>
      </c>
      <c r="E76" s="1" t="s">
        <v>63</v>
      </c>
      <c r="F76" s="1" t="s">
        <v>64</v>
      </c>
      <c r="G76" s="1" t="s">
        <v>21</v>
      </c>
      <c r="H76" s="13">
        <v>5</v>
      </c>
      <c r="I76" s="16">
        <v>899.99</v>
      </c>
      <c r="J76" s="16">
        <v>4499.95</v>
      </c>
      <c r="K76" s="1" t="s">
        <v>59</v>
      </c>
      <c r="L76" s="1" t="s">
        <v>37</v>
      </c>
      <c r="M76" s="1" t="s">
        <v>38</v>
      </c>
      <c r="N76" s="10">
        <v>44899</v>
      </c>
      <c r="O76" s="18">
        <f ca="1">DATEDIF(Data[[#This Row],[Customer_Since]],TODAY(),"Y")</f>
        <v>2</v>
      </c>
      <c r="P76" s="20">
        <f>EOMONTH(Data[[#This Row],[Date]],0)</f>
        <v>45504</v>
      </c>
      <c r="Q76" s="40" cm="1">
        <f t="array" aca="1" ref="Q76" ca="1">IF(CELL("row")=ROW(),NOW(),Q76)</f>
        <v>0</v>
      </c>
    </row>
    <row r="77" spans="1:17" ht="15.75" customHeight="1" x14ac:dyDescent="0.25">
      <c r="A77" s="1" t="s">
        <v>204</v>
      </c>
      <c r="B77" s="10">
        <v>45498</v>
      </c>
      <c r="C77" s="1" t="s">
        <v>184</v>
      </c>
      <c r="D77" s="1" t="s">
        <v>185</v>
      </c>
      <c r="E77" s="1" t="s">
        <v>33</v>
      </c>
      <c r="F77" s="1" t="s">
        <v>34</v>
      </c>
      <c r="G77" s="1" t="s">
        <v>35</v>
      </c>
      <c r="H77" s="13">
        <v>2</v>
      </c>
      <c r="I77" s="16">
        <v>59.99</v>
      </c>
      <c r="J77" s="16">
        <v>119.98</v>
      </c>
      <c r="K77" s="1" t="s">
        <v>22</v>
      </c>
      <c r="L77" s="1" t="s">
        <v>42</v>
      </c>
      <c r="M77" s="1" t="s">
        <v>38</v>
      </c>
      <c r="N77" s="10">
        <v>45152</v>
      </c>
      <c r="O77" s="18">
        <f ca="1">DATEDIF(Data[[#This Row],[Customer_Since]],TODAY(),"Y")</f>
        <v>1</v>
      </c>
      <c r="P77" s="20">
        <f>EOMONTH(Data[[#This Row],[Date]],0)</f>
        <v>45504</v>
      </c>
      <c r="Q77" s="40" cm="1">
        <f t="array" aca="1" ref="Q77" ca="1">IF(CELL("row")=ROW(),NOW(),Q77)</f>
        <v>0</v>
      </c>
    </row>
    <row r="78" spans="1:17" ht="15.75" customHeight="1" x14ac:dyDescent="0.25">
      <c r="A78" s="1" t="s">
        <v>205</v>
      </c>
      <c r="B78" s="10">
        <v>45498</v>
      </c>
      <c r="C78" s="1" t="s">
        <v>198</v>
      </c>
      <c r="D78" s="1" t="s">
        <v>199</v>
      </c>
      <c r="E78" s="1" t="s">
        <v>19</v>
      </c>
      <c r="F78" s="1" t="s">
        <v>20</v>
      </c>
      <c r="G78" s="1" t="s">
        <v>21</v>
      </c>
      <c r="H78" s="13">
        <v>4</v>
      </c>
      <c r="I78" s="16">
        <v>249.99</v>
      </c>
      <c r="J78" s="16">
        <v>999.96</v>
      </c>
      <c r="K78" s="1" t="s">
        <v>59</v>
      </c>
      <c r="L78" s="1" t="s">
        <v>23</v>
      </c>
      <c r="M78" s="1" t="s">
        <v>38</v>
      </c>
      <c r="N78" s="10">
        <v>45127</v>
      </c>
      <c r="O78" s="18">
        <f ca="1">DATEDIF(Data[[#This Row],[Customer_Since]],TODAY(),"Y")</f>
        <v>2</v>
      </c>
      <c r="P78" s="20">
        <f>EOMONTH(Data[[#This Row],[Date]],0)</f>
        <v>45504</v>
      </c>
      <c r="Q78" s="40" cm="1">
        <f t="array" aca="1" ref="Q78" ca="1">IF(CELL("row")=ROW(),NOW(),Q78)</f>
        <v>0</v>
      </c>
    </row>
    <row r="79" spans="1:17" ht="15.75" customHeight="1" x14ac:dyDescent="0.25">
      <c r="A79" s="1" t="s">
        <v>206</v>
      </c>
      <c r="B79" s="10">
        <v>45500</v>
      </c>
      <c r="C79" s="1" t="s">
        <v>98</v>
      </c>
      <c r="D79" s="1" t="s">
        <v>99</v>
      </c>
      <c r="E79" s="1" t="s">
        <v>19</v>
      </c>
      <c r="F79" s="1" t="s">
        <v>20</v>
      </c>
      <c r="G79" s="1" t="s">
        <v>21</v>
      </c>
      <c r="H79" s="13">
        <v>2</v>
      </c>
      <c r="I79" s="16">
        <v>249.99</v>
      </c>
      <c r="J79" s="16">
        <v>499.98</v>
      </c>
      <c r="K79" s="1" t="s">
        <v>22</v>
      </c>
      <c r="L79" s="1" t="s">
        <v>42</v>
      </c>
      <c r="M79" s="1" t="s">
        <v>29</v>
      </c>
      <c r="N79" s="10">
        <v>45164</v>
      </c>
      <c r="O79" s="18">
        <f ca="1">DATEDIF(Data[[#This Row],[Customer_Since]],TODAY(),"Y")</f>
        <v>1</v>
      </c>
      <c r="P79" s="20">
        <f>EOMONTH(Data[[#This Row],[Date]],0)</f>
        <v>45504</v>
      </c>
      <c r="Q79" s="40" cm="1">
        <f t="array" aca="1" ref="Q79" ca="1">IF(CELL("row")=ROW(),NOW(),Q79)</f>
        <v>0</v>
      </c>
    </row>
    <row r="80" spans="1:17" ht="15.75" customHeight="1" x14ac:dyDescent="0.25">
      <c r="A80" s="1" t="s">
        <v>207</v>
      </c>
      <c r="B80" s="10">
        <v>45500</v>
      </c>
      <c r="C80" s="1" t="s">
        <v>149</v>
      </c>
      <c r="D80" s="1" t="s">
        <v>150</v>
      </c>
      <c r="E80" s="1" t="s">
        <v>107</v>
      </c>
      <c r="F80" s="1" t="s">
        <v>108</v>
      </c>
      <c r="G80" s="1" t="s">
        <v>48</v>
      </c>
      <c r="H80" s="13">
        <v>1</v>
      </c>
      <c r="I80" s="16">
        <v>299.99</v>
      </c>
      <c r="J80" s="16">
        <v>299.99</v>
      </c>
      <c r="K80" s="1" t="s">
        <v>22</v>
      </c>
      <c r="L80" s="1" t="s">
        <v>37</v>
      </c>
      <c r="M80" s="1" t="s">
        <v>24</v>
      </c>
      <c r="N80" s="10">
        <v>44982</v>
      </c>
      <c r="O80" s="18">
        <f ca="1">DATEDIF(Data[[#This Row],[Customer_Since]],TODAY(),"Y")</f>
        <v>2</v>
      </c>
      <c r="P80" s="20">
        <f>EOMONTH(Data[[#This Row],[Date]],0)</f>
        <v>45504</v>
      </c>
      <c r="Q80" s="40" cm="1">
        <f t="array" aca="1" ref="Q80" ca="1">IF(CELL("row")=ROW(),NOW(),Q80)</f>
        <v>0</v>
      </c>
    </row>
    <row r="81" spans="1:17" ht="15.75" customHeight="1" x14ac:dyDescent="0.25">
      <c r="A81" s="1" t="s">
        <v>208</v>
      </c>
      <c r="B81" s="10">
        <v>45501</v>
      </c>
      <c r="C81" s="1" t="s">
        <v>88</v>
      </c>
      <c r="D81" s="1" t="s">
        <v>89</v>
      </c>
      <c r="E81" s="1" t="s">
        <v>119</v>
      </c>
      <c r="F81" s="1" t="s">
        <v>120</v>
      </c>
      <c r="G81" s="1" t="s">
        <v>21</v>
      </c>
      <c r="H81" s="13">
        <v>2</v>
      </c>
      <c r="I81" s="16">
        <v>89.99</v>
      </c>
      <c r="J81" s="16">
        <v>179.98</v>
      </c>
      <c r="K81" s="1" t="s">
        <v>36</v>
      </c>
      <c r="L81" s="1" t="s">
        <v>37</v>
      </c>
      <c r="M81" s="1" t="s">
        <v>24</v>
      </c>
      <c r="N81" s="10">
        <v>44976</v>
      </c>
      <c r="O81" s="18">
        <f ca="1">DATEDIF(Data[[#This Row],[Customer_Since]],TODAY(),"Y")</f>
        <v>2</v>
      </c>
      <c r="P81" s="20">
        <f>EOMONTH(Data[[#This Row],[Date]],0)</f>
        <v>45504</v>
      </c>
      <c r="Q81" s="40" cm="1">
        <f t="array" aca="1" ref="Q81" ca="1">IF(CELL("row")=ROW(),NOW(),Q81)</f>
        <v>0</v>
      </c>
    </row>
    <row r="82" spans="1:17" ht="15.75" customHeight="1" x14ac:dyDescent="0.25">
      <c r="A82" s="1" t="s">
        <v>209</v>
      </c>
      <c r="B82" s="10">
        <v>45501</v>
      </c>
      <c r="C82" s="1" t="s">
        <v>149</v>
      </c>
      <c r="D82" s="1" t="s">
        <v>150</v>
      </c>
      <c r="E82" s="1" t="s">
        <v>107</v>
      </c>
      <c r="F82" s="1" t="s">
        <v>108</v>
      </c>
      <c r="G82" s="1" t="s">
        <v>48</v>
      </c>
      <c r="H82" s="13">
        <v>3</v>
      </c>
      <c r="I82" s="16">
        <v>299.99</v>
      </c>
      <c r="J82" s="16">
        <v>899.97</v>
      </c>
      <c r="K82" s="1" t="s">
        <v>22</v>
      </c>
      <c r="L82" s="1" t="s">
        <v>23</v>
      </c>
      <c r="M82" s="1" t="s">
        <v>24</v>
      </c>
      <c r="N82" s="10">
        <v>44732</v>
      </c>
      <c r="O82" s="18">
        <f ca="1">DATEDIF(Data[[#This Row],[Customer_Since]],TODAY(),"Y")</f>
        <v>3</v>
      </c>
      <c r="P82" s="20">
        <f>EOMONTH(Data[[#This Row],[Date]],0)</f>
        <v>45504</v>
      </c>
      <c r="Q82" s="40" cm="1">
        <f t="array" aca="1" ref="Q82" ca="1">IF(CELL("row")=ROW(),NOW(),Q82)</f>
        <v>0</v>
      </c>
    </row>
    <row r="83" spans="1:17" ht="15.75" customHeight="1" x14ac:dyDescent="0.25">
      <c r="A83" s="1" t="s">
        <v>210</v>
      </c>
      <c r="B83" s="10">
        <v>45503</v>
      </c>
      <c r="C83" s="1" t="s">
        <v>88</v>
      </c>
      <c r="D83" s="1" t="s">
        <v>89</v>
      </c>
      <c r="E83" s="1" t="s">
        <v>82</v>
      </c>
      <c r="F83" s="1" t="s">
        <v>83</v>
      </c>
      <c r="G83" s="1" t="s">
        <v>21</v>
      </c>
      <c r="H83" s="13">
        <v>2</v>
      </c>
      <c r="I83" s="16">
        <v>699.99</v>
      </c>
      <c r="J83" s="16">
        <v>1399.98</v>
      </c>
      <c r="K83" s="1" t="s">
        <v>28</v>
      </c>
      <c r="L83" s="1" t="s">
        <v>42</v>
      </c>
      <c r="M83" s="1" t="s">
        <v>29</v>
      </c>
      <c r="N83" s="10">
        <v>44999</v>
      </c>
      <c r="O83" s="18">
        <f ca="1">DATEDIF(Data[[#This Row],[Customer_Since]],TODAY(),"Y")</f>
        <v>2</v>
      </c>
      <c r="P83" s="20">
        <f>EOMONTH(Data[[#This Row],[Date]],0)</f>
        <v>45504</v>
      </c>
      <c r="Q83" s="40" cm="1">
        <f t="array" aca="1" ref="Q83" ca="1">IF(CELL("row")=ROW(),NOW(),Q83)</f>
        <v>0</v>
      </c>
    </row>
    <row r="84" spans="1:17" ht="15.75" customHeight="1" x14ac:dyDescent="0.25">
      <c r="A84" s="1" t="s">
        <v>211</v>
      </c>
      <c r="B84" s="10">
        <v>45504</v>
      </c>
      <c r="C84" s="1" t="s">
        <v>122</v>
      </c>
      <c r="D84" s="1" t="s">
        <v>123</v>
      </c>
      <c r="E84" s="1" t="s">
        <v>63</v>
      </c>
      <c r="F84" s="1" t="s">
        <v>64</v>
      </c>
      <c r="G84" s="1" t="s">
        <v>21</v>
      </c>
      <c r="H84" s="13">
        <v>4</v>
      </c>
      <c r="I84" s="16">
        <v>899.99</v>
      </c>
      <c r="J84" s="16">
        <v>3599.96</v>
      </c>
      <c r="K84" s="1" t="s">
        <v>59</v>
      </c>
      <c r="L84" s="1" t="s">
        <v>37</v>
      </c>
      <c r="M84" s="1" t="s">
        <v>38</v>
      </c>
      <c r="N84" s="10">
        <v>44523</v>
      </c>
      <c r="O84" s="18">
        <f ca="1">DATEDIF(Data[[#This Row],[Customer_Since]],TODAY(),"Y")</f>
        <v>3</v>
      </c>
      <c r="P84" s="20">
        <f>EOMONTH(Data[[#This Row],[Date]],0)</f>
        <v>45504</v>
      </c>
      <c r="Q84" s="40" cm="1">
        <f t="array" aca="1" ref="Q84" ca="1">IF(CELL("row")=ROW(),NOW(),Q84)</f>
        <v>0</v>
      </c>
    </row>
    <row r="85" spans="1:17" ht="15.75" customHeight="1" x14ac:dyDescent="0.25">
      <c r="A85" s="1" t="s">
        <v>212</v>
      </c>
      <c r="B85" s="10">
        <v>45509</v>
      </c>
      <c r="C85" s="1" t="s">
        <v>213</v>
      </c>
      <c r="D85" s="1" t="s">
        <v>214</v>
      </c>
      <c r="E85" s="1" t="s">
        <v>46</v>
      </c>
      <c r="F85" s="1" t="s">
        <v>47</v>
      </c>
      <c r="G85" s="1" t="s">
        <v>48</v>
      </c>
      <c r="H85" s="13">
        <v>2</v>
      </c>
      <c r="I85" s="16">
        <v>149.99</v>
      </c>
      <c r="J85" s="16">
        <v>299.98</v>
      </c>
      <c r="K85" s="1" t="s">
        <v>28</v>
      </c>
      <c r="L85" s="1" t="s">
        <v>52</v>
      </c>
      <c r="M85" s="1" t="s">
        <v>24</v>
      </c>
      <c r="N85" s="10">
        <v>44542</v>
      </c>
      <c r="O85" s="18">
        <f ca="1">DATEDIF(Data[[#This Row],[Customer_Since]],TODAY(),"Y")</f>
        <v>3</v>
      </c>
      <c r="P85" s="20">
        <f>EOMONTH(Data[[#This Row],[Date]],0)</f>
        <v>45535</v>
      </c>
      <c r="Q85" s="40" cm="1">
        <f t="array" aca="1" ref="Q85" ca="1">IF(CELL("row")=ROW(),NOW(),Q85)</f>
        <v>0</v>
      </c>
    </row>
    <row r="86" spans="1:17" ht="15.75" customHeight="1" x14ac:dyDescent="0.25">
      <c r="A86" s="1" t="s">
        <v>215</v>
      </c>
      <c r="B86" s="10">
        <v>45510</v>
      </c>
      <c r="C86" s="1" t="s">
        <v>104</v>
      </c>
      <c r="D86" s="1" t="s">
        <v>105</v>
      </c>
      <c r="E86" s="1" t="s">
        <v>46</v>
      </c>
      <c r="F86" s="1" t="s">
        <v>47</v>
      </c>
      <c r="G86" s="1" t="s">
        <v>48</v>
      </c>
      <c r="H86" s="13">
        <v>2</v>
      </c>
      <c r="I86" s="16">
        <v>149.99</v>
      </c>
      <c r="J86" s="16">
        <v>299.98</v>
      </c>
      <c r="K86" s="1" t="s">
        <v>59</v>
      </c>
      <c r="L86" s="1" t="s">
        <v>65</v>
      </c>
      <c r="M86" s="1" t="s">
        <v>38</v>
      </c>
      <c r="N86" s="10">
        <v>44667</v>
      </c>
      <c r="O86" s="18">
        <f ca="1">DATEDIF(Data[[#This Row],[Customer_Since]],TODAY(),"Y")</f>
        <v>3</v>
      </c>
      <c r="P86" s="20">
        <f>EOMONTH(Data[[#This Row],[Date]],0)</f>
        <v>45535</v>
      </c>
      <c r="Q86" s="40" cm="1">
        <f t="array" aca="1" ref="Q86" ca="1">IF(CELL("row")=ROW(),NOW(),Q86)</f>
        <v>0</v>
      </c>
    </row>
    <row r="87" spans="1:17" ht="15.75" customHeight="1" x14ac:dyDescent="0.25">
      <c r="A87" s="1" t="s">
        <v>216</v>
      </c>
      <c r="B87" s="10">
        <v>45513</v>
      </c>
      <c r="C87" s="1" t="s">
        <v>91</v>
      </c>
      <c r="D87" s="1" t="s">
        <v>92</v>
      </c>
      <c r="E87" s="1" t="s">
        <v>119</v>
      </c>
      <c r="F87" s="1" t="s">
        <v>120</v>
      </c>
      <c r="G87" s="1" t="s">
        <v>21</v>
      </c>
      <c r="H87" s="13">
        <v>1</v>
      </c>
      <c r="I87" s="16">
        <v>89.99</v>
      </c>
      <c r="J87" s="16">
        <v>89.99</v>
      </c>
      <c r="K87" s="1" t="s">
        <v>28</v>
      </c>
      <c r="L87" s="1" t="s">
        <v>42</v>
      </c>
      <c r="M87" s="1" t="s">
        <v>38</v>
      </c>
      <c r="N87" s="10">
        <v>45393</v>
      </c>
      <c r="O87" s="18">
        <f ca="1">DATEDIF(Data[[#This Row],[Customer_Since]],TODAY(),"Y")</f>
        <v>1</v>
      </c>
      <c r="P87" s="20">
        <f>EOMONTH(Data[[#This Row],[Date]],0)</f>
        <v>45535</v>
      </c>
      <c r="Q87" s="40" cm="1">
        <f t="array" aca="1" ref="Q87" ca="1">IF(CELL("row")=ROW(),NOW(),Q87)</f>
        <v>0</v>
      </c>
    </row>
    <row r="88" spans="1:17" ht="15.75" customHeight="1" x14ac:dyDescent="0.25">
      <c r="A88" s="1" t="s">
        <v>217</v>
      </c>
      <c r="B88" s="10">
        <v>45515</v>
      </c>
      <c r="C88" s="1" t="s">
        <v>88</v>
      </c>
      <c r="D88" s="1" t="s">
        <v>89</v>
      </c>
      <c r="E88" s="1" t="s">
        <v>107</v>
      </c>
      <c r="F88" s="1" t="s">
        <v>108</v>
      </c>
      <c r="G88" s="1" t="s">
        <v>48</v>
      </c>
      <c r="H88" s="13">
        <v>5</v>
      </c>
      <c r="I88" s="16">
        <v>299.99</v>
      </c>
      <c r="J88" s="16">
        <v>1499.95</v>
      </c>
      <c r="K88" s="1" t="s">
        <v>28</v>
      </c>
      <c r="L88" s="1" t="s">
        <v>42</v>
      </c>
      <c r="M88" s="1" t="s">
        <v>24</v>
      </c>
      <c r="N88" s="10">
        <v>44965</v>
      </c>
      <c r="O88" s="18">
        <f ca="1">DATEDIF(Data[[#This Row],[Customer_Since]],TODAY(),"Y")</f>
        <v>2</v>
      </c>
      <c r="P88" s="20">
        <f>EOMONTH(Data[[#This Row],[Date]],0)</f>
        <v>45535</v>
      </c>
      <c r="Q88" s="40" cm="1">
        <f t="array" aca="1" ref="Q88" ca="1">IF(CELL("row")=ROW(),NOW(),Q88)</f>
        <v>0</v>
      </c>
    </row>
    <row r="89" spans="1:17" ht="15.75" customHeight="1" x14ac:dyDescent="0.25">
      <c r="A89" s="1" t="s">
        <v>218</v>
      </c>
      <c r="B89" s="10">
        <v>45517</v>
      </c>
      <c r="C89" s="1" t="s">
        <v>184</v>
      </c>
      <c r="D89" s="1" t="s">
        <v>185</v>
      </c>
      <c r="E89" s="1" t="s">
        <v>54</v>
      </c>
      <c r="F89" s="1" t="s">
        <v>55</v>
      </c>
      <c r="G89" s="1" t="s">
        <v>21</v>
      </c>
      <c r="H89" s="13">
        <v>4</v>
      </c>
      <c r="I89" s="16">
        <v>149.99</v>
      </c>
      <c r="J89" s="16">
        <v>599.96</v>
      </c>
      <c r="K89" s="1" t="s">
        <v>59</v>
      </c>
      <c r="L89" s="1" t="s">
        <v>37</v>
      </c>
      <c r="M89" s="1" t="s">
        <v>29</v>
      </c>
      <c r="N89" s="10">
        <v>44820</v>
      </c>
      <c r="O89" s="18">
        <f ca="1">DATEDIF(Data[[#This Row],[Customer_Since]],TODAY(),"Y")</f>
        <v>2</v>
      </c>
      <c r="P89" s="20">
        <f>EOMONTH(Data[[#This Row],[Date]],0)</f>
        <v>45535</v>
      </c>
      <c r="Q89" s="40" cm="1">
        <f t="array" aca="1" ref="Q89" ca="1">IF(CELL("row")=ROW(),NOW(),Q89)</f>
        <v>0</v>
      </c>
    </row>
    <row r="90" spans="1:17" ht="15.75" customHeight="1" x14ac:dyDescent="0.25">
      <c r="A90" s="1" t="s">
        <v>219</v>
      </c>
      <c r="B90" s="10">
        <v>45517</v>
      </c>
      <c r="C90" s="1" t="s">
        <v>187</v>
      </c>
      <c r="D90" s="1" t="s">
        <v>188</v>
      </c>
      <c r="E90" s="1" t="s">
        <v>19</v>
      </c>
      <c r="F90" s="1" t="s">
        <v>20</v>
      </c>
      <c r="G90" s="1" t="s">
        <v>21</v>
      </c>
      <c r="H90" s="13">
        <v>5</v>
      </c>
      <c r="I90" s="16">
        <v>249.99</v>
      </c>
      <c r="J90" s="16">
        <v>1249.95</v>
      </c>
      <c r="K90" s="1" t="s">
        <v>36</v>
      </c>
      <c r="L90" s="1" t="s">
        <v>65</v>
      </c>
      <c r="M90" s="1" t="s">
        <v>29</v>
      </c>
      <c r="N90" s="10">
        <v>44782</v>
      </c>
      <c r="O90" s="18">
        <f ca="1">DATEDIF(Data[[#This Row],[Customer_Since]],TODAY(),"Y")</f>
        <v>2</v>
      </c>
      <c r="P90" s="20">
        <f>EOMONTH(Data[[#This Row],[Date]],0)</f>
        <v>45535</v>
      </c>
      <c r="Q90" s="40" cm="1">
        <f t="array" aca="1" ref="Q90" ca="1">IF(CELL("row")=ROW(),NOW(),Q90)</f>
        <v>0</v>
      </c>
    </row>
    <row r="91" spans="1:17" ht="15.75" customHeight="1" x14ac:dyDescent="0.25">
      <c r="A91" s="1" t="s">
        <v>220</v>
      </c>
      <c r="B91" s="10">
        <v>45517</v>
      </c>
      <c r="C91" s="1" t="s">
        <v>67</v>
      </c>
      <c r="D91" s="1" t="s">
        <v>68</v>
      </c>
      <c r="E91" s="1" t="s">
        <v>19</v>
      </c>
      <c r="F91" s="1" t="s">
        <v>20</v>
      </c>
      <c r="G91" s="1" t="s">
        <v>21</v>
      </c>
      <c r="H91" s="13">
        <v>3</v>
      </c>
      <c r="I91" s="16">
        <v>249.99</v>
      </c>
      <c r="J91" s="16">
        <v>749.97</v>
      </c>
      <c r="K91" s="1" t="s">
        <v>36</v>
      </c>
      <c r="L91" s="1" t="s">
        <v>42</v>
      </c>
      <c r="M91" s="1" t="s">
        <v>29</v>
      </c>
      <c r="N91" s="10">
        <v>44465</v>
      </c>
      <c r="O91" s="18">
        <f ca="1">DATEDIF(Data[[#This Row],[Customer_Since]],TODAY(),"Y")</f>
        <v>3</v>
      </c>
      <c r="P91" s="20">
        <f>EOMONTH(Data[[#This Row],[Date]],0)</f>
        <v>45535</v>
      </c>
      <c r="Q91" s="40" cm="1">
        <f t="array" aca="1" ref="Q91" ca="1">IF(CELL("row")=ROW(),NOW(),Q91)</f>
        <v>0</v>
      </c>
    </row>
    <row r="92" spans="1:17" ht="15.75" customHeight="1" x14ac:dyDescent="0.25">
      <c r="A92" s="1" t="s">
        <v>221</v>
      </c>
      <c r="B92" s="10">
        <v>45517</v>
      </c>
      <c r="C92" s="1" t="s">
        <v>40</v>
      </c>
      <c r="D92" s="1" t="s">
        <v>41</v>
      </c>
      <c r="E92" s="1" t="s">
        <v>128</v>
      </c>
      <c r="F92" s="1" t="s">
        <v>129</v>
      </c>
      <c r="G92" s="1" t="s">
        <v>48</v>
      </c>
      <c r="H92" s="13">
        <v>4</v>
      </c>
      <c r="I92" s="16">
        <v>199.99</v>
      </c>
      <c r="J92" s="16">
        <v>799.96</v>
      </c>
      <c r="K92" s="1" t="s">
        <v>22</v>
      </c>
      <c r="L92" s="1" t="s">
        <v>42</v>
      </c>
      <c r="M92" s="1" t="s">
        <v>38</v>
      </c>
      <c r="N92" s="10">
        <v>44458</v>
      </c>
      <c r="O92" s="18">
        <f ca="1">DATEDIF(Data[[#This Row],[Customer_Since]],TODAY(),"Y")</f>
        <v>3</v>
      </c>
      <c r="P92" s="20">
        <f>EOMONTH(Data[[#This Row],[Date]],0)</f>
        <v>45535</v>
      </c>
      <c r="Q92" s="40" cm="1">
        <f t="array" aca="1" ref="Q92" ca="1">IF(CELL("row")=ROW(),NOW(),Q92)</f>
        <v>0</v>
      </c>
    </row>
    <row r="93" spans="1:17" ht="15.75" customHeight="1" x14ac:dyDescent="0.25">
      <c r="A93" s="1" t="s">
        <v>222</v>
      </c>
      <c r="B93" s="10">
        <v>45519</v>
      </c>
      <c r="C93" s="1" t="s">
        <v>160</v>
      </c>
      <c r="D93" s="1" t="s">
        <v>161</v>
      </c>
      <c r="E93" s="1" t="s">
        <v>128</v>
      </c>
      <c r="F93" s="1" t="s">
        <v>129</v>
      </c>
      <c r="G93" s="1" t="s">
        <v>48</v>
      </c>
      <c r="H93" s="13">
        <v>5</v>
      </c>
      <c r="I93" s="16">
        <v>199.99</v>
      </c>
      <c r="J93" s="16">
        <v>999.95</v>
      </c>
      <c r="K93" s="1" t="s">
        <v>22</v>
      </c>
      <c r="L93" s="1" t="s">
        <v>42</v>
      </c>
      <c r="M93" s="1" t="s">
        <v>29</v>
      </c>
      <c r="N93" s="10">
        <v>44991</v>
      </c>
      <c r="O93" s="18">
        <f ca="1">DATEDIF(Data[[#This Row],[Customer_Since]],TODAY(),"Y")</f>
        <v>2</v>
      </c>
      <c r="P93" s="20">
        <f>EOMONTH(Data[[#This Row],[Date]],0)</f>
        <v>45535</v>
      </c>
      <c r="Q93" s="40" cm="1">
        <f t="array" aca="1" ref="Q93" ca="1">IF(CELL("row")=ROW(),NOW(),Q93)</f>
        <v>0</v>
      </c>
    </row>
    <row r="94" spans="1:17" ht="15.75" customHeight="1" x14ac:dyDescent="0.25">
      <c r="A94" s="1" t="s">
        <v>223</v>
      </c>
      <c r="B94" s="10">
        <v>45522</v>
      </c>
      <c r="C94" s="1" t="s">
        <v>88</v>
      </c>
      <c r="D94" s="1" t="s">
        <v>89</v>
      </c>
      <c r="E94" s="1" t="s">
        <v>119</v>
      </c>
      <c r="F94" s="1" t="s">
        <v>120</v>
      </c>
      <c r="G94" s="1" t="s">
        <v>21</v>
      </c>
      <c r="H94" s="13">
        <v>2</v>
      </c>
      <c r="I94" s="16">
        <v>89.99</v>
      </c>
      <c r="J94" s="16">
        <v>179.98</v>
      </c>
      <c r="K94" s="1" t="s">
        <v>22</v>
      </c>
      <c r="L94" s="1" t="s">
        <v>65</v>
      </c>
      <c r="M94" s="1" t="s">
        <v>29</v>
      </c>
      <c r="N94" s="10">
        <v>44972</v>
      </c>
      <c r="O94" s="18">
        <f ca="1">DATEDIF(Data[[#This Row],[Customer_Since]],TODAY(),"Y")</f>
        <v>2</v>
      </c>
      <c r="P94" s="20">
        <f>EOMONTH(Data[[#This Row],[Date]],0)</f>
        <v>45535</v>
      </c>
      <c r="Q94" s="40" cm="1">
        <f t="array" aca="1" ref="Q94" ca="1">IF(CELL("row")=ROW(),NOW(),Q94)</f>
        <v>0</v>
      </c>
    </row>
    <row r="95" spans="1:17" ht="15.75" customHeight="1" x14ac:dyDescent="0.25">
      <c r="A95" s="1" t="s">
        <v>224</v>
      </c>
      <c r="B95" s="10">
        <v>45523</v>
      </c>
      <c r="C95" s="1" t="s">
        <v>198</v>
      </c>
      <c r="D95" s="1" t="s">
        <v>199</v>
      </c>
      <c r="E95" s="1" t="s">
        <v>63</v>
      </c>
      <c r="F95" s="1" t="s">
        <v>64</v>
      </c>
      <c r="G95" s="1" t="s">
        <v>21</v>
      </c>
      <c r="H95" s="13">
        <v>5</v>
      </c>
      <c r="I95" s="16">
        <v>899.99</v>
      </c>
      <c r="J95" s="16">
        <v>4499.95</v>
      </c>
      <c r="K95" s="1" t="s">
        <v>59</v>
      </c>
      <c r="L95" s="1" t="s">
        <v>65</v>
      </c>
      <c r="M95" s="1" t="s">
        <v>24</v>
      </c>
      <c r="N95" s="10">
        <v>44526</v>
      </c>
      <c r="O95" s="18">
        <f ca="1">DATEDIF(Data[[#This Row],[Customer_Since]],TODAY(),"Y")</f>
        <v>3</v>
      </c>
      <c r="P95" s="20">
        <f>EOMONTH(Data[[#This Row],[Date]],0)</f>
        <v>45535</v>
      </c>
      <c r="Q95" s="40" cm="1">
        <f t="array" aca="1" ref="Q95" ca="1">IF(CELL("row")=ROW(),NOW(),Q95)</f>
        <v>0</v>
      </c>
    </row>
    <row r="96" spans="1:17" ht="15.75" customHeight="1" x14ac:dyDescent="0.25">
      <c r="A96" s="1" t="s">
        <v>225</v>
      </c>
      <c r="B96" s="10">
        <v>45523</v>
      </c>
      <c r="C96" s="1" t="s">
        <v>110</v>
      </c>
      <c r="D96" s="1" t="s">
        <v>111</v>
      </c>
      <c r="E96" s="1" t="s">
        <v>54</v>
      </c>
      <c r="F96" s="1" t="s">
        <v>55</v>
      </c>
      <c r="G96" s="1" t="s">
        <v>21</v>
      </c>
      <c r="H96" s="13">
        <v>3</v>
      </c>
      <c r="I96" s="16">
        <v>149.99</v>
      </c>
      <c r="J96" s="16">
        <v>449.97</v>
      </c>
      <c r="K96" s="1" t="s">
        <v>36</v>
      </c>
      <c r="L96" s="1" t="s">
        <v>65</v>
      </c>
      <c r="M96" s="1" t="s">
        <v>24</v>
      </c>
      <c r="N96" s="10">
        <v>44574</v>
      </c>
      <c r="O96" s="18">
        <f ca="1">DATEDIF(Data[[#This Row],[Customer_Since]],TODAY(),"Y")</f>
        <v>3</v>
      </c>
      <c r="P96" s="20">
        <f>EOMONTH(Data[[#This Row],[Date]],0)</f>
        <v>45535</v>
      </c>
      <c r="Q96" s="40" cm="1">
        <f t="array" aca="1" ref="Q96" ca="1">IF(CELL("row")=ROW(),NOW(),Q96)</f>
        <v>0</v>
      </c>
    </row>
    <row r="97" spans="1:17" ht="15.75" customHeight="1" x14ac:dyDescent="0.25">
      <c r="A97" s="1" t="s">
        <v>226</v>
      </c>
      <c r="B97" s="10">
        <v>45526</v>
      </c>
      <c r="C97" s="1" t="s">
        <v>104</v>
      </c>
      <c r="D97" s="1" t="s">
        <v>105</v>
      </c>
      <c r="E97" s="1" t="s">
        <v>46</v>
      </c>
      <c r="F97" s="1" t="s">
        <v>47</v>
      </c>
      <c r="G97" s="1" t="s">
        <v>48</v>
      </c>
      <c r="H97" s="13">
        <v>5</v>
      </c>
      <c r="I97" s="16">
        <v>149.99</v>
      </c>
      <c r="J97" s="16">
        <v>749.95</v>
      </c>
      <c r="K97" s="1" t="s">
        <v>28</v>
      </c>
      <c r="L97" s="1" t="s">
        <v>23</v>
      </c>
      <c r="M97" s="1" t="s">
        <v>24</v>
      </c>
      <c r="N97" s="10">
        <v>45310</v>
      </c>
      <c r="O97" s="18">
        <f ca="1">DATEDIF(Data[[#This Row],[Customer_Since]],TODAY(),"Y")</f>
        <v>1</v>
      </c>
      <c r="P97" s="20">
        <f>EOMONTH(Data[[#This Row],[Date]],0)</f>
        <v>45535</v>
      </c>
      <c r="Q97" s="40" cm="1">
        <f t="array" aca="1" ref="Q97" ca="1">IF(CELL("row")=ROW(),NOW(),Q97)</f>
        <v>0</v>
      </c>
    </row>
    <row r="98" spans="1:17" ht="15.75" customHeight="1" x14ac:dyDescent="0.25">
      <c r="A98" s="1" t="s">
        <v>227</v>
      </c>
      <c r="B98" s="10">
        <v>45528</v>
      </c>
      <c r="C98" s="1" t="s">
        <v>228</v>
      </c>
      <c r="D98" s="1" t="s">
        <v>229</v>
      </c>
      <c r="E98" s="1" t="s">
        <v>116</v>
      </c>
      <c r="F98" s="1" t="s">
        <v>117</v>
      </c>
      <c r="G98" s="1" t="s">
        <v>35</v>
      </c>
      <c r="H98" s="13">
        <v>3</v>
      </c>
      <c r="I98" s="16">
        <v>79.989999999999995</v>
      </c>
      <c r="J98" s="16">
        <v>239.97</v>
      </c>
      <c r="K98" s="1" t="s">
        <v>22</v>
      </c>
      <c r="L98" s="1" t="s">
        <v>23</v>
      </c>
      <c r="M98" s="1" t="s">
        <v>29</v>
      </c>
      <c r="N98" s="10">
        <v>44779</v>
      </c>
      <c r="O98" s="18">
        <f ca="1">DATEDIF(Data[[#This Row],[Customer_Since]],TODAY(),"Y")</f>
        <v>2</v>
      </c>
      <c r="P98" s="20">
        <f>EOMONTH(Data[[#This Row],[Date]],0)</f>
        <v>45535</v>
      </c>
      <c r="Q98" s="40" cm="1">
        <f t="array" aca="1" ref="Q98" ca="1">IF(CELL("row")=ROW(),NOW(),Q98)</f>
        <v>0</v>
      </c>
    </row>
    <row r="99" spans="1:17" ht="15.75" customHeight="1" x14ac:dyDescent="0.25">
      <c r="A99" s="1" t="s">
        <v>230</v>
      </c>
      <c r="B99" s="10">
        <v>45528</v>
      </c>
      <c r="C99" s="1" t="s">
        <v>146</v>
      </c>
      <c r="D99" s="1" t="s">
        <v>147</v>
      </c>
      <c r="E99" s="1" t="s">
        <v>19</v>
      </c>
      <c r="F99" s="1" t="s">
        <v>20</v>
      </c>
      <c r="G99" s="1" t="s">
        <v>21</v>
      </c>
      <c r="H99" s="13">
        <v>2</v>
      </c>
      <c r="I99" s="16">
        <v>249.99</v>
      </c>
      <c r="J99" s="16">
        <v>499.98</v>
      </c>
      <c r="K99" s="1" t="s">
        <v>22</v>
      </c>
      <c r="L99" s="1" t="s">
        <v>37</v>
      </c>
      <c r="M99" s="1" t="s">
        <v>38</v>
      </c>
      <c r="N99" s="10">
        <v>44572</v>
      </c>
      <c r="O99" s="18">
        <f ca="1">DATEDIF(Data[[#This Row],[Customer_Since]],TODAY(),"Y")</f>
        <v>3</v>
      </c>
      <c r="P99" s="20">
        <f>EOMONTH(Data[[#This Row],[Date]],0)</f>
        <v>45535</v>
      </c>
      <c r="Q99" s="40" cm="1">
        <f t="array" aca="1" ref="Q99" ca="1">IF(CELL("row")=ROW(),NOW(),Q99)</f>
        <v>0</v>
      </c>
    </row>
    <row r="100" spans="1:17" ht="15.75" customHeight="1" x14ac:dyDescent="0.25">
      <c r="A100" s="1" t="s">
        <v>231</v>
      </c>
      <c r="B100" s="10">
        <v>45532</v>
      </c>
      <c r="C100" s="1" t="s">
        <v>198</v>
      </c>
      <c r="D100" s="1" t="s">
        <v>199</v>
      </c>
      <c r="E100" s="1" t="s">
        <v>82</v>
      </c>
      <c r="F100" s="1" t="s">
        <v>83</v>
      </c>
      <c r="G100" s="1" t="s">
        <v>21</v>
      </c>
      <c r="H100" s="13">
        <v>1</v>
      </c>
      <c r="I100" s="16">
        <v>699.99</v>
      </c>
      <c r="J100" s="16">
        <v>699.99</v>
      </c>
      <c r="K100" s="1" t="s">
        <v>22</v>
      </c>
      <c r="L100" s="1" t="s">
        <v>23</v>
      </c>
      <c r="M100" s="1" t="s">
        <v>29</v>
      </c>
      <c r="N100" s="10">
        <v>44497</v>
      </c>
      <c r="O100" s="18">
        <f ca="1">DATEDIF(Data[[#This Row],[Customer_Since]],TODAY(),"Y")</f>
        <v>3</v>
      </c>
      <c r="P100" s="20">
        <f>EOMONTH(Data[[#This Row],[Date]],0)</f>
        <v>45535</v>
      </c>
      <c r="Q100" s="40" cm="1">
        <f t="array" aca="1" ref="Q100" ca="1">IF(CELL("row")=ROW(),NOW(),Q100)</f>
        <v>0</v>
      </c>
    </row>
    <row r="101" spans="1:17" ht="15.75" customHeight="1" x14ac:dyDescent="0.25">
      <c r="A101" s="1" t="s">
        <v>232</v>
      </c>
      <c r="B101" s="10">
        <v>45532</v>
      </c>
      <c r="C101" s="1" t="s">
        <v>233</v>
      </c>
      <c r="D101" s="1" t="s">
        <v>234</v>
      </c>
      <c r="E101" s="1" t="s">
        <v>54</v>
      </c>
      <c r="F101" s="1" t="s">
        <v>55</v>
      </c>
      <c r="G101" s="1" t="s">
        <v>21</v>
      </c>
      <c r="H101" s="13">
        <v>3</v>
      </c>
      <c r="I101" s="16">
        <v>149.99</v>
      </c>
      <c r="J101" s="16">
        <v>449.97</v>
      </c>
      <c r="K101" s="1" t="s">
        <v>22</v>
      </c>
      <c r="L101" s="1" t="s">
        <v>52</v>
      </c>
      <c r="M101" s="1" t="s">
        <v>29</v>
      </c>
      <c r="N101" s="10">
        <v>45212</v>
      </c>
      <c r="O101" s="18">
        <f ca="1">DATEDIF(Data[[#This Row],[Customer_Since]],TODAY(),"Y")</f>
        <v>1</v>
      </c>
      <c r="P101" s="20">
        <f>EOMONTH(Data[[#This Row],[Date]],0)</f>
        <v>45535</v>
      </c>
      <c r="Q101" s="40" cm="1">
        <f t="array" aca="1" ref="Q101" ca="1">IF(CELL("row")=ROW(),NOW(),Q101)</f>
        <v>0</v>
      </c>
    </row>
    <row r="102" spans="1:17" ht="15.75" customHeight="1" x14ac:dyDescent="0.25">
      <c r="A102" s="1" t="s">
        <v>235</v>
      </c>
      <c r="B102" s="10">
        <v>45534</v>
      </c>
      <c r="C102" s="1" t="s">
        <v>236</v>
      </c>
      <c r="D102" s="1" t="s">
        <v>237</v>
      </c>
      <c r="E102" s="1" t="s">
        <v>82</v>
      </c>
      <c r="F102" s="1" t="s">
        <v>83</v>
      </c>
      <c r="G102" s="1" t="s">
        <v>21</v>
      </c>
      <c r="H102" s="13">
        <v>2</v>
      </c>
      <c r="I102" s="16">
        <v>699.99</v>
      </c>
      <c r="J102" s="16">
        <v>1399.98</v>
      </c>
      <c r="K102" s="1" t="s">
        <v>28</v>
      </c>
      <c r="L102" s="1" t="s">
        <v>42</v>
      </c>
      <c r="M102" s="1" t="s">
        <v>29</v>
      </c>
      <c r="N102" s="10">
        <v>44421</v>
      </c>
      <c r="O102" s="18">
        <f ca="1">DATEDIF(Data[[#This Row],[Customer_Since]],TODAY(),"Y")</f>
        <v>3</v>
      </c>
      <c r="P102" s="20">
        <f>EOMONTH(Data[[#This Row],[Date]],0)</f>
        <v>45535</v>
      </c>
      <c r="Q102" s="40" cm="1">
        <f t="array" aca="1" ref="Q102" ca="1">IF(CELL("row")=ROW(),NOW(),Q102)</f>
        <v>0</v>
      </c>
    </row>
    <row r="103" spans="1:17" ht="15.75" customHeight="1" x14ac:dyDescent="0.25">
      <c r="A103" s="1" t="s">
        <v>238</v>
      </c>
      <c r="B103" s="10">
        <v>45537</v>
      </c>
      <c r="C103" s="1" t="s">
        <v>233</v>
      </c>
      <c r="D103" s="1" t="s">
        <v>234</v>
      </c>
      <c r="E103" s="1" t="s">
        <v>19</v>
      </c>
      <c r="F103" s="1" t="s">
        <v>20</v>
      </c>
      <c r="G103" s="1" t="s">
        <v>21</v>
      </c>
      <c r="H103" s="13">
        <v>1</v>
      </c>
      <c r="I103" s="16">
        <v>249.99</v>
      </c>
      <c r="J103" s="16">
        <v>249.99</v>
      </c>
      <c r="K103" s="1" t="s">
        <v>28</v>
      </c>
      <c r="L103" s="1" t="s">
        <v>52</v>
      </c>
      <c r="M103" s="1" t="s">
        <v>29</v>
      </c>
      <c r="N103" s="10">
        <v>44685</v>
      </c>
      <c r="O103" s="18">
        <f ca="1">DATEDIF(Data[[#This Row],[Customer_Since]],TODAY(),"Y")</f>
        <v>3</v>
      </c>
      <c r="P103" s="20">
        <f>EOMONTH(Data[[#This Row],[Date]],0)</f>
        <v>45565</v>
      </c>
      <c r="Q103" s="40" cm="1">
        <f t="array" aca="1" ref="Q103" ca="1">IF(CELL("row")=ROW(),NOW(),Q103)</f>
        <v>0</v>
      </c>
    </row>
    <row r="104" spans="1:17" ht="15.75" customHeight="1" x14ac:dyDescent="0.25">
      <c r="A104" s="1" t="s">
        <v>239</v>
      </c>
      <c r="B104" s="10">
        <v>45537</v>
      </c>
      <c r="C104" s="1" t="s">
        <v>17</v>
      </c>
      <c r="D104" s="1" t="s">
        <v>18</v>
      </c>
      <c r="E104" s="1" t="s">
        <v>19</v>
      </c>
      <c r="F104" s="1" t="s">
        <v>20</v>
      </c>
      <c r="G104" s="1" t="s">
        <v>21</v>
      </c>
      <c r="H104" s="13">
        <v>1</v>
      </c>
      <c r="I104" s="16">
        <v>249.99</v>
      </c>
      <c r="J104" s="16">
        <v>249.99</v>
      </c>
      <c r="K104" s="1" t="s">
        <v>59</v>
      </c>
      <c r="L104" s="1" t="s">
        <v>42</v>
      </c>
      <c r="M104" s="1" t="s">
        <v>29</v>
      </c>
      <c r="N104" s="10">
        <v>45332</v>
      </c>
      <c r="O104" s="18">
        <f ca="1">DATEDIF(Data[[#This Row],[Customer_Since]],TODAY(),"Y")</f>
        <v>1</v>
      </c>
      <c r="P104" s="20">
        <f>EOMONTH(Data[[#This Row],[Date]],0)</f>
        <v>45565</v>
      </c>
      <c r="Q104" s="40" cm="1">
        <f t="array" aca="1" ref="Q104" ca="1">IF(CELL("row")=ROW(),NOW(),Q104)</f>
        <v>0</v>
      </c>
    </row>
    <row r="105" spans="1:17" ht="15.75" customHeight="1" x14ac:dyDescent="0.25">
      <c r="A105" s="1" t="s">
        <v>240</v>
      </c>
      <c r="B105" s="10">
        <v>45538</v>
      </c>
      <c r="C105" s="1" t="s">
        <v>228</v>
      </c>
      <c r="D105" s="1" t="s">
        <v>229</v>
      </c>
      <c r="E105" s="1" t="s">
        <v>82</v>
      </c>
      <c r="F105" s="1" t="s">
        <v>83</v>
      </c>
      <c r="G105" s="1" t="s">
        <v>21</v>
      </c>
      <c r="H105" s="13">
        <v>2</v>
      </c>
      <c r="I105" s="16">
        <v>699.99</v>
      </c>
      <c r="J105" s="16">
        <v>1399.98</v>
      </c>
      <c r="K105" s="1" t="s">
        <v>59</v>
      </c>
      <c r="L105" s="1" t="s">
        <v>23</v>
      </c>
      <c r="M105" s="1" t="s">
        <v>29</v>
      </c>
      <c r="N105" s="10">
        <v>44870</v>
      </c>
      <c r="O105" s="18">
        <f ca="1">DATEDIF(Data[[#This Row],[Customer_Since]],TODAY(),"Y")</f>
        <v>2</v>
      </c>
      <c r="P105" s="20">
        <f>EOMONTH(Data[[#This Row],[Date]],0)</f>
        <v>45565</v>
      </c>
      <c r="Q105" s="40" cm="1">
        <f t="array" aca="1" ref="Q105" ca="1">IF(CELL("row")=ROW(),NOW(),Q105)</f>
        <v>0</v>
      </c>
    </row>
    <row r="106" spans="1:17" ht="15.75" customHeight="1" x14ac:dyDescent="0.25">
      <c r="A106" s="1" t="s">
        <v>241</v>
      </c>
      <c r="B106" s="10">
        <v>45541</v>
      </c>
      <c r="C106" s="1" t="s">
        <v>140</v>
      </c>
      <c r="D106" s="1" t="s">
        <v>141</v>
      </c>
      <c r="E106" s="1" t="s">
        <v>33</v>
      </c>
      <c r="F106" s="1" t="s">
        <v>34</v>
      </c>
      <c r="G106" s="1" t="s">
        <v>35</v>
      </c>
      <c r="H106" s="13">
        <v>3</v>
      </c>
      <c r="I106" s="16">
        <v>59.99</v>
      </c>
      <c r="J106" s="16">
        <v>179.97</v>
      </c>
      <c r="K106" s="1" t="s">
        <v>28</v>
      </c>
      <c r="L106" s="1" t="s">
        <v>23</v>
      </c>
      <c r="M106" s="1" t="s">
        <v>29</v>
      </c>
      <c r="N106" s="10">
        <v>44717</v>
      </c>
      <c r="O106" s="18">
        <f ca="1">DATEDIF(Data[[#This Row],[Customer_Since]],TODAY(),"Y")</f>
        <v>3</v>
      </c>
      <c r="P106" s="20">
        <f>EOMONTH(Data[[#This Row],[Date]],0)</f>
        <v>45565</v>
      </c>
      <c r="Q106" s="40" cm="1">
        <f t="array" aca="1" ref="Q106" ca="1">IF(CELL("row")=ROW(),NOW(),Q106)</f>
        <v>0</v>
      </c>
    </row>
    <row r="107" spans="1:17" ht="15.75" customHeight="1" x14ac:dyDescent="0.25">
      <c r="A107" s="1" t="s">
        <v>242</v>
      </c>
      <c r="B107" s="10">
        <v>45544</v>
      </c>
      <c r="C107" s="1" t="s">
        <v>134</v>
      </c>
      <c r="D107" s="1" t="s">
        <v>135</v>
      </c>
      <c r="E107" s="1" t="s">
        <v>33</v>
      </c>
      <c r="F107" s="1" t="s">
        <v>34</v>
      </c>
      <c r="G107" s="1" t="s">
        <v>35</v>
      </c>
      <c r="H107" s="13">
        <v>3</v>
      </c>
      <c r="I107" s="16">
        <v>59.99</v>
      </c>
      <c r="J107" s="16">
        <v>179.97</v>
      </c>
      <c r="K107" s="1" t="s">
        <v>36</v>
      </c>
      <c r="L107" s="1" t="s">
        <v>65</v>
      </c>
      <c r="M107" s="1" t="s">
        <v>38</v>
      </c>
      <c r="N107" s="10">
        <v>44748</v>
      </c>
      <c r="O107" s="18">
        <f ca="1">DATEDIF(Data[[#This Row],[Customer_Since]],TODAY(),"Y")</f>
        <v>3</v>
      </c>
      <c r="P107" s="20">
        <f>EOMONTH(Data[[#This Row],[Date]],0)</f>
        <v>45565</v>
      </c>
      <c r="Q107" s="40" cm="1">
        <f t="array" aca="1" ref="Q107" ca="1">IF(CELL("row")=ROW(),NOW(),Q107)</f>
        <v>0</v>
      </c>
    </row>
    <row r="108" spans="1:17" ht="15.75" customHeight="1" x14ac:dyDescent="0.25">
      <c r="A108" s="1" t="s">
        <v>243</v>
      </c>
      <c r="B108" s="10">
        <v>45544</v>
      </c>
      <c r="C108" s="1" t="s">
        <v>143</v>
      </c>
      <c r="D108" s="1" t="s">
        <v>144</v>
      </c>
      <c r="E108" s="1" t="s">
        <v>116</v>
      </c>
      <c r="F108" s="1" t="s">
        <v>117</v>
      </c>
      <c r="G108" s="1" t="s">
        <v>35</v>
      </c>
      <c r="H108" s="13">
        <v>4</v>
      </c>
      <c r="I108" s="16">
        <v>79.989999999999995</v>
      </c>
      <c r="J108" s="16">
        <v>319.95999999999998</v>
      </c>
      <c r="K108" s="1" t="s">
        <v>22</v>
      </c>
      <c r="L108" s="1" t="s">
        <v>42</v>
      </c>
      <c r="M108" s="1" t="s">
        <v>24</v>
      </c>
      <c r="N108" s="10">
        <v>44530</v>
      </c>
      <c r="O108" s="18">
        <f ca="1">DATEDIF(Data[[#This Row],[Customer_Since]],TODAY(),"Y")</f>
        <v>3</v>
      </c>
      <c r="P108" s="20">
        <f>EOMONTH(Data[[#This Row],[Date]],0)</f>
        <v>45565</v>
      </c>
      <c r="Q108" s="40" cm="1">
        <f t="array" aca="1" ref="Q108" ca="1">IF(CELL("row")=ROW(),NOW(),Q108)</f>
        <v>0</v>
      </c>
    </row>
    <row r="109" spans="1:17" ht="15.75" customHeight="1" x14ac:dyDescent="0.25">
      <c r="A109" s="1" t="s">
        <v>244</v>
      </c>
      <c r="B109" s="10">
        <v>45545</v>
      </c>
      <c r="C109" s="1" t="s">
        <v>57</v>
      </c>
      <c r="D109" s="1" t="s">
        <v>58</v>
      </c>
      <c r="E109" s="1" t="s">
        <v>116</v>
      </c>
      <c r="F109" s="1" t="s">
        <v>117</v>
      </c>
      <c r="G109" s="1" t="s">
        <v>35</v>
      </c>
      <c r="H109" s="13">
        <v>1</v>
      </c>
      <c r="I109" s="16">
        <v>79.989999999999995</v>
      </c>
      <c r="J109" s="16">
        <v>79.989999999999995</v>
      </c>
      <c r="K109" s="1" t="s">
        <v>22</v>
      </c>
      <c r="L109" s="1" t="s">
        <v>52</v>
      </c>
      <c r="M109" s="1" t="s">
        <v>24</v>
      </c>
      <c r="N109" s="10">
        <v>44693</v>
      </c>
      <c r="O109" s="18">
        <f ca="1">DATEDIF(Data[[#This Row],[Customer_Since]],TODAY(),"Y")</f>
        <v>3</v>
      </c>
      <c r="P109" s="20">
        <f>EOMONTH(Data[[#This Row],[Date]],0)</f>
        <v>45565</v>
      </c>
      <c r="Q109" s="40" cm="1">
        <f t="array" aca="1" ref="Q109" ca="1">IF(CELL("row")=ROW(),NOW(),Q109)</f>
        <v>0</v>
      </c>
    </row>
    <row r="110" spans="1:17" ht="15.75" customHeight="1" x14ac:dyDescent="0.25">
      <c r="A110" s="1" t="s">
        <v>245</v>
      </c>
      <c r="B110" s="10">
        <v>45547</v>
      </c>
      <c r="C110" s="1" t="s">
        <v>50</v>
      </c>
      <c r="D110" s="1" t="s">
        <v>51</v>
      </c>
      <c r="E110" s="1" t="s">
        <v>107</v>
      </c>
      <c r="F110" s="1" t="s">
        <v>108</v>
      </c>
      <c r="G110" s="1" t="s">
        <v>48</v>
      </c>
      <c r="H110" s="13">
        <v>3</v>
      </c>
      <c r="I110" s="16">
        <v>299.99</v>
      </c>
      <c r="J110" s="16">
        <v>899.97</v>
      </c>
      <c r="K110" s="1" t="s">
        <v>28</v>
      </c>
      <c r="L110" s="1" t="s">
        <v>23</v>
      </c>
      <c r="M110" s="1" t="s">
        <v>29</v>
      </c>
      <c r="N110" s="10">
        <v>44494</v>
      </c>
      <c r="O110" s="18">
        <f ca="1">DATEDIF(Data[[#This Row],[Customer_Since]],TODAY(),"Y")</f>
        <v>3</v>
      </c>
      <c r="P110" s="20">
        <f>EOMONTH(Data[[#This Row],[Date]],0)</f>
        <v>45565</v>
      </c>
      <c r="Q110" s="40" cm="1">
        <f t="array" aca="1" ref="Q110" ca="1">IF(CELL("row")=ROW(),NOW(),Q110)</f>
        <v>0</v>
      </c>
    </row>
    <row r="111" spans="1:17" ht="15.75" customHeight="1" x14ac:dyDescent="0.25">
      <c r="A111" s="1" t="s">
        <v>246</v>
      </c>
      <c r="B111" s="10">
        <v>45548</v>
      </c>
      <c r="C111" s="1" t="s">
        <v>40</v>
      </c>
      <c r="D111" s="1" t="s">
        <v>41</v>
      </c>
      <c r="E111" s="1" t="s">
        <v>119</v>
      </c>
      <c r="F111" s="1" t="s">
        <v>120</v>
      </c>
      <c r="G111" s="1" t="s">
        <v>21</v>
      </c>
      <c r="H111" s="13">
        <v>2</v>
      </c>
      <c r="I111" s="16">
        <v>89.99</v>
      </c>
      <c r="J111" s="16">
        <v>179.98</v>
      </c>
      <c r="K111" s="1" t="s">
        <v>28</v>
      </c>
      <c r="L111" s="1" t="s">
        <v>37</v>
      </c>
      <c r="M111" s="1" t="s">
        <v>29</v>
      </c>
      <c r="N111" s="10">
        <v>44641</v>
      </c>
      <c r="O111" s="18">
        <f ca="1">DATEDIF(Data[[#This Row],[Customer_Since]],TODAY(),"Y")</f>
        <v>3</v>
      </c>
      <c r="P111" s="20">
        <f>EOMONTH(Data[[#This Row],[Date]],0)</f>
        <v>45565</v>
      </c>
      <c r="Q111" s="40" cm="1">
        <f t="array" aca="1" ref="Q111" ca="1">IF(CELL("row")=ROW(),NOW(),Q111)</f>
        <v>0</v>
      </c>
    </row>
    <row r="112" spans="1:17" ht="15.75" customHeight="1" x14ac:dyDescent="0.25">
      <c r="A112" s="1" t="s">
        <v>247</v>
      </c>
      <c r="B112" s="10">
        <v>45550</v>
      </c>
      <c r="C112" s="1" t="s">
        <v>248</v>
      </c>
      <c r="D112" s="1" t="s">
        <v>249</v>
      </c>
      <c r="E112" s="1" t="s">
        <v>54</v>
      </c>
      <c r="F112" s="1" t="s">
        <v>55</v>
      </c>
      <c r="G112" s="1" t="s">
        <v>21</v>
      </c>
      <c r="H112" s="13">
        <v>4</v>
      </c>
      <c r="I112" s="16">
        <v>149.99</v>
      </c>
      <c r="J112" s="16">
        <v>599.96</v>
      </c>
      <c r="K112" s="1" t="s">
        <v>22</v>
      </c>
      <c r="L112" s="1" t="s">
        <v>42</v>
      </c>
      <c r="M112" s="1" t="s">
        <v>24</v>
      </c>
      <c r="N112" s="10">
        <v>44909</v>
      </c>
      <c r="O112" s="18">
        <f ca="1">DATEDIF(Data[[#This Row],[Customer_Since]],TODAY(),"Y")</f>
        <v>2</v>
      </c>
      <c r="P112" s="20">
        <f>EOMONTH(Data[[#This Row],[Date]],0)</f>
        <v>45565</v>
      </c>
      <c r="Q112" s="40" cm="1">
        <f t="array" aca="1" ref="Q112" ca="1">IF(CELL("row")=ROW(),NOW(),Q112)</f>
        <v>0</v>
      </c>
    </row>
    <row r="113" spans="1:17" ht="15.75" customHeight="1" x14ac:dyDescent="0.25">
      <c r="A113" s="1" t="s">
        <v>250</v>
      </c>
      <c r="B113" s="10">
        <v>45551</v>
      </c>
      <c r="C113" s="1" t="s">
        <v>67</v>
      </c>
      <c r="D113" s="1" t="s">
        <v>68</v>
      </c>
      <c r="E113" s="1" t="s">
        <v>19</v>
      </c>
      <c r="F113" s="1" t="s">
        <v>20</v>
      </c>
      <c r="G113" s="1" t="s">
        <v>21</v>
      </c>
      <c r="H113" s="13">
        <v>2</v>
      </c>
      <c r="I113" s="16">
        <v>249.99</v>
      </c>
      <c r="J113" s="16">
        <v>499.98</v>
      </c>
      <c r="K113" s="1" t="s">
        <v>36</v>
      </c>
      <c r="L113" s="1" t="s">
        <v>37</v>
      </c>
      <c r="M113" s="1" t="s">
        <v>24</v>
      </c>
      <c r="N113" s="10">
        <v>44993</v>
      </c>
      <c r="O113" s="18">
        <f ca="1">DATEDIF(Data[[#This Row],[Customer_Since]],TODAY(),"Y")</f>
        <v>2</v>
      </c>
      <c r="P113" s="20">
        <f>EOMONTH(Data[[#This Row],[Date]],0)</f>
        <v>45565</v>
      </c>
      <c r="Q113" s="40" cm="1">
        <f t="array" aca="1" ref="Q113" ca="1">IF(CELL("row")=ROW(),NOW(),Q113)</f>
        <v>0</v>
      </c>
    </row>
    <row r="114" spans="1:17" ht="15.75" customHeight="1" x14ac:dyDescent="0.25">
      <c r="A114" s="1" t="s">
        <v>251</v>
      </c>
      <c r="B114" s="10">
        <v>45551</v>
      </c>
      <c r="C114" s="1" t="s">
        <v>156</v>
      </c>
      <c r="D114" s="1" t="s">
        <v>157</v>
      </c>
      <c r="E114" s="1" t="s">
        <v>128</v>
      </c>
      <c r="F114" s="1" t="s">
        <v>129</v>
      </c>
      <c r="G114" s="1" t="s">
        <v>48</v>
      </c>
      <c r="H114" s="13">
        <v>4</v>
      </c>
      <c r="I114" s="16">
        <v>199.99</v>
      </c>
      <c r="J114" s="16">
        <v>799.96</v>
      </c>
      <c r="K114" s="1" t="s">
        <v>59</v>
      </c>
      <c r="L114" s="1" t="s">
        <v>65</v>
      </c>
      <c r="M114" s="1" t="s">
        <v>24</v>
      </c>
      <c r="N114" s="10">
        <v>44458</v>
      </c>
      <c r="O114" s="18">
        <f ca="1">DATEDIF(Data[[#This Row],[Customer_Since]],TODAY(),"Y")</f>
        <v>3</v>
      </c>
      <c r="P114" s="20">
        <f>EOMONTH(Data[[#This Row],[Date]],0)</f>
        <v>45565</v>
      </c>
      <c r="Q114" s="40" cm="1">
        <f t="array" aca="1" ref="Q114" ca="1">IF(CELL("row")=ROW(),NOW(),Q114)</f>
        <v>0</v>
      </c>
    </row>
    <row r="115" spans="1:17" ht="15.75" customHeight="1" x14ac:dyDescent="0.25">
      <c r="A115" s="1" t="s">
        <v>252</v>
      </c>
      <c r="B115" s="10">
        <v>45554</v>
      </c>
      <c r="C115" s="1" t="s">
        <v>149</v>
      </c>
      <c r="D115" s="1" t="s">
        <v>150</v>
      </c>
      <c r="E115" s="1" t="s">
        <v>119</v>
      </c>
      <c r="F115" s="1" t="s">
        <v>120</v>
      </c>
      <c r="G115" s="1" t="s">
        <v>21</v>
      </c>
      <c r="H115" s="13">
        <v>5</v>
      </c>
      <c r="I115" s="16">
        <v>89.99</v>
      </c>
      <c r="J115" s="16">
        <v>449.95</v>
      </c>
      <c r="K115" s="1" t="s">
        <v>28</v>
      </c>
      <c r="L115" s="1" t="s">
        <v>65</v>
      </c>
      <c r="M115" s="1" t="s">
        <v>29</v>
      </c>
      <c r="N115" s="10">
        <v>44446</v>
      </c>
      <c r="O115" s="18">
        <f ca="1">DATEDIF(Data[[#This Row],[Customer_Since]],TODAY(),"Y")</f>
        <v>3</v>
      </c>
      <c r="P115" s="20">
        <f>EOMONTH(Data[[#This Row],[Date]],0)</f>
        <v>45565</v>
      </c>
      <c r="Q115" s="40" cm="1">
        <f t="array" aca="1" ref="Q115" ca="1">IF(CELL("row")=ROW(),NOW(),Q115)</f>
        <v>0</v>
      </c>
    </row>
    <row r="116" spans="1:17" ht="15.75" customHeight="1" x14ac:dyDescent="0.25">
      <c r="A116" s="1" t="s">
        <v>253</v>
      </c>
      <c r="B116" s="10">
        <v>45554</v>
      </c>
      <c r="C116" s="1" t="s">
        <v>254</v>
      </c>
      <c r="D116" s="1" t="s">
        <v>255</v>
      </c>
      <c r="E116" s="1" t="s">
        <v>54</v>
      </c>
      <c r="F116" s="1" t="s">
        <v>55</v>
      </c>
      <c r="G116" s="1" t="s">
        <v>21</v>
      </c>
      <c r="H116" s="13">
        <v>1</v>
      </c>
      <c r="I116" s="16">
        <v>149.99</v>
      </c>
      <c r="J116" s="16">
        <v>149.99</v>
      </c>
      <c r="K116" s="1" t="s">
        <v>36</v>
      </c>
      <c r="L116" s="1" t="s">
        <v>65</v>
      </c>
      <c r="M116" s="1" t="s">
        <v>38</v>
      </c>
      <c r="N116" s="10">
        <v>44482</v>
      </c>
      <c r="O116" s="18">
        <f ca="1">DATEDIF(Data[[#This Row],[Customer_Since]],TODAY(),"Y")</f>
        <v>3</v>
      </c>
      <c r="P116" s="20">
        <f>EOMONTH(Data[[#This Row],[Date]],0)</f>
        <v>45565</v>
      </c>
      <c r="Q116" s="40" cm="1">
        <f t="array" aca="1" ref="Q116" ca="1">IF(CELL("row")=ROW(),NOW(),Q116)</f>
        <v>0</v>
      </c>
    </row>
    <row r="117" spans="1:17" ht="15.75" customHeight="1" x14ac:dyDescent="0.25">
      <c r="A117" s="1" t="s">
        <v>256</v>
      </c>
      <c r="B117" s="10">
        <v>45554</v>
      </c>
      <c r="C117" s="1" t="s">
        <v>74</v>
      </c>
      <c r="D117" s="1" t="s">
        <v>75</v>
      </c>
      <c r="E117" s="1" t="s">
        <v>82</v>
      </c>
      <c r="F117" s="1" t="s">
        <v>83</v>
      </c>
      <c r="G117" s="1" t="s">
        <v>21</v>
      </c>
      <c r="H117" s="13">
        <v>4</v>
      </c>
      <c r="I117" s="16">
        <v>699.99</v>
      </c>
      <c r="J117" s="16">
        <v>2799.96</v>
      </c>
      <c r="K117" s="1" t="s">
        <v>36</v>
      </c>
      <c r="L117" s="1" t="s">
        <v>37</v>
      </c>
      <c r="M117" s="1" t="s">
        <v>24</v>
      </c>
      <c r="N117" s="10">
        <v>44618</v>
      </c>
      <c r="O117" s="18">
        <f ca="1">DATEDIF(Data[[#This Row],[Customer_Since]],TODAY(),"Y")</f>
        <v>3</v>
      </c>
      <c r="P117" s="20">
        <f>EOMONTH(Data[[#This Row],[Date]],0)</f>
        <v>45565</v>
      </c>
      <c r="Q117" s="40" cm="1">
        <f t="array" aca="1" ref="Q117" ca="1">IF(CELL("row")=ROW(),NOW(),Q117)</f>
        <v>0</v>
      </c>
    </row>
    <row r="118" spans="1:17" ht="15.75" customHeight="1" x14ac:dyDescent="0.25">
      <c r="A118" s="1" t="s">
        <v>257</v>
      </c>
      <c r="B118" s="10">
        <v>45559</v>
      </c>
      <c r="C118" s="1" t="s">
        <v>236</v>
      </c>
      <c r="D118" s="1" t="s">
        <v>237</v>
      </c>
      <c r="E118" s="1" t="s">
        <v>63</v>
      </c>
      <c r="F118" s="1" t="s">
        <v>64</v>
      </c>
      <c r="G118" s="1" t="s">
        <v>21</v>
      </c>
      <c r="H118" s="13">
        <v>3</v>
      </c>
      <c r="I118" s="16">
        <v>899.99</v>
      </c>
      <c r="J118" s="16">
        <v>2699.97</v>
      </c>
      <c r="K118" s="1" t="s">
        <v>28</v>
      </c>
      <c r="L118" s="1" t="s">
        <v>42</v>
      </c>
      <c r="M118" s="1" t="s">
        <v>38</v>
      </c>
      <c r="N118" s="10">
        <v>45157</v>
      </c>
      <c r="O118" s="18">
        <f ca="1">DATEDIF(Data[[#This Row],[Customer_Since]],TODAY(),"Y")</f>
        <v>1</v>
      </c>
      <c r="P118" s="20">
        <f>EOMONTH(Data[[#This Row],[Date]],0)</f>
        <v>45565</v>
      </c>
      <c r="Q118" s="40" cm="1">
        <f t="array" aca="1" ref="Q118" ca="1">IF(CELL("row")=ROW(),NOW(),Q118)</f>
        <v>0</v>
      </c>
    </row>
    <row r="119" spans="1:17" ht="15.75" customHeight="1" x14ac:dyDescent="0.25">
      <c r="A119" s="1" t="s">
        <v>258</v>
      </c>
      <c r="B119" s="10">
        <v>45560</v>
      </c>
      <c r="C119" s="1" t="s">
        <v>114</v>
      </c>
      <c r="D119" s="1" t="s">
        <v>115</v>
      </c>
      <c r="E119" s="1" t="s">
        <v>46</v>
      </c>
      <c r="F119" s="1" t="s">
        <v>47</v>
      </c>
      <c r="G119" s="1" t="s">
        <v>48</v>
      </c>
      <c r="H119" s="13">
        <v>3</v>
      </c>
      <c r="I119" s="16">
        <v>149.99</v>
      </c>
      <c r="J119" s="16">
        <v>449.97</v>
      </c>
      <c r="K119" s="1" t="s">
        <v>36</v>
      </c>
      <c r="L119" s="1" t="s">
        <v>65</v>
      </c>
      <c r="M119" s="1" t="s">
        <v>24</v>
      </c>
      <c r="N119" s="10">
        <v>44886</v>
      </c>
      <c r="O119" s="18">
        <f ca="1">DATEDIF(Data[[#This Row],[Customer_Since]],TODAY(),"Y")</f>
        <v>2</v>
      </c>
      <c r="P119" s="20">
        <f>EOMONTH(Data[[#This Row],[Date]],0)</f>
        <v>45565</v>
      </c>
      <c r="Q119" s="40" cm="1">
        <f t="array" aca="1" ref="Q119" ca="1">IF(CELL("row")=ROW(),NOW(),Q119)</f>
        <v>0</v>
      </c>
    </row>
    <row r="120" spans="1:17" ht="15.75" customHeight="1" x14ac:dyDescent="0.25">
      <c r="A120" s="1" t="s">
        <v>259</v>
      </c>
      <c r="B120" s="10">
        <v>45563</v>
      </c>
      <c r="C120" s="1" t="s">
        <v>101</v>
      </c>
      <c r="D120" s="1" t="s">
        <v>102</v>
      </c>
      <c r="E120" s="1" t="s">
        <v>107</v>
      </c>
      <c r="F120" s="1" t="s">
        <v>108</v>
      </c>
      <c r="G120" s="1" t="s">
        <v>48</v>
      </c>
      <c r="H120" s="13">
        <v>2</v>
      </c>
      <c r="I120" s="16">
        <v>299.99</v>
      </c>
      <c r="J120" s="16">
        <v>599.98</v>
      </c>
      <c r="K120" s="1" t="s">
        <v>59</v>
      </c>
      <c r="L120" s="1" t="s">
        <v>23</v>
      </c>
      <c r="M120" s="1" t="s">
        <v>24</v>
      </c>
      <c r="N120" s="10">
        <v>44569</v>
      </c>
      <c r="O120" s="18">
        <f ca="1">DATEDIF(Data[[#This Row],[Customer_Since]],TODAY(),"Y")</f>
        <v>3</v>
      </c>
      <c r="P120" s="20">
        <f>EOMONTH(Data[[#This Row],[Date]],0)</f>
        <v>45565</v>
      </c>
      <c r="Q120" s="40" cm="1">
        <f t="array" aca="1" ref="Q120" ca="1">IF(CELL("row")=ROW(),NOW(),Q120)</f>
        <v>0</v>
      </c>
    </row>
    <row r="121" spans="1:17" ht="15.75" customHeight="1" x14ac:dyDescent="0.25">
      <c r="A121" s="1" t="s">
        <v>260</v>
      </c>
      <c r="B121" s="10">
        <v>45564</v>
      </c>
      <c r="C121" s="1" t="s">
        <v>261</v>
      </c>
      <c r="D121" s="1" t="s">
        <v>262</v>
      </c>
      <c r="E121" s="1" t="s">
        <v>128</v>
      </c>
      <c r="F121" s="1" t="s">
        <v>129</v>
      </c>
      <c r="G121" s="1" t="s">
        <v>48</v>
      </c>
      <c r="H121" s="13">
        <v>1</v>
      </c>
      <c r="I121" s="16">
        <v>199.99</v>
      </c>
      <c r="J121" s="16">
        <v>199.99</v>
      </c>
      <c r="K121" s="1" t="s">
        <v>59</v>
      </c>
      <c r="L121" s="1" t="s">
        <v>65</v>
      </c>
      <c r="M121" s="1" t="s">
        <v>38</v>
      </c>
      <c r="N121" s="10">
        <v>44953</v>
      </c>
      <c r="O121" s="18">
        <f ca="1">DATEDIF(Data[[#This Row],[Customer_Since]],TODAY(),"Y")</f>
        <v>2</v>
      </c>
      <c r="P121" s="20">
        <f>EOMONTH(Data[[#This Row],[Date]],0)</f>
        <v>45565</v>
      </c>
      <c r="Q121" s="40" cm="1">
        <f t="array" aca="1" ref="Q121" ca="1">IF(CELL("row")=ROW(),NOW(),Q121)</f>
        <v>0</v>
      </c>
    </row>
    <row r="122" spans="1:17" ht="15.75" customHeight="1" x14ac:dyDescent="0.25">
      <c r="A122" s="1" t="s">
        <v>263</v>
      </c>
      <c r="B122" s="10">
        <v>45566</v>
      </c>
      <c r="C122" s="1" t="s">
        <v>44</v>
      </c>
      <c r="D122" s="1" t="s">
        <v>45</v>
      </c>
      <c r="E122" s="1" t="s">
        <v>107</v>
      </c>
      <c r="F122" s="1" t="s">
        <v>108</v>
      </c>
      <c r="G122" s="1" t="s">
        <v>48</v>
      </c>
      <c r="H122" s="13">
        <v>4</v>
      </c>
      <c r="I122" s="16">
        <v>299.99</v>
      </c>
      <c r="J122" s="16">
        <v>1199.96</v>
      </c>
      <c r="K122" s="1" t="s">
        <v>22</v>
      </c>
      <c r="L122" s="1" t="s">
        <v>23</v>
      </c>
      <c r="M122" s="1" t="s">
        <v>29</v>
      </c>
      <c r="N122" s="10">
        <v>44460</v>
      </c>
      <c r="O122" s="18">
        <f ca="1">DATEDIF(Data[[#This Row],[Customer_Since]],TODAY(),"Y")</f>
        <v>3</v>
      </c>
      <c r="P122" s="20">
        <f>EOMONTH(Data[[#This Row],[Date]],0)</f>
        <v>45596</v>
      </c>
      <c r="Q122" s="40" cm="1">
        <f t="array" aca="1" ref="Q122" ca="1">IF(CELL("row")=ROW(),NOW(),Q122)</f>
        <v>0</v>
      </c>
    </row>
    <row r="123" spans="1:17" ht="15.75" customHeight="1" x14ac:dyDescent="0.25">
      <c r="A123" s="1" t="s">
        <v>264</v>
      </c>
      <c r="B123" s="10">
        <v>45572</v>
      </c>
      <c r="C123" s="1" t="s">
        <v>91</v>
      </c>
      <c r="D123" s="1" t="s">
        <v>92</v>
      </c>
      <c r="E123" s="1" t="s">
        <v>33</v>
      </c>
      <c r="F123" s="1" t="s">
        <v>34</v>
      </c>
      <c r="G123" s="1" t="s">
        <v>35</v>
      </c>
      <c r="H123" s="13">
        <v>2</v>
      </c>
      <c r="I123" s="16">
        <v>59.99</v>
      </c>
      <c r="J123" s="16">
        <v>119.98</v>
      </c>
      <c r="K123" s="1" t="s">
        <v>28</v>
      </c>
      <c r="L123" s="1" t="s">
        <v>23</v>
      </c>
      <c r="M123" s="1" t="s">
        <v>24</v>
      </c>
      <c r="N123" s="10">
        <v>44579</v>
      </c>
      <c r="O123" s="18">
        <f ca="1">DATEDIF(Data[[#This Row],[Customer_Since]],TODAY(),"Y")</f>
        <v>3</v>
      </c>
      <c r="P123" s="20">
        <f>EOMONTH(Data[[#This Row],[Date]],0)</f>
        <v>45596</v>
      </c>
      <c r="Q123" s="40" cm="1">
        <f t="array" aca="1" ref="Q123" ca="1">IF(CELL("row")=ROW(),NOW(),Q123)</f>
        <v>0</v>
      </c>
    </row>
    <row r="124" spans="1:17" ht="15.75" customHeight="1" x14ac:dyDescent="0.25">
      <c r="A124" s="1" t="s">
        <v>265</v>
      </c>
      <c r="B124" s="10">
        <v>45572</v>
      </c>
      <c r="C124" s="1" t="s">
        <v>236</v>
      </c>
      <c r="D124" s="1" t="s">
        <v>237</v>
      </c>
      <c r="E124" s="1" t="s">
        <v>54</v>
      </c>
      <c r="F124" s="1" t="s">
        <v>55</v>
      </c>
      <c r="G124" s="1" t="s">
        <v>21</v>
      </c>
      <c r="H124" s="13">
        <v>4</v>
      </c>
      <c r="I124" s="16">
        <v>149.99</v>
      </c>
      <c r="J124" s="16">
        <v>599.96</v>
      </c>
      <c r="K124" s="1" t="s">
        <v>28</v>
      </c>
      <c r="L124" s="1" t="s">
        <v>42</v>
      </c>
      <c r="M124" s="1" t="s">
        <v>29</v>
      </c>
      <c r="N124" s="10">
        <v>45076</v>
      </c>
      <c r="O124" s="18">
        <f ca="1">DATEDIF(Data[[#This Row],[Customer_Since]],TODAY(),"Y")</f>
        <v>2</v>
      </c>
      <c r="P124" s="20">
        <f>EOMONTH(Data[[#This Row],[Date]],0)</f>
        <v>45596</v>
      </c>
      <c r="Q124" s="40" cm="1">
        <f t="array" aca="1" ref="Q124" ca="1">IF(CELL("row")=ROW(),NOW(),Q124)</f>
        <v>0</v>
      </c>
    </row>
    <row r="125" spans="1:17" ht="15.75" customHeight="1" x14ac:dyDescent="0.25">
      <c r="A125" s="1" t="s">
        <v>266</v>
      </c>
      <c r="B125" s="10">
        <v>45573</v>
      </c>
      <c r="C125" s="1" t="s">
        <v>213</v>
      </c>
      <c r="D125" s="1" t="s">
        <v>214</v>
      </c>
      <c r="E125" s="1" t="s">
        <v>82</v>
      </c>
      <c r="F125" s="1" t="s">
        <v>83</v>
      </c>
      <c r="G125" s="1" t="s">
        <v>21</v>
      </c>
      <c r="H125" s="13">
        <v>2</v>
      </c>
      <c r="I125" s="16">
        <v>699.99</v>
      </c>
      <c r="J125" s="16">
        <v>1399.98</v>
      </c>
      <c r="K125" s="1" t="s">
        <v>59</v>
      </c>
      <c r="L125" s="1" t="s">
        <v>65</v>
      </c>
      <c r="M125" s="1" t="s">
        <v>29</v>
      </c>
      <c r="N125" s="10">
        <v>45274</v>
      </c>
      <c r="O125" s="18">
        <f ca="1">DATEDIF(Data[[#This Row],[Customer_Since]],TODAY(),"Y")</f>
        <v>1</v>
      </c>
      <c r="P125" s="20">
        <f>EOMONTH(Data[[#This Row],[Date]],0)</f>
        <v>45596</v>
      </c>
      <c r="Q125" s="40" cm="1">
        <f t="array" aca="1" ref="Q125" ca="1">IF(CELL("row")=ROW(),NOW(),Q125)</f>
        <v>0</v>
      </c>
    </row>
    <row r="126" spans="1:17" ht="15.75" customHeight="1" x14ac:dyDescent="0.25">
      <c r="A126" s="1" t="s">
        <v>267</v>
      </c>
      <c r="B126" s="10">
        <v>45573</v>
      </c>
      <c r="C126" s="1" t="s">
        <v>233</v>
      </c>
      <c r="D126" s="1" t="s">
        <v>234</v>
      </c>
      <c r="E126" s="1" t="s">
        <v>46</v>
      </c>
      <c r="F126" s="1" t="s">
        <v>47</v>
      </c>
      <c r="G126" s="1" t="s">
        <v>48</v>
      </c>
      <c r="H126" s="13">
        <v>3</v>
      </c>
      <c r="I126" s="16">
        <v>149.99</v>
      </c>
      <c r="J126" s="16">
        <v>449.97</v>
      </c>
      <c r="K126" s="1" t="s">
        <v>28</v>
      </c>
      <c r="L126" s="1" t="s">
        <v>37</v>
      </c>
      <c r="M126" s="1" t="s">
        <v>38</v>
      </c>
      <c r="N126" s="10">
        <v>44940</v>
      </c>
      <c r="O126" s="18">
        <f ca="1">DATEDIF(Data[[#This Row],[Customer_Since]],TODAY(),"Y")</f>
        <v>2</v>
      </c>
      <c r="P126" s="20">
        <f>EOMONTH(Data[[#This Row],[Date]],0)</f>
        <v>45596</v>
      </c>
      <c r="Q126" s="40" cm="1">
        <f t="array" aca="1" ref="Q126" ca="1">IF(CELL("row")=ROW(),NOW(),Q126)</f>
        <v>0</v>
      </c>
    </row>
    <row r="127" spans="1:17" ht="15.75" customHeight="1" x14ac:dyDescent="0.25">
      <c r="A127" s="1" t="s">
        <v>268</v>
      </c>
      <c r="B127" s="10">
        <v>45576</v>
      </c>
      <c r="C127" s="1" t="s">
        <v>149</v>
      </c>
      <c r="D127" s="1" t="s">
        <v>150</v>
      </c>
      <c r="E127" s="1" t="s">
        <v>107</v>
      </c>
      <c r="F127" s="1" t="s">
        <v>108</v>
      </c>
      <c r="G127" s="1" t="s">
        <v>48</v>
      </c>
      <c r="H127" s="13">
        <v>3</v>
      </c>
      <c r="I127" s="16">
        <v>299.99</v>
      </c>
      <c r="J127" s="16">
        <v>899.97</v>
      </c>
      <c r="K127" s="1" t="s">
        <v>28</v>
      </c>
      <c r="L127" s="1" t="s">
        <v>23</v>
      </c>
      <c r="M127" s="1" t="s">
        <v>38</v>
      </c>
      <c r="N127" s="10">
        <v>45174</v>
      </c>
      <c r="O127" s="18">
        <f ca="1">DATEDIF(Data[[#This Row],[Customer_Since]],TODAY(),"Y")</f>
        <v>1</v>
      </c>
      <c r="P127" s="20">
        <f>EOMONTH(Data[[#This Row],[Date]],0)</f>
        <v>45596</v>
      </c>
      <c r="Q127" s="40" cm="1">
        <f t="array" aca="1" ref="Q127" ca="1">IF(CELL("row")=ROW(),NOW(),Q127)</f>
        <v>0</v>
      </c>
    </row>
    <row r="128" spans="1:17" ht="15.75" customHeight="1" x14ac:dyDescent="0.25">
      <c r="A128" s="1" t="s">
        <v>269</v>
      </c>
      <c r="B128" s="10">
        <v>45579</v>
      </c>
      <c r="C128" s="1" t="s">
        <v>85</v>
      </c>
      <c r="D128" s="1" t="s">
        <v>86</v>
      </c>
      <c r="E128" s="1" t="s">
        <v>63</v>
      </c>
      <c r="F128" s="1" t="s">
        <v>64</v>
      </c>
      <c r="G128" s="1" t="s">
        <v>21</v>
      </c>
      <c r="H128" s="13">
        <v>3</v>
      </c>
      <c r="I128" s="16">
        <v>899.99</v>
      </c>
      <c r="J128" s="16">
        <v>2699.97</v>
      </c>
      <c r="K128" s="1" t="s">
        <v>36</v>
      </c>
      <c r="L128" s="1" t="s">
        <v>52</v>
      </c>
      <c r="M128" s="1" t="s">
        <v>24</v>
      </c>
      <c r="N128" s="10">
        <v>45215</v>
      </c>
      <c r="O128" s="18">
        <f ca="1">DATEDIF(Data[[#This Row],[Customer_Since]],TODAY(),"Y")</f>
        <v>1</v>
      </c>
      <c r="P128" s="20">
        <f>EOMONTH(Data[[#This Row],[Date]],0)</f>
        <v>45596</v>
      </c>
      <c r="Q128" s="40" cm="1">
        <f t="array" aca="1" ref="Q128" ca="1">IF(CELL("row")=ROW(),NOW(),Q128)</f>
        <v>0</v>
      </c>
    </row>
    <row r="129" spans="1:17" ht="15.75" customHeight="1" x14ac:dyDescent="0.25">
      <c r="A129" s="1" t="s">
        <v>270</v>
      </c>
      <c r="B129" s="10">
        <v>45581</v>
      </c>
      <c r="C129" s="1" t="s">
        <v>98</v>
      </c>
      <c r="D129" s="1" t="s">
        <v>99</v>
      </c>
      <c r="E129" s="1" t="s">
        <v>82</v>
      </c>
      <c r="F129" s="1" t="s">
        <v>83</v>
      </c>
      <c r="G129" s="1" t="s">
        <v>21</v>
      </c>
      <c r="H129" s="13">
        <v>5</v>
      </c>
      <c r="I129" s="16">
        <v>699.99</v>
      </c>
      <c r="J129" s="16">
        <v>3499.95</v>
      </c>
      <c r="K129" s="1" t="s">
        <v>22</v>
      </c>
      <c r="L129" s="1" t="s">
        <v>65</v>
      </c>
      <c r="M129" s="1" t="s">
        <v>38</v>
      </c>
      <c r="N129" s="10">
        <v>45008</v>
      </c>
      <c r="O129" s="18">
        <f ca="1">DATEDIF(Data[[#This Row],[Customer_Since]],TODAY(),"Y")</f>
        <v>2</v>
      </c>
      <c r="P129" s="20">
        <f>EOMONTH(Data[[#This Row],[Date]],0)</f>
        <v>45596</v>
      </c>
      <c r="Q129" s="40" cm="1">
        <f t="array" aca="1" ref="Q129" ca="1">IF(CELL("row")=ROW(),NOW(),Q129)</f>
        <v>0</v>
      </c>
    </row>
    <row r="130" spans="1:17" ht="15.75" customHeight="1" x14ac:dyDescent="0.25">
      <c r="A130" s="1" t="s">
        <v>271</v>
      </c>
      <c r="B130" s="10">
        <v>45581</v>
      </c>
      <c r="C130" s="1" t="s">
        <v>173</v>
      </c>
      <c r="D130" s="1" t="s">
        <v>174</v>
      </c>
      <c r="E130" s="1" t="s">
        <v>82</v>
      </c>
      <c r="F130" s="1" t="s">
        <v>83</v>
      </c>
      <c r="G130" s="1" t="s">
        <v>21</v>
      </c>
      <c r="H130" s="13">
        <v>4</v>
      </c>
      <c r="I130" s="16">
        <v>699.99</v>
      </c>
      <c r="J130" s="16">
        <v>2799.96</v>
      </c>
      <c r="K130" s="1" t="s">
        <v>28</v>
      </c>
      <c r="L130" s="1" t="s">
        <v>23</v>
      </c>
      <c r="M130" s="1" t="s">
        <v>24</v>
      </c>
      <c r="N130" s="10">
        <v>45385</v>
      </c>
      <c r="O130" s="18">
        <f ca="1">DATEDIF(Data[[#This Row],[Customer_Since]],TODAY(),"Y")</f>
        <v>1</v>
      </c>
      <c r="P130" s="20">
        <f>EOMONTH(Data[[#This Row],[Date]],0)</f>
        <v>45596</v>
      </c>
      <c r="Q130" s="40" cm="1">
        <f t="array" aca="1" ref="Q130" ca="1">IF(CELL("row")=ROW(),NOW(),Q130)</f>
        <v>0</v>
      </c>
    </row>
    <row r="131" spans="1:17" ht="15.75" customHeight="1" x14ac:dyDescent="0.25">
      <c r="A131" s="1" t="s">
        <v>272</v>
      </c>
      <c r="B131" s="10">
        <v>45581</v>
      </c>
      <c r="C131" s="1" t="s">
        <v>152</v>
      </c>
      <c r="D131" s="1" t="s">
        <v>153</v>
      </c>
      <c r="E131" s="1" t="s">
        <v>63</v>
      </c>
      <c r="F131" s="1" t="s">
        <v>64</v>
      </c>
      <c r="G131" s="1" t="s">
        <v>21</v>
      </c>
      <c r="H131" s="13">
        <v>1</v>
      </c>
      <c r="I131" s="16">
        <v>899.99</v>
      </c>
      <c r="J131" s="16">
        <v>899.99</v>
      </c>
      <c r="K131" s="1" t="s">
        <v>28</v>
      </c>
      <c r="L131" s="1" t="s">
        <v>65</v>
      </c>
      <c r="M131" s="1" t="s">
        <v>38</v>
      </c>
      <c r="N131" s="10">
        <v>45369</v>
      </c>
      <c r="O131" s="18">
        <f ca="1">DATEDIF(Data[[#This Row],[Customer_Since]],TODAY(),"Y")</f>
        <v>1</v>
      </c>
      <c r="P131" s="20">
        <f>EOMONTH(Data[[#This Row],[Date]],0)</f>
        <v>45596</v>
      </c>
      <c r="Q131" s="40" cm="1">
        <f t="array" aca="1" ref="Q131" ca="1">IF(CELL("row")=ROW(),NOW(),Q131)</f>
        <v>0</v>
      </c>
    </row>
    <row r="132" spans="1:17" ht="15.75" customHeight="1" x14ac:dyDescent="0.25">
      <c r="A132" s="1" t="s">
        <v>273</v>
      </c>
      <c r="B132" s="10">
        <v>45583</v>
      </c>
      <c r="C132" s="1" t="s">
        <v>228</v>
      </c>
      <c r="D132" s="1" t="s">
        <v>229</v>
      </c>
      <c r="E132" s="1" t="s">
        <v>54</v>
      </c>
      <c r="F132" s="1" t="s">
        <v>55</v>
      </c>
      <c r="G132" s="1" t="s">
        <v>21</v>
      </c>
      <c r="H132" s="13">
        <v>2</v>
      </c>
      <c r="I132" s="16">
        <v>149.99</v>
      </c>
      <c r="J132" s="16">
        <v>299.98</v>
      </c>
      <c r="K132" s="1" t="s">
        <v>28</v>
      </c>
      <c r="L132" s="1" t="s">
        <v>52</v>
      </c>
      <c r="M132" s="1" t="s">
        <v>24</v>
      </c>
      <c r="N132" s="10">
        <v>44916</v>
      </c>
      <c r="O132" s="18">
        <f ca="1">DATEDIF(Data[[#This Row],[Customer_Since]],TODAY(),"Y")</f>
        <v>2</v>
      </c>
      <c r="P132" s="20">
        <f>EOMONTH(Data[[#This Row],[Date]],0)</f>
        <v>45596</v>
      </c>
      <c r="Q132" s="40" cm="1">
        <f t="array" aca="1" ref="Q132" ca="1">IF(CELL("row")=ROW(),NOW(),Q132)</f>
        <v>0</v>
      </c>
    </row>
    <row r="133" spans="1:17" ht="15.75" customHeight="1" x14ac:dyDescent="0.25">
      <c r="A133" s="1" t="s">
        <v>274</v>
      </c>
      <c r="B133" s="10">
        <v>45586</v>
      </c>
      <c r="C133" s="1" t="s">
        <v>228</v>
      </c>
      <c r="D133" s="1" t="s">
        <v>229</v>
      </c>
      <c r="E133" s="1" t="s">
        <v>119</v>
      </c>
      <c r="F133" s="1" t="s">
        <v>120</v>
      </c>
      <c r="G133" s="1" t="s">
        <v>21</v>
      </c>
      <c r="H133" s="13">
        <v>3</v>
      </c>
      <c r="I133" s="16">
        <v>89.99</v>
      </c>
      <c r="J133" s="16">
        <v>269.97000000000003</v>
      </c>
      <c r="K133" s="1" t="s">
        <v>36</v>
      </c>
      <c r="L133" s="1" t="s">
        <v>23</v>
      </c>
      <c r="M133" s="1" t="s">
        <v>24</v>
      </c>
      <c r="N133" s="10">
        <v>44551</v>
      </c>
      <c r="O133" s="18">
        <f ca="1">DATEDIF(Data[[#This Row],[Customer_Since]],TODAY(),"Y")</f>
        <v>3</v>
      </c>
      <c r="P133" s="20">
        <f>EOMONTH(Data[[#This Row],[Date]],0)</f>
        <v>45596</v>
      </c>
      <c r="Q133" s="40" cm="1">
        <f t="array" aca="1" ref="Q133" ca="1">IF(CELL("row")=ROW(),NOW(),Q133)</f>
        <v>0</v>
      </c>
    </row>
    <row r="134" spans="1:17" ht="15.75" customHeight="1" x14ac:dyDescent="0.25">
      <c r="A134" s="1" t="s">
        <v>275</v>
      </c>
      <c r="B134" s="10">
        <v>45588</v>
      </c>
      <c r="C134" s="1" t="s">
        <v>40</v>
      </c>
      <c r="D134" s="1" t="s">
        <v>41</v>
      </c>
      <c r="E134" s="1" t="s">
        <v>54</v>
      </c>
      <c r="F134" s="1" t="s">
        <v>55</v>
      </c>
      <c r="G134" s="1" t="s">
        <v>21</v>
      </c>
      <c r="H134" s="13">
        <v>2</v>
      </c>
      <c r="I134" s="16">
        <v>149.99</v>
      </c>
      <c r="J134" s="16">
        <v>299.98</v>
      </c>
      <c r="K134" s="1" t="s">
        <v>36</v>
      </c>
      <c r="L134" s="1" t="s">
        <v>23</v>
      </c>
      <c r="M134" s="1" t="s">
        <v>24</v>
      </c>
      <c r="N134" s="10">
        <v>44473</v>
      </c>
      <c r="O134" s="18">
        <f ca="1">DATEDIF(Data[[#This Row],[Customer_Since]],TODAY(),"Y")</f>
        <v>3</v>
      </c>
      <c r="P134" s="20">
        <f>EOMONTH(Data[[#This Row],[Date]],0)</f>
        <v>45596</v>
      </c>
      <c r="Q134" s="40" cm="1">
        <f t="array" aca="1" ref="Q134" ca="1">IF(CELL("row")=ROW(),NOW(),Q134)</f>
        <v>0</v>
      </c>
    </row>
    <row r="135" spans="1:17" ht="15.75" customHeight="1" x14ac:dyDescent="0.25">
      <c r="A135" s="1" t="s">
        <v>276</v>
      </c>
      <c r="B135" s="10">
        <v>45588</v>
      </c>
      <c r="C135" s="1" t="s">
        <v>156</v>
      </c>
      <c r="D135" s="1" t="s">
        <v>157</v>
      </c>
      <c r="E135" s="1" t="s">
        <v>82</v>
      </c>
      <c r="F135" s="1" t="s">
        <v>83</v>
      </c>
      <c r="G135" s="1" t="s">
        <v>21</v>
      </c>
      <c r="H135" s="13">
        <v>2</v>
      </c>
      <c r="I135" s="16">
        <v>699.99</v>
      </c>
      <c r="J135" s="16">
        <v>1399.98</v>
      </c>
      <c r="K135" s="1" t="s">
        <v>22</v>
      </c>
      <c r="L135" s="1" t="s">
        <v>23</v>
      </c>
      <c r="M135" s="1" t="s">
        <v>24</v>
      </c>
      <c r="N135" s="10">
        <v>44992</v>
      </c>
      <c r="O135" s="18">
        <f ca="1">DATEDIF(Data[[#This Row],[Customer_Since]],TODAY(),"Y")</f>
        <v>2</v>
      </c>
      <c r="P135" s="20">
        <f>EOMONTH(Data[[#This Row],[Date]],0)</f>
        <v>45596</v>
      </c>
      <c r="Q135" s="40" cm="1">
        <f t="array" aca="1" ref="Q135" ca="1">IF(CELL("row")=ROW(),NOW(),Q135)</f>
        <v>0</v>
      </c>
    </row>
    <row r="136" spans="1:17" ht="15.75" customHeight="1" x14ac:dyDescent="0.25">
      <c r="A136" s="1" t="s">
        <v>277</v>
      </c>
      <c r="B136" s="10">
        <v>45589</v>
      </c>
      <c r="C136" s="1" t="s">
        <v>160</v>
      </c>
      <c r="D136" s="1" t="s">
        <v>161</v>
      </c>
      <c r="E136" s="1" t="s">
        <v>82</v>
      </c>
      <c r="F136" s="1" t="s">
        <v>83</v>
      </c>
      <c r="G136" s="1" t="s">
        <v>21</v>
      </c>
      <c r="H136" s="13">
        <v>5</v>
      </c>
      <c r="I136" s="16">
        <v>699.99</v>
      </c>
      <c r="J136" s="16">
        <v>3499.95</v>
      </c>
      <c r="K136" s="1" t="s">
        <v>22</v>
      </c>
      <c r="L136" s="1" t="s">
        <v>42</v>
      </c>
      <c r="M136" s="1" t="s">
        <v>29</v>
      </c>
      <c r="N136" s="10">
        <v>44635</v>
      </c>
      <c r="O136" s="18">
        <f ca="1">DATEDIF(Data[[#This Row],[Customer_Since]],TODAY(),"Y")</f>
        <v>3</v>
      </c>
      <c r="P136" s="20">
        <f>EOMONTH(Data[[#This Row],[Date]],0)</f>
        <v>45596</v>
      </c>
      <c r="Q136" s="40" cm="1">
        <f t="array" aca="1" ref="Q136" ca="1">IF(CELL("row")=ROW(),NOW(),Q136)</f>
        <v>0</v>
      </c>
    </row>
    <row r="137" spans="1:17" ht="15.75" customHeight="1" x14ac:dyDescent="0.25">
      <c r="A137" s="1" t="s">
        <v>278</v>
      </c>
      <c r="B137" s="10">
        <v>45592</v>
      </c>
      <c r="C137" s="1" t="s">
        <v>173</v>
      </c>
      <c r="D137" s="1" t="s">
        <v>174</v>
      </c>
      <c r="E137" s="1" t="s">
        <v>119</v>
      </c>
      <c r="F137" s="1" t="s">
        <v>120</v>
      </c>
      <c r="G137" s="1" t="s">
        <v>21</v>
      </c>
      <c r="H137" s="13">
        <v>3</v>
      </c>
      <c r="I137" s="16">
        <v>89.99</v>
      </c>
      <c r="J137" s="16">
        <v>269.97000000000003</v>
      </c>
      <c r="K137" s="1" t="s">
        <v>28</v>
      </c>
      <c r="L137" s="1" t="s">
        <v>42</v>
      </c>
      <c r="M137" s="1" t="s">
        <v>38</v>
      </c>
      <c r="N137" s="10">
        <v>44615</v>
      </c>
      <c r="O137" s="18">
        <f ca="1">DATEDIF(Data[[#This Row],[Customer_Since]],TODAY(),"Y")</f>
        <v>3</v>
      </c>
      <c r="P137" s="20">
        <f>EOMONTH(Data[[#This Row],[Date]],0)</f>
        <v>45596</v>
      </c>
      <c r="Q137" s="40" cm="1">
        <f t="array" aca="1" ref="Q137" ca="1">IF(CELL("row")=ROW(),NOW(),Q137)</f>
        <v>0</v>
      </c>
    </row>
    <row r="138" spans="1:17" ht="15.75" customHeight="1" x14ac:dyDescent="0.25">
      <c r="A138" s="1" t="s">
        <v>279</v>
      </c>
      <c r="B138" s="10">
        <v>45597</v>
      </c>
      <c r="C138" s="1" t="s">
        <v>17</v>
      </c>
      <c r="D138" s="1" t="s">
        <v>18</v>
      </c>
      <c r="E138" s="1" t="s">
        <v>19</v>
      </c>
      <c r="F138" s="1" t="s">
        <v>20</v>
      </c>
      <c r="G138" s="1" t="s">
        <v>21</v>
      </c>
      <c r="H138" s="13">
        <v>5</v>
      </c>
      <c r="I138" s="16">
        <v>249.99</v>
      </c>
      <c r="J138" s="16">
        <v>1249.95</v>
      </c>
      <c r="K138" s="1" t="s">
        <v>28</v>
      </c>
      <c r="L138" s="1" t="s">
        <v>37</v>
      </c>
      <c r="M138" s="1" t="s">
        <v>38</v>
      </c>
      <c r="N138" s="10">
        <v>44881</v>
      </c>
      <c r="O138" s="18">
        <f ca="1">DATEDIF(Data[[#This Row],[Customer_Since]],TODAY(),"Y")</f>
        <v>2</v>
      </c>
      <c r="P138" s="20">
        <f>EOMONTH(Data[[#This Row],[Date]],0)</f>
        <v>45626</v>
      </c>
      <c r="Q138" s="40" cm="1">
        <f t="array" aca="1" ref="Q138" ca="1">IF(CELL("row")=ROW(),NOW(),Q138)</f>
        <v>0</v>
      </c>
    </row>
    <row r="139" spans="1:17" ht="15.75" customHeight="1" x14ac:dyDescent="0.25">
      <c r="A139" s="1" t="s">
        <v>280</v>
      </c>
      <c r="B139" s="10">
        <v>45600</v>
      </c>
      <c r="C139" s="1" t="s">
        <v>67</v>
      </c>
      <c r="D139" s="1" t="s">
        <v>68</v>
      </c>
      <c r="E139" s="1" t="s">
        <v>107</v>
      </c>
      <c r="F139" s="1" t="s">
        <v>108</v>
      </c>
      <c r="G139" s="1" t="s">
        <v>48</v>
      </c>
      <c r="H139" s="13">
        <v>3</v>
      </c>
      <c r="I139" s="16">
        <v>299.99</v>
      </c>
      <c r="J139" s="16">
        <v>899.97</v>
      </c>
      <c r="K139" s="1" t="s">
        <v>28</v>
      </c>
      <c r="L139" s="1" t="s">
        <v>37</v>
      </c>
      <c r="M139" s="1" t="s">
        <v>38</v>
      </c>
      <c r="N139" s="10">
        <v>44502</v>
      </c>
      <c r="O139" s="18">
        <f ca="1">DATEDIF(Data[[#This Row],[Customer_Since]],TODAY(),"Y")</f>
        <v>3</v>
      </c>
      <c r="P139" s="20">
        <f>EOMONTH(Data[[#This Row],[Date]],0)</f>
        <v>45626</v>
      </c>
      <c r="Q139" s="40" cm="1">
        <f t="array" aca="1" ref="Q139" ca="1">IF(CELL("row")=ROW(),NOW(),Q139)</f>
        <v>0</v>
      </c>
    </row>
    <row r="140" spans="1:17" ht="15.75" customHeight="1" x14ac:dyDescent="0.25">
      <c r="A140" s="1" t="s">
        <v>281</v>
      </c>
      <c r="B140" s="10">
        <v>45603</v>
      </c>
      <c r="C140" s="1" t="s">
        <v>101</v>
      </c>
      <c r="D140" s="1" t="s">
        <v>102</v>
      </c>
      <c r="E140" s="1" t="s">
        <v>119</v>
      </c>
      <c r="F140" s="1" t="s">
        <v>120</v>
      </c>
      <c r="G140" s="1" t="s">
        <v>21</v>
      </c>
      <c r="H140" s="13">
        <v>3</v>
      </c>
      <c r="I140" s="16">
        <v>89.99</v>
      </c>
      <c r="J140" s="16">
        <v>269.97000000000003</v>
      </c>
      <c r="K140" s="1" t="s">
        <v>28</v>
      </c>
      <c r="L140" s="1" t="s">
        <v>42</v>
      </c>
      <c r="M140" s="1" t="s">
        <v>29</v>
      </c>
      <c r="N140" s="10">
        <v>44420</v>
      </c>
      <c r="O140" s="18">
        <f ca="1">DATEDIF(Data[[#This Row],[Customer_Since]],TODAY(),"Y")</f>
        <v>3</v>
      </c>
      <c r="P140" s="20">
        <f>EOMONTH(Data[[#This Row],[Date]],0)</f>
        <v>45626</v>
      </c>
      <c r="Q140" s="40" cm="1">
        <f t="array" aca="1" ref="Q140" ca="1">IF(CELL("row")=ROW(),NOW(),Q140)</f>
        <v>0</v>
      </c>
    </row>
    <row r="141" spans="1:17" ht="15.75" customHeight="1" x14ac:dyDescent="0.25">
      <c r="A141" s="1" t="s">
        <v>282</v>
      </c>
      <c r="B141" s="10">
        <v>45604</v>
      </c>
      <c r="C141" s="1" t="s">
        <v>91</v>
      </c>
      <c r="D141" s="1" t="s">
        <v>92</v>
      </c>
      <c r="E141" s="1" t="s">
        <v>46</v>
      </c>
      <c r="F141" s="1" t="s">
        <v>47</v>
      </c>
      <c r="G141" s="1" t="s">
        <v>48</v>
      </c>
      <c r="H141" s="13">
        <v>2</v>
      </c>
      <c r="I141" s="16">
        <v>149.99</v>
      </c>
      <c r="J141" s="16">
        <v>299.98</v>
      </c>
      <c r="K141" s="1" t="s">
        <v>28</v>
      </c>
      <c r="L141" s="1" t="s">
        <v>52</v>
      </c>
      <c r="M141" s="1" t="s">
        <v>29</v>
      </c>
      <c r="N141" s="10">
        <v>44848</v>
      </c>
      <c r="O141" s="18">
        <f ca="1">DATEDIF(Data[[#This Row],[Customer_Since]],TODAY(),"Y")</f>
        <v>2</v>
      </c>
      <c r="P141" s="20">
        <f>EOMONTH(Data[[#This Row],[Date]],0)</f>
        <v>45626</v>
      </c>
      <c r="Q141" s="40" cm="1">
        <f t="array" aca="1" ref="Q141" ca="1">IF(CELL("row")=ROW(),NOW(),Q141)</f>
        <v>0</v>
      </c>
    </row>
    <row r="142" spans="1:17" ht="15.75" customHeight="1" x14ac:dyDescent="0.25">
      <c r="A142" s="1" t="s">
        <v>283</v>
      </c>
      <c r="B142" s="10">
        <v>45605</v>
      </c>
      <c r="C142" s="1" t="s">
        <v>187</v>
      </c>
      <c r="D142" s="1" t="s">
        <v>188</v>
      </c>
      <c r="E142" s="1" t="s">
        <v>19</v>
      </c>
      <c r="F142" s="1" t="s">
        <v>20</v>
      </c>
      <c r="G142" s="1" t="s">
        <v>21</v>
      </c>
      <c r="H142" s="13">
        <v>1</v>
      </c>
      <c r="I142" s="16">
        <v>249.99</v>
      </c>
      <c r="J142" s="16">
        <v>249.99</v>
      </c>
      <c r="K142" s="1" t="s">
        <v>28</v>
      </c>
      <c r="L142" s="1" t="s">
        <v>42</v>
      </c>
      <c r="M142" s="1" t="s">
        <v>29</v>
      </c>
      <c r="N142" s="10">
        <v>44828</v>
      </c>
      <c r="O142" s="18">
        <f ca="1">DATEDIF(Data[[#This Row],[Customer_Since]],TODAY(),"Y")</f>
        <v>2</v>
      </c>
      <c r="P142" s="20">
        <f>EOMONTH(Data[[#This Row],[Date]],0)</f>
        <v>45626</v>
      </c>
      <c r="Q142" s="40" cm="1">
        <f t="array" aca="1" ref="Q142" ca="1">IF(CELL("row")=ROW(),NOW(),Q142)</f>
        <v>0</v>
      </c>
    </row>
    <row r="143" spans="1:17" ht="15.75" customHeight="1" x14ac:dyDescent="0.25">
      <c r="A143" s="1" t="s">
        <v>284</v>
      </c>
      <c r="B143" s="10">
        <v>45607</v>
      </c>
      <c r="C143" s="1" t="s">
        <v>74</v>
      </c>
      <c r="D143" s="1" t="s">
        <v>75</v>
      </c>
      <c r="E143" s="1" t="s">
        <v>54</v>
      </c>
      <c r="F143" s="1" t="s">
        <v>55</v>
      </c>
      <c r="G143" s="1" t="s">
        <v>21</v>
      </c>
      <c r="H143" s="13">
        <v>3</v>
      </c>
      <c r="I143" s="16">
        <v>149.99</v>
      </c>
      <c r="J143" s="16">
        <v>449.97</v>
      </c>
      <c r="K143" s="1" t="s">
        <v>22</v>
      </c>
      <c r="L143" s="1" t="s">
        <v>42</v>
      </c>
      <c r="M143" s="1" t="s">
        <v>24</v>
      </c>
      <c r="N143" s="10">
        <v>44769</v>
      </c>
      <c r="O143" s="18">
        <f ca="1">DATEDIF(Data[[#This Row],[Customer_Since]],TODAY(),"Y")</f>
        <v>3</v>
      </c>
      <c r="P143" s="20">
        <f>EOMONTH(Data[[#This Row],[Date]],0)</f>
        <v>45626</v>
      </c>
      <c r="Q143" s="40" cm="1">
        <f t="array" aca="1" ref="Q143" ca="1">IF(CELL("row")=ROW(),NOW(),Q143)</f>
        <v>0</v>
      </c>
    </row>
    <row r="144" spans="1:17" ht="15.75" customHeight="1" x14ac:dyDescent="0.25">
      <c r="A144" s="1" t="s">
        <v>285</v>
      </c>
      <c r="B144" s="10">
        <v>45607</v>
      </c>
      <c r="C144" s="1" t="s">
        <v>17</v>
      </c>
      <c r="D144" s="1" t="s">
        <v>18</v>
      </c>
      <c r="E144" s="1" t="s">
        <v>33</v>
      </c>
      <c r="F144" s="1" t="s">
        <v>34</v>
      </c>
      <c r="G144" s="1" t="s">
        <v>35</v>
      </c>
      <c r="H144" s="13">
        <v>5</v>
      </c>
      <c r="I144" s="16">
        <v>59.99</v>
      </c>
      <c r="J144" s="16">
        <v>299.95</v>
      </c>
      <c r="K144" s="1" t="s">
        <v>36</v>
      </c>
      <c r="L144" s="1" t="s">
        <v>52</v>
      </c>
      <c r="M144" s="1" t="s">
        <v>29</v>
      </c>
      <c r="N144" s="10">
        <v>44694</v>
      </c>
      <c r="O144" s="18">
        <f ca="1">DATEDIF(Data[[#This Row],[Customer_Since]],TODAY(),"Y")</f>
        <v>3</v>
      </c>
      <c r="P144" s="20">
        <f>EOMONTH(Data[[#This Row],[Date]],0)</f>
        <v>45626</v>
      </c>
      <c r="Q144" s="40" cm="1">
        <f t="array" aca="1" ref="Q144" ca="1">IF(CELL("row")=ROW(),NOW(),Q144)</f>
        <v>0</v>
      </c>
    </row>
    <row r="145" spans="1:17" ht="15.75" customHeight="1" x14ac:dyDescent="0.25">
      <c r="A145" s="1" t="s">
        <v>286</v>
      </c>
      <c r="B145" s="10">
        <v>45607</v>
      </c>
      <c r="C145" s="1" t="s">
        <v>101</v>
      </c>
      <c r="D145" s="1" t="s">
        <v>102</v>
      </c>
      <c r="E145" s="1" t="s">
        <v>19</v>
      </c>
      <c r="F145" s="1" t="s">
        <v>20</v>
      </c>
      <c r="G145" s="1" t="s">
        <v>21</v>
      </c>
      <c r="H145" s="13">
        <v>4</v>
      </c>
      <c r="I145" s="16">
        <v>249.99</v>
      </c>
      <c r="J145" s="16">
        <v>999.96</v>
      </c>
      <c r="K145" s="1" t="s">
        <v>28</v>
      </c>
      <c r="L145" s="1" t="s">
        <v>52</v>
      </c>
      <c r="M145" s="1" t="s">
        <v>38</v>
      </c>
      <c r="N145" s="10">
        <v>44659</v>
      </c>
      <c r="O145" s="18">
        <f ca="1">DATEDIF(Data[[#This Row],[Customer_Since]],TODAY(),"Y")</f>
        <v>3</v>
      </c>
      <c r="P145" s="20">
        <f>EOMONTH(Data[[#This Row],[Date]],0)</f>
        <v>45626</v>
      </c>
      <c r="Q145" s="40" cm="1">
        <f t="array" aca="1" ref="Q145" ca="1">IF(CELL("row")=ROW(),NOW(),Q145)</f>
        <v>0</v>
      </c>
    </row>
    <row r="146" spans="1:17" ht="15.75" customHeight="1" x14ac:dyDescent="0.25">
      <c r="A146" s="1" t="s">
        <v>287</v>
      </c>
      <c r="B146" s="10">
        <v>45608</v>
      </c>
      <c r="C146" s="1" t="s">
        <v>156</v>
      </c>
      <c r="D146" s="1" t="s">
        <v>157</v>
      </c>
      <c r="E146" s="1" t="s">
        <v>46</v>
      </c>
      <c r="F146" s="1" t="s">
        <v>47</v>
      </c>
      <c r="G146" s="1" t="s">
        <v>48</v>
      </c>
      <c r="H146" s="13">
        <v>5</v>
      </c>
      <c r="I146" s="16">
        <v>149.99</v>
      </c>
      <c r="J146" s="16">
        <v>749.95</v>
      </c>
      <c r="K146" s="1" t="s">
        <v>36</v>
      </c>
      <c r="L146" s="1" t="s">
        <v>23</v>
      </c>
      <c r="M146" s="1" t="s">
        <v>24</v>
      </c>
      <c r="N146" s="10">
        <v>44901</v>
      </c>
      <c r="O146" s="18">
        <f ca="1">DATEDIF(Data[[#This Row],[Customer_Since]],TODAY(),"Y")</f>
        <v>2</v>
      </c>
      <c r="P146" s="20">
        <f>EOMONTH(Data[[#This Row],[Date]],0)</f>
        <v>45626</v>
      </c>
      <c r="Q146" s="40" cm="1">
        <f t="array" aca="1" ref="Q146" ca="1">IF(CELL("row")=ROW(),NOW(),Q146)</f>
        <v>0</v>
      </c>
    </row>
    <row r="147" spans="1:17" ht="15.75" customHeight="1" x14ac:dyDescent="0.25">
      <c r="A147" s="1" t="s">
        <v>288</v>
      </c>
      <c r="B147" s="10">
        <v>45608</v>
      </c>
      <c r="C147" s="1" t="s">
        <v>85</v>
      </c>
      <c r="D147" s="1" t="s">
        <v>86</v>
      </c>
      <c r="E147" s="1" t="s">
        <v>33</v>
      </c>
      <c r="F147" s="1" t="s">
        <v>34</v>
      </c>
      <c r="G147" s="1" t="s">
        <v>35</v>
      </c>
      <c r="H147" s="13">
        <v>3</v>
      </c>
      <c r="I147" s="16">
        <v>59.99</v>
      </c>
      <c r="J147" s="16">
        <v>179.97</v>
      </c>
      <c r="K147" s="1" t="s">
        <v>59</v>
      </c>
      <c r="L147" s="1" t="s">
        <v>37</v>
      </c>
      <c r="M147" s="1" t="s">
        <v>38</v>
      </c>
      <c r="N147" s="10">
        <v>45260</v>
      </c>
      <c r="O147" s="18">
        <f ca="1">DATEDIF(Data[[#This Row],[Customer_Since]],TODAY(),"Y")</f>
        <v>1</v>
      </c>
      <c r="P147" s="20">
        <f>EOMONTH(Data[[#This Row],[Date]],0)</f>
        <v>45626</v>
      </c>
      <c r="Q147" s="40" cm="1">
        <f t="array" aca="1" ref="Q147" ca="1">IF(CELL("row")=ROW(),NOW(),Q147)</f>
        <v>0</v>
      </c>
    </row>
    <row r="148" spans="1:17" ht="15.75" customHeight="1" x14ac:dyDescent="0.25">
      <c r="A148" s="1" t="s">
        <v>289</v>
      </c>
      <c r="B148" s="10">
        <v>45613</v>
      </c>
      <c r="C148" s="1" t="s">
        <v>236</v>
      </c>
      <c r="D148" s="1" t="s">
        <v>237</v>
      </c>
      <c r="E148" s="1" t="s">
        <v>46</v>
      </c>
      <c r="F148" s="1" t="s">
        <v>47</v>
      </c>
      <c r="G148" s="1" t="s">
        <v>48</v>
      </c>
      <c r="H148" s="13">
        <v>5</v>
      </c>
      <c r="I148" s="16">
        <v>149.99</v>
      </c>
      <c r="J148" s="16">
        <v>749.95</v>
      </c>
      <c r="K148" s="1" t="s">
        <v>22</v>
      </c>
      <c r="L148" s="1" t="s">
        <v>42</v>
      </c>
      <c r="M148" s="1" t="s">
        <v>24</v>
      </c>
      <c r="N148" s="10">
        <v>44869</v>
      </c>
      <c r="O148" s="18">
        <f ca="1">DATEDIF(Data[[#This Row],[Customer_Since]],TODAY(),"Y")</f>
        <v>2</v>
      </c>
      <c r="P148" s="20">
        <f>EOMONTH(Data[[#This Row],[Date]],0)</f>
        <v>45626</v>
      </c>
      <c r="Q148" s="40" cm="1">
        <f t="array" aca="1" ref="Q148" ca="1">IF(CELL("row")=ROW(),NOW(),Q148)</f>
        <v>0</v>
      </c>
    </row>
    <row r="149" spans="1:17" ht="15.75" customHeight="1" x14ac:dyDescent="0.25">
      <c r="A149" s="1" t="s">
        <v>290</v>
      </c>
      <c r="B149" s="10">
        <v>45613</v>
      </c>
      <c r="C149" s="1" t="s">
        <v>88</v>
      </c>
      <c r="D149" s="1" t="s">
        <v>89</v>
      </c>
      <c r="E149" s="1" t="s">
        <v>82</v>
      </c>
      <c r="F149" s="1" t="s">
        <v>83</v>
      </c>
      <c r="G149" s="1" t="s">
        <v>21</v>
      </c>
      <c r="H149" s="13">
        <v>2</v>
      </c>
      <c r="I149" s="16">
        <v>699.99</v>
      </c>
      <c r="J149" s="16">
        <v>1399.98</v>
      </c>
      <c r="K149" s="1" t="s">
        <v>36</v>
      </c>
      <c r="L149" s="1" t="s">
        <v>52</v>
      </c>
      <c r="M149" s="1" t="s">
        <v>38</v>
      </c>
      <c r="N149" s="10">
        <v>44770</v>
      </c>
      <c r="O149" s="18">
        <f ca="1">DATEDIF(Data[[#This Row],[Customer_Since]],TODAY(),"Y")</f>
        <v>3</v>
      </c>
      <c r="P149" s="20">
        <f>EOMONTH(Data[[#This Row],[Date]],0)</f>
        <v>45626</v>
      </c>
      <c r="Q149" s="40" cm="1">
        <f t="array" aca="1" ref="Q149" ca="1">IF(CELL("row")=ROW(),NOW(),Q149)</f>
        <v>0</v>
      </c>
    </row>
    <row r="150" spans="1:17" ht="15.75" customHeight="1" x14ac:dyDescent="0.25">
      <c r="A150" s="1" t="s">
        <v>291</v>
      </c>
      <c r="B150" s="10">
        <v>45617</v>
      </c>
      <c r="C150" s="1" t="s">
        <v>125</v>
      </c>
      <c r="D150" s="1" t="s">
        <v>126</v>
      </c>
      <c r="E150" s="1" t="s">
        <v>128</v>
      </c>
      <c r="F150" s="1" t="s">
        <v>129</v>
      </c>
      <c r="G150" s="1" t="s">
        <v>48</v>
      </c>
      <c r="H150" s="13">
        <v>4</v>
      </c>
      <c r="I150" s="16">
        <v>199.99</v>
      </c>
      <c r="J150" s="16">
        <v>799.96</v>
      </c>
      <c r="K150" s="1" t="s">
        <v>59</v>
      </c>
      <c r="L150" s="1" t="s">
        <v>23</v>
      </c>
      <c r="M150" s="1" t="s">
        <v>29</v>
      </c>
      <c r="N150" s="10">
        <v>44427</v>
      </c>
      <c r="O150" s="18">
        <f ca="1">DATEDIF(Data[[#This Row],[Customer_Since]],TODAY(),"Y")</f>
        <v>3</v>
      </c>
      <c r="P150" s="20">
        <f>EOMONTH(Data[[#This Row],[Date]],0)</f>
        <v>45626</v>
      </c>
      <c r="Q150" s="40" cm="1">
        <f t="array" aca="1" ref="Q150" ca="1">IF(CELL("row")=ROW(),NOW(),Q150)</f>
        <v>0</v>
      </c>
    </row>
    <row r="151" spans="1:17" ht="15.75" customHeight="1" x14ac:dyDescent="0.25">
      <c r="A151" s="1" t="s">
        <v>292</v>
      </c>
      <c r="B151" s="10">
        <v>45619</v>
      </c>
      <c r="C151" s="1" t="s">
        <v>194</v>
      </c>
      <c r="D151" s="1" t="s">
        <v>195</v>
      </c>
      <c r="E151" s="1" t="s">
        <v>33</v>
      </c>
      <c r="F151" s="1" t="s">
        <v>34</v>
      </c>
      <c r="G151" s="1" t="s">
        <v>35</v>
      </c>
      <c r="H151" s="13">
        <v>1</v>
      </c>
      <c r="I151" s="16">
        <v>59.99</v>
      </c>
      <c r="J151" s="16">
        <v>59.99</v>
      </c>
      <c r="K151" s="1" t="s">
        <v>59</v>
      </c>
      <c r="L151" s="1" t="s">
        <v>52</v>
      </c>
      <c r="M151" s="1" t="s">
        <v>38</v>
      </c>
      <c r="N151" s="10">
        <v>44560</v>
      </c>
      <c r="O151" s="18">
        <f ca="1">DATEDIF(Data[[#This Row],[Customer_Since]],TODAY(),"Y")</f>
        <v>3</v>
      </c>
      <c r="P151" s="20">
        <f>EOMONTH(Data[[#This Row],[Date]],0)</f>
        <v>45626</v>
      </c>
      <c r="Q151" s="40" cm="1">
        <f t="array" aca="1" ref="Q151" ca="1">IF(CELL("row")=ROW(),NOW(),Q151)</f>
        <v>0</v>
      </c>
    </row>
    <row r="152" spans="1:17" ht="15.75" customHeight="1" x14ac:dyDescent="0.25">
      <c r="A152" s="1" t="s">
        <v>293</v>
      </c>
      <c r="B152" s="10">
        <v>45619</v>
      </c>
      <c r="C152" s="1" t="s">
        <v>156</v>
      </c>
      <c r="D152" s="1" t="s">
        <v>157</v>
      </c>
      <c r="E152" s="1" t="s">
        <v>82</v>
      </c>
      <c r="F152" s="1" t="s">
        <v>83</v>
      </c>
      <c r="G152" s="1" t="s">
        <v>21</v>
      </c>
      <c r="H152" s="13">
        <v>3</v>
      </c>
      <c r="I152" s="16">
        <v>699.99</v>
      </c>
      <c r="J152" s="16">
        <v>2099.9699999999998</v>
      </c>
      <c r="K152" s="1" t="s">
        <v>36</v>
      </c>
      <c r="L152" s="1" t="s">
        <v>52</v>
      </c>
      <c r="M152" s="1" t="s">
        <v>38</v>
      </c>
      <c r="N152" s="10">
        <v>44583</v>
      </c>
      <c r="O152" s="18">
        <f ca="1">DATEDIF(Data[[#This Row],[Customer_Since]],TODAY(),"Y")</f>
        <v>3</v>
      </c>
      <c r="P152" s="20">
        <f>EOMONTH(Data[[#This Row],[Date]],0)</f>
        <v>45626</v>
      </c>
      <c r="Q152" s="40" cm="1">
        <f t="array" aca="1" ref="Q152" ca="1">IF(CELL("row")=ROW(),NOW(),Q152)</f>
        <v>0</v>
      </c>
    </row>
    <row r="153" spans="1:17" ht="15.75" customHeight="1" x14ac:dyDescent="0.25">
      <c r="A153" s="1" t="s">
        <v>294</v>
      </c>
      <c r="B153" s="10">
        <v>45622</v>
      </c>
      <c r="C153" s="1" t="s">
        <v>295</v>
      </c>
      <c r="D153" s="1" t="s">
        <v>296</v>
      </c>
      <c r="E153" s="1" t="s">
        <v>19</v>
      </c>
      <c r="F153" s="1" t="s">
        <v>20</v>
      </c>
      <c r="G153" s="1" t="s">
        <v>21</v>
      </c>
      <c r="H153" s="13">
        <v>5</v>
      </c>
      <c r="I153" s="16">
        <v>249.99</v>
      </c>
      <c r="J153" s="16">
        <v>1249.95</v>
      </c>
      <c r="K153" s="1" t="s">
        <v>28</v>
      </c>
      <c r="L153" s="1" t="s">
        <v>42</v>
      </c>
      <c r="M153" s="1" t="s">
        <v>24</v>
      </c>
      <c r="N153" s="10">
        <v>44873</v>
      </c>
      <c r="O153" s="18">
        <f ca="1">DATEDIF(Data[[#This Row],[Customer_Since]],TODAY(),"Y")</f>
        <v>2</v>
      </c>
      <c r="P153" s="20">
        <f>EOMONTH(Data[[#This Row],[Date]],0)</f>
        <v>45626</v>
      </c>
      <c r="Q153" s="40" cm="1">
        <f t="array" aca="1" ref="Q153" ca="1">IF(CELL("row")=ROW(),NOW(),Q153)</f>
        <v>0</v>
      </c>
    </row>
    <row r="154" spans="1:17" ht="15.75" customHeight="1" x14ac:dyDescent="0.25">
      <c r="A154" s="1" t="s">
        <v>297</v>
      </c>
      <c r="B154" s="10">
        <v>45623</v>
      </c>
      <c r="C154" s="1" t="s">
        <v>114</v>
      </c>
      <c r="D154" s="1" t="s">
        <v>115</v>
      </c>
      <c r="E154" s="1" t="s">
        <v>46</v>
      </c>
      <c r="F154" s="1" t="s">
        <v>47</v>
      </c>
      <c r="G154" s="1" t="s">
        <v>48</v>
      </c>
      <c r="H154" s="13">
        <v>2</v>
      </c>
      <c r="I154" s="16">
        <v>149.99</v>
      </c>
      <c r="J154" s="16">
        <v>299.98</v>
      </c>
      <c r="K154" s="1" t="s">
        <v>22</v>
      </c>
      <c r="L154" s="1" t="s">
        <v>37</v>
      </c>
      <c r="M154" s="1" t="s">
        <v>38</v>
      </c>
      <c r="N154" s="10">
        <v>45101</v>
      </c>
      <c r="O154" s="18">
        <f ca="1">DATEDIF(Data[[#This Row],[Customer_Since]],TODAY(),"Y")</f>
        <v>2</v>
      </c>
      <c r="P154" s="20">
        <f>EOMONTH(Data[[#This Row],[Date]],0)</f>
        <v>45626</v>
      </c>
      <c r="Q154" s="40" cm="1">
        <f t="array" aca="1" ref="Q154" ca="1">IF(CELL("row")=ROW(),NOW(),Q154)</f>
        <v>0</v>
      </c>
    </row>
    <row r="155" spans="1:17" ht="15.75" customHeight="1" x14ac:dyDescent="0.25">
      <c r="A155" s="1" t="s">
        <v>298</v>
      </c>
      <c r="B155" s="10">
        <v>45627</v>
      </c>
      <c r="C155" s="1" t="s">
        <v>31</v>
      </c>
      <c r="D155" s="1" t="s">
        <v>32</v>
      </c>
      <c r="E155" s="1" t="s">
        <v>107</v>
      </c>
      <c r="F155" s="1" t="s">
        <v>108</v>
      </c>
      <c r="G155" s="1" t="s">
        <v>48</v>
      </c>
      <c r="H155" s="13">
        <v>3</v>
      </c>
      <c r="I155" s="16">
        <v>299.99</v>
      </c>
      <c r="J155" s="16">
        <v>899.97</v>
      </c>
      <c r="K155" s="1" t="s">
        <v>22</v>
      </c>
      <c r="L155" s="1" t="s">
        <v>37</v>
      </c>
      <c r="M155" s="1" t="s">
        <v>29</v>
      </c>
      <c r="N155" s="10">
        <v>44659</v>
      </c>
      <c r="O155" s="18">
        <f ca="1">DATEDIF(Data[[#This Row],[Customer_Since]],TODAY(),"Y")</f>
        <v>3</v>
      </c>
      <c r="P155" s="20">
        <f>EOMONTH(Data[[#This Row],[Date]],0)</f>
        <v>45657</v>
      </c>
      <c r="Q155" s="40" cm="1">
        <f t="array" aca="1" ref="Q155" ca="1">IF(CELL("row")=ROW(),NOW(),Q155)</f>
        <v>0</v>
      </c>
    </row>
    <row r="156" spans="1:17" ht="15.75" customHeight="1" x14ac:dyDescent="0.25">
      <c r="A156" s="1" t="s">
        <v>299</v>
      </c>
      <c r="B156" s="10">
        <v>45627</v>
      </c>
      <c r="C156" s="1" t="s">
        <v>57</v>
      </c>
      <c r="D156" s="1" t="s">
        <v>58</v>
      </c>
      <c r="E156" s="1" t="s">
        <v>19</v>
      </c>
      <c r="F156" s="1" t="s">
        <v>20</v>
      </c>
      <c r="G156" s="1" t="s">
        <v>21</v>
      </c>
      <c r="H156" s="13">
        <v>5</v>
      </c>
      <c r="I156" s="16">
        <v>249.99</v>
      </c>
      <c r="J156" s="16">
        <v>1249.95</v>
      </c>
      <c r="K156" s="1" t="s">
        <v>22</v>
      </c>
      <c r="L156" s="1" t="s">
        <v>23</v>
      </c>
      <c r="M156" s="1" t="s">
        <v>29</v>
      </c>
      <c r="N156" s="10">
        <v>44485</v>
      </c>
      <c r="O156" s="18">
        <f ca="1">DATEDIF(Data[[#This Row],[Customer_Since]],TODAY(),"Y")</f>
        <v>3</v>
      </c>
      <c r="P156" s="20">
        <f>EOMONTH(Data[[#This Row],[Date]],0)</f>
        <v>45657</v>
      </c>
      <c r="Q156" s="40" cm="1">
        <f t="array" aca="1" ref="Q156" ca="1">IF(CELL("row")=ROW(),NOW(),Q156)</f>
        <v>0</v>
      </c>
    </row>
    <row r="157" spans="1:17" ht="15.75" customHeight="1" x14ac:dyDescent="0.25">
      <c r="A157" s="1" t="s">
        <v>300</v>
      </c>
      <c r="B157" s="10">
        <v>45627</v>
      </c>
      <c r="C157" s="1" t="s">
        <v>26</v>
      </c>
      <c r="D157" s="1" t="s">
        <v>27</v>
      </c>
      <c r="E157" s="1" t="s">
        <v>54</v>
      </c>
      <c r="F157" s="1" t="s">
        <v>55</v>
      </c>
      <c r="G157" s="1" t="s">
        <v>21</v>
      </c>
      <c r="H157" s="13">
        <v>2</v>
      </c>
      <c r="I157" s="16">
        <v>149.99</v>
      </c>
      <c r="J157" s="16">
        <v>299.98</v>
      </c>
      <c r="K157" s="1" t="s">
        <v>22</v>
      </c>
      <c r="L157" s="1" t="s">
        <v>37</v>
      </c>
      <c r="M157" s="1" t="s">
        <v>29</v>
      </c>
      <c r="N157" s="10">
        <v>44475</v>
      </c>
      <c r="O157" s="18">
        <f ca="1">DATEDIF(Data[[#This Row],[Customer_Since]],TODAY(),"Y")</f>
        <v>3</v>
      </c>
      <c r="P157" s="20">
        <f>EOMONTH(Data[[#This Row],[Date]],0)</f>
        <v>45657</v>
      </c>
      <c r="Q157" s="40" cm="1">
        <f t="array" aca="1" ref="Q157" ca="1">IF(CELL("row")=ROW(),NOW(),Q157)</f>
        <v>0</v>
      </c>
    </row>
    <row r="158" spans="1:17" ht="15.75" customHeight="1" x14ac:dyDescent="0.25">
      <c r="A158" s="1" t="s">
        <v>301</v>
      </c>
      <c r="B158" s="10">
        <v>45627</v>
      </c>
      <c r="C158" s="1" t="s">
        <v>88</v>
      </c>
      <c r="D158" s="1" t="s">
        <v>89</v>
      </c>
      <c r="E158" s="1" t="s">
        <v>82</v>
      </c>
      <c r="F158" s="1" t="s">
        <v>83</v>
      </c>
      <c r="G158" s="1" t="s">
        <v>21</v>
      </c>
      <c r="H158" s="13">
        <v>5</v>
      </c>
      <c r="I158" s="16">
        <v>699.99</v>
      </c>
      <c r="J158" s="16">
        <v>3499.95</v>
      </c>
      <c r="K158" s="1" t="s">
        <v>59</v>
      </c>
      <c r="L158" s="1" t="s">
        <v>52</v>
      </c>
      <c r="M158" s="1" t="s">
        <v>38</v>
      </c>
      <c r="N158" s="10">
        <v>44944</v>
      </c>
      <c r="O158" s="18">
        <f ca="1">DATEDIF(Data[[#This Row],[Customer_Since]],TODAY(),"Y")</f>
        <v>2</v>
      </c>
      <c r="P158" s="20">
        <f>EOMONTH(Data[[#This Row],[Date]],0)</f>
        <v>45657</v>
      </c>
      <c r="Q158" s="40" cm="1">
        <f t="array" aca="1" ref="Q158" ca="1">IF(CELL("row")=ROW(),NOW(),Q158)</f>
        <v>0</v>
      </c>
    </row>
    <row r="159" spans="1:17" ht="15.75" customHeight="1" x14ac:dyDescent="0.25">
      <c r="A159" s="1" t="s">
        <v>302</v>
      </c>
      <c r="B159" s="10">
        <v>45629</v>
      </c>
      <c r="C159" s="1" t="s">
        <v>254</v>
      </c>
      <c r="D159" s="1" t="s">
        <v>255</v>
      </c>
      <c r="E159" s="1" t="s">
        <v>19</v>
      </c>
      <c r="F159" s="1" t="s">
        <v>20</v>
      </c>
      <c r="G159" s="1" t="s">
        <v>21</v>
      </c>
      <c r="H159" s="13">
        <v>4</v>
      </c>
      <c r="I159" s="16">
        <v>249.99</v>
      </c>
      <c r="J159" s="16">
        <v>999.96</v>
      </c>
      <c r="K159" s="1" t="s">
        <v>36</v>
      </c>
      <c r="L159" s="1" t="s">
        <v>65</v>
      </c>
      <c r="M159" s="1" t="s">
        <v>29</v>
      </c>
      <c r="N159" s="10">
        <v>45098</v>
      </c>
      <c r="O159" s="18">
        <f ca="1">DATEDIF(Data[[#This Row],[Customer_Since]],TODAY(),"Y")</f>
        <v>2</v>
      </c>
      <c r="P159" s="20">
        <f>EOMONTH(Data[[#This Row],[Date]],0)</f>
        <v>45657</v>
      </c>
      <c r="Q159" s="40" cm="1">
        <f t="array" aca="1" ref="Q159" ca="1">IF(CELL("row")=ROW(),NOW(),Q159)</f>
        <v>0</v>
      </c>
    </row>
    <row r="160" spans="1:17" ht="15.75" customHeight="1" x14ac:dyDescent="0.25">
      <c r="A160" s="1" t="s">
        <v>303</v>
      </c>
      <c r="B160" s="10">
        <v>45630</v>
      </c>
      <c r="C160" s="1" t="s">
        <v>50</v>
      </c>
      <c r="D160" s="1" t="s">
        <v>51</v>
      </c>
      <c r="E160" s="1" t="s">
        <v>82</v>
      </c>
      <c r="F160" s="1" t="s">
        <v>83</v>
      </c>
      <c r="G160" s="1" t="s">
        <v>21</v>
      </c>
      <c r="H160" s="13">
        <v>4</v>
      </c>
      <c r="I160" s="16">
        <v>699.99</v>
      </c>
      <c r="J160" s="16">
        <v>2799.96</v>
      </c>
      <c r="K160" s="1" t="s">
        <v>28</v>
      </c>
      <c r="L160" s="1" t="s">
        <v>42</v>
      </c>
      <c r="M160" s="1" t="s">
        <v>29</v>
      </c>
      <c r="N160" s="10">
        <v>44703</v>
      </c>
      <c r="O160" s="18">
        <f ca="1">DATEDIF(Data[[#This Row],[Customer_Since]],TODAY(),"Y")</f>
        <v>3</v>
      </c>
      <c r="P160" s="20">
        <f>EOMONTH(Data[[#This Row],[Date]],0)</f>
        <v>45657</v>
      </c>
      <c r="Q160" s="40" cm="1">
        <f t="array" aca="1" ref="Q160" ca="1">IF(CELL("row")=ROW(),NOW(),Q160)</f>
        <v>0</v>
      </c>
    </row>
    <row r="161" spans="1:17" ht="15.75" customHeight="1" x14ac:dyDescent="0.25">
      <c r="A161" s="1" t="s">
        <v>304</v>
      </c>
      <c r="B161" s="10">
        <v>45635</v>
      </c>
      <c r="C161" s="1" t="s">
        <v>110</v>
      </c>
      <c r="D161" s="1" t="s">
        <v>111</v>
      </c>
      <c r="E161" s="1" t="s">
        <v>19</v>
      </c>
      <c r="F161" s="1" t="s">
        <v>20</v>
      </c>
      <c r="G161" s="1" t="s">
        <v>21</v>
      </c>
      <c r="H161" s="13">
        <v>2</v>
      </c>
      <c r="I161" s="16">
        <v>249.99</v>
      </c>
      <c r="J161" s="16">
        <v>499.98</v>
      </c>
      <c r="K161" s="1" t="s">
        <v>28</v>
      </c>
      <c r="L161" s="1" t="s">
        <v>23</v>
      </c>
      <c r="M161" s="1" t="s">
        <v>29</v>
      </c>
      <c r="N161" s="10">
        <v>44396</v>
      </c>
      <c r="O161" s="18">
        <f ca="1">DATEDIF(Data[[#This Row],[Customer_Since]],TODAY(),"Y")</f>
        <v>4</v>
      </c>
      <c r="P161" s="20">
        <f>EOMONTH(Data[[#This Row],[Date]],0)</f>
        <v>45657</v>
      </c>
      <c r="Q161" s="40" cm="1">
        <f t="array" aca="1" ref="Q161" ca="1">IF(CELL("row")=ROW(),NOW(),Q161)</f>
        <v>0</v>
      </c>
    </row>
    <row r="162" spans="1:17" ht="15.75" customHeight="1" x14ac:dyDescent="0.25">
      <c r="A162" s="1" t="s">
        <v>305</v>
      </c>
      <c r="B162" s="10">
        <v>45635</v>
      </c>
      <c r="C162" s="1" t="s">
        <v>306</v>
      </c>
      <c r="D162" s="1" t="s">
        <v>307</v>
      </c>
      <c r="E162" s="1" t="s">
        <v>33</v>
      </c>
      <c r="F162" s="1" t="s">
        <v>34</v>
      </c>
      <c r="G162" s="1" t="s">
        <v>35</v>
      </c>
      <c r="H162" s="13">
        <v>3</v>
      </c>
      <c r="I162" s="16">
        <v>59.99</v>
      </c>
      <c r="J162" s="16">
        <v>179.97</v>
      </c>
      <c r="K162" s="1" t="s">
        <v>22</v>
      </c>
      <c r="L162" s="1" t="s">
        <v>23</v>
      </c>
      <c r="M162" s="1" t="s">
        <v>29</v>
      </c>
      <c r="N162" s="10">
        <v>45052</v>
      </c>
      <c r="O162" s="18">
        <f ca="1">DATEDIF(Data[[#This Row],[Customer_Since]],TODAY(),"Y")</f>
        <v>2</v>
      </c>
      <c r="P162" s="20">
        <f>EOMONTH(Data[[#This Row],[Date]],0)</f>
        <v>45657</v>
      </c>
      <c r="Q162" s="40" cm="1">
        <f t="array" aca="1" ref="Q162" ca="1">IF(CELL("row")=ROW(),NOW(),Q162)</f>
        <v>0</v>
      </c>
    </row>
    <row r="163" spans="1:17" ht="15.75" customHeight="1" x14ac:dyDescent="0.25">
      <c r="A163" s="1" t="s">
        <v>308</v>
      </c>
      <c r="B163" s="10">
        <v>45635</v>
      </c>
      <c r="C163" s="1" t="s">
        <v>143</v>
      </c>
      <c r="D163" s="1" t="s">
        <v>144</v>
      </c>
      <c r="E163" s="1" t="s">
        <v>116</v>
      </c>
      <c r="F163" s="1" t="s">
        <v>117</v>
      </c>
      <c r="G163" s="1" t="s">
        <v>35</v>
      </c>
      <c r="H163" s="13">
        <v>4</v>
      </c>
      <c r="I163" s="16">
        <v>79.989999999999995</v>
      </c>
      <c r="J163" s="16">
        <v>319.95999999999998</v>
      </c>
      <c r="K163" s="1" t="s">
        <v>59</v>
      </c>
      <c r="L163" s="1" t="s">
        <v>65</v>
      </c>
      <c r="M163" s="1" t="s">
        <v>38</v>
      </c>
      <c r="N163" s="10">
        <v>44921</v>
      </c>
      <c r="O163" s="18">
        <f ca="1">DATEDIF(Data[[#This Row],[Customer_Since]],TODAY(),"Y")</f>
        <v>2</v>
      </c>
      <c r="P163" s="20">
        <f>EOMONTH(Data[[#This Row],[Date]],0)</f>
        <v>45657</v>
      </c>
      <c r="Q163" s="40" cm="1">
        <f t="array" aca="1" ref="Q163" ca="1">IF(CELL("row")=ROW(),NOW(),Q163)</f>
        <v>0</v>
      </c>
    </row>
    <row r="164" spans="1:17" ht="15.75" customHeight="1" x14ac:dyDescent="0.25">
      <c r="A164" s="1" t="s">
        <v>309</v>
      </c>
      <c r="B164" s="10">
        <v>45636</v>
      </c>
      <c r="C164" s="1" t="s">
        <v>122</v>
      </c>
      <c r="D164" s="1" t="s">
        <v>123</v>
      </c>
      <c r="E164" s="1" t="s">
        <v>116</v>
      </c>
      <c r="F164" s="1" t="s">
        <v>117</v>
      </c>
      <c r="G164" s="1" t="s">
        <v>35</v>
      </c>
      <c r="H164" s="13">
        <v>3</v>
      </c>
      <c r="I164" s="16">
        <v>79.989999999999995</v>
      </c>
      <c r="J164" s="16">
        <v>239.97</v>
      </c>
      <c r="K164" s="1" t="s">
        <v>59</v>
      </c>
      <c r="L164" s="1" t="s">
        <v>65</v>
      </c>
      <c r="M164" s="1" t="s">
        <v>38</v>
      </c>
      <c r="N164" s="10">
        <v>44779</v>
      </c>
      <c r="O164" s="18">
        <f ca="1">DATEDIF(Data[[#This Row],[Customer_Since]],TODAY(),"Y")</f>
        <v>2</v>
      </c>
      <c r="P164" s="20">
        <f>EOMONTH(Data[[#This Row],[Date]],0)</f>
        <v>45657</v>
      </c>
      <c r="Q164" s="40" cm="1">
        <f t="array" aca="1" ref="Q164" ca="1">IF(CELL("row")=ROW(),NOW(),Q164)</f>
        <v>0</v>
      </c>
    </row>
    <row r="165" spans="1:17" ht="15.75" customHeight="1" x14ac:dyDescent="0.25">
      <c r="A165" s="1" t="s">
        <v>310</v>
      </c>
      <c r="B165" s="10">
        <v>45638</v>
      </c>
      <c r="C165" s="1" t="s">
        <v>74</v>
      </c>
      <c r="D165" s="1" t="s">
        <v>75</v>
      </c>
      <c r="E165" s="1" t="s">
        <v>63</v>
      </c>
      <c r="F165" s="1" t="s">
        <v>64</v>
      </c>
      <c r="G165" s="1" t="s">
        <v>21</v>
      </c>
      <c r="H165" s="13">
        <v>2</v>
      </c>
      <c r="I165" s="16">
        <v>899.99</v>
      </c>
      <c r="J165" s="16">
        <v>1799.98</v>
      </c>
      <c r="K165" s="1" t="s">
        <v>22</v>
      </c>
      <c r="L165" s="1" t="s">
        <v>42</v>
      </c>
      <c r="M165" s="1" t="s">
        <v>24</v>
      </c>
      <c r="N165" s="10">
        <v>44406</v>
      </c>
      <c r="O165" s="18">
        <f ca="1">DATEDIF(Data[[#This Row],[Customer_Since]],TODAY(),"Y")</f>
        <v>4</v>
      </c>
      <c r="P165" s="20">
        <f>EOMONTH(Data[[#This Row],[Date]],0)</f>
        <v>45657</v>
      </c>
      <c r="Q165" s="40" cm="1">
        <f t="array" aca="1" ref="Q165" ca="1">IF(CELL("row")=ROW(),NOW(),Q165)</f>
        <v>0</v>
      </c>
    </row>
    <row r="166" spans="1:17" ht="15.75" customHeight="1" x14ac:dyDescent="0.25">
      <c r="A166" s="1" t="s">
        <v>311</v>
      </c>
      <c r="B166" s="10">
        <v>45641</v>
      </c>
      <c r="C166" s="1" t="s">
        <v>184</v>
      </c>
      <c r="D166" s="1" t="s">
        <v>185</v>
      </c>
      <c r="E166" s="1" t="s">
        <v>46</v>
      </c>
      <c r="F166" s="1" t="s">
        <v>47</v>
      </c>
      <c r="G166" s="1" t="s">
        <v>48</v>
      </c>
      <c r="H166" s="13">
        <v>1</v>
      </c>
      <c r="I166" s="16">
        <v>149.99</v>
      </c>
      <c r="J166" s="16">
        <v>149.99</v>
      </c>
      <c r="K166" s="1" t="s">
        <v>59</v>
      </c>
      <c r="L166" s="1" t="s">
        <v>65</v>
      </c>
      <c r="M166" s="1" t="s">
        <v>38</v>
      </c>
      <c r="N166" s="10">
        <v>45200</v>
      </c>
      <c r="O166" s="18">
        <f ca="1">DATEDIF(Data[[#This Row],[Customer_Since]],TODAY(),"Y")</f>
        <v>1</v>
      </c>
      <c r="P166" s="20">
        <f>EOMONTH(Data[[#This Row],[Date]],0)</f>
        <v>45657</v>
      </c>
      <c r="Q166" s="40" cm="1">
        <f t="array" aca="1" ref="Q166" ca="1">IF(CELL("row")=ROW(),NOW(),Q166)</f>
        <v>0</v>
      </c>
    </row>
    <row r="167" spans="1:17" ht="15.75" customHeight="1" x14ac:dyDescent="0.25">
      <c r="A167" s="1" t="s">
        <v>312</v>
      </c>
      <c r="B167" s="10">
        <v>45641</v>
      </c>
      <c r="C167" s="1" t="s">
        <v>140</v>
      </c>
      <c r="D167" s="1" t="s">
        <v>141</v>
      </c>
      <c r="E167" s="1" t="s">
        <v>107</v>
      </c>
      <c r="F167" s="1" t="s">
        <v>108</v>
      </c>
      <c r="G167" s="1" t="s">
        <v>48</v>
      </c>
      <c r="H167" s="13">
        <v>2</v>
      </c>
      <c r="I167" s="16">
        <v>299.99</v>
      </c>
      <c r="J167" s="16">
        <v>599.98</v>
      </c>
      <c r="K167" s="1" t="s">
        <v>22</v>
      </c>
      <c r="L167" s="1" t="s">
        <v>65</v>
      </c>
      <c r="M167" s="1" t="s">
        <v>29</v>
      </c>
      <c r="N167" s="10">
        <v>44724</v>
      </c>
      <c r="O167" s="18">
        <f ca="1">DATEDIF(Data[[#This Row],[Customer_Since]],TODAY(),"Y")</f>
        <v>3</v>
      </c>
      <c r="P167" s="20">
        <f>EOMONTH(Data[[#This Row],[Date]],0)</f>
        <v>45657</v>
      </c>
      <c r="Q167" s="40" cm="1">
        <f t="array" aca="1" ref="Q167" ca="1">IF(CELL("row")=ROW(),NOW(),Q167)</f>
        <v>0</v>
      </c>
    </row>
    <row r="168" spans="1:17" ht="15.75" customHeight="1" x14ac:dyDescent="0.25">
      <c r="A168" s="1" t="s">
        <v>313</v>
      </c>
      <c r="B168" s="10">
        <v>45644</v>
      </c>
      <c r="C168" s="1" t="s">
        <v>134</v>
      </c>
      <c r="D168" s="1" t="s">
        <v>135</v>
      </c>
      <c r="E168" s="1" t="s">
        <v>33</v>
      </c>
      <c r="F168" s="1" t="s">
        <v>34</v>
      </c>
      <c r="G168" s="1" t="s">
        <v>35</v>
      </c>
      <c r="H168" s="13">
        <v>2</v>
      </c>
      <c r="I168" s="16">
        <v>59.99</v>
      </c>
      <c r="J168" s="16">
        <v>119.98</v>
      </c>
      <c r="K168" s="1" t="s">
        <v>22</v>
      </c>
      <c r="L168" s="1" t="s">
        <v>52</v>
      </c>
      <c r="M168" s="1" t="s">
        <v>24</v>
      </c>
      <c r="N168" s="10">
        <v>45191</v>
      </c>
      <c r="O168" s="18">
        <f ca="1">DATEDIF(Data[[#This Row],[Customer_Since]],TODAY(),"Y")</f>
        <v>1</v>
      </c>
      <c r="P168" s="20">
        <f>EOMONTH(Data[[#This Row],[Date]],0)</f>
        <v>45657</v>
      </c>
      <c r="Q168" s="40" cm="1">
        <f t="array" aca="1" ref="Q168" ca="1">IF(CELL("row")=ROW(),NOW(),Q168)</f>
        <v>0</v>
      </c>
    </row>
    <row r="169" spans="1:17" ht="15.75" customHeight="1" x14ac:dyDescent="0.25">
      <c r="A169" s="1" t="s">
        <v>314</v>
      </c>
      <c r="B169" s="10">
        <v>45645</v>
      </c>
      <c r="C169" s="1" t="s">
        <v>184</v>
      </c>
      <c r="D169" s="1" t="s">
        <v>185</v>
      </c>
      <c r="E169" s="1" t="s">
        <v>119</v>
      </c>
      <c r="F169" s="1" t="s">
        <v>120</v>
      </c>
      <c r="G169" s="1" t="s">
        <v>21</v>
      </c>
      <c r="H169" s="13">
        <v>1</v>
      </c>
      <c r="I169" s="16">
        <v>89.99</v>
      </c>
      <c r="J169" s="16">
        <v>89.99</v>
      </c>
      <c r="K169" s="1" t="s">
        <v>59</v>
      </c>
      <c r="L169" s="1" t="s">
        <v>23</v>
      </c>
      <c r="M169" s="1" t="s">
        <v>38</v>
      </c>
      <c r="N169" s="10">
        <v>44760</v>
      </c>
      <c r="O169" s="18">
        <f ca="1">DATEDIF(Data[[#This Row],[Customer_Since]],TODAY(),"Y")</f>
        <v>3</v>
      </c>
      <c r="P169" s="20">
        <f>EOMONTH(Data[[#This Row],[Date]],0)</f>
        <v>45657</v>
      </c>
      <c r="Q169" s="40" cm="1">
        <f t="array" aca="1" ref="Q169" ca="1">IF(CELL("row")=ROW(),NOW(),Q169)</f>
        <v>0</v>
      </c>
    </row>
    <row r="170" spans="1:17" ht="15.75" customHeight="1" x14ac:dyDescent="0.25">
      <c r="A170" s="1" t="s">
        <v>315</v>
      </c>
      <c r="B170" s="10">
        <v>45645</v>
      </c>
      <c r="C170" s="1" t="s">
        <v>149</v>
      </c>
      <c r="D170" s="1" t="s">
        <v>150</v>
      </c>
      <c r="E170" s="1" t="s">
        <v>63</v>
      </c>
      <c r="F170" s="1" t="s">
        <v>64</v>
      </c>
      <c r="G170" s="1" t="s">
        <v>21</v>
      </c>
      <c r="H170" s="13">
        <v>5</v>
      </c>
      <c r="I170" s="16">
        <v>899.99</v>
      </c>
      <c r="J170" s="16">
        <v>4499.95</v>
      </c>
      <c r="K170" s="1" t="s">
        <v>59</v>
      </c>
      <c r="L170" s="1" t="s">
        <v>65</v>
      </c>
      <c r="M170" s="1" t="s">
        <v>38</v>
      </c>
      <c r="N170" s="10">
        <v>44625</v>
      </c>
      <c r="O170" s="18">
        <f ca="1">DATEDIF(Data[[#This Row],[Customer_Since]],TODAY(),"Y")</f>
        <v>3</v>
      </c>
      <c r="P170" s="20">
        <f>EOMONTH(Data[[#This Row],[Date]],0)</f>
        <v>45657</v>
      </c>
      <c r="Q170" s="40" cm="1">
        <f t="array" aca="1" ref="Q170" ca="1">IF(CELL("row")=ROW(),NOW(),Q170)</f>
        <v>0</v>
      </c>
    </row>
    <row r="171" spans="1:17" ht="15.75" customHeight="1" x14ac:dyDescent="0.25">
      <c r="A171" s="1" t="s">
        <v>316</v>
      </c>
      <c r="B171" s="10">
        <v>45646</v>
      </c>
      <c r="C171" s="1" t="s">
        <v>44</v>
      </c>
      <c r="D171" s="1" t="s">
        <v>45</v>
      </c>
      <c r="E171" s="1" t="s">
        <v>46</v>
      </c>
      <c r="F171" s="1" t="s">
        <v>47</v>
      </c>
      <c r="G171" s="1" t="s">
        <v>48</v>
      </c>
      <c r="H171" s="13">
        <v>2</v>
      </c>
      <c r="I171" s="16">
        <v>149.99</v>
      </c>
      <c r="J171" s="16">
        <v>299.98</v>
      </c>
      <c r="K171" s="1" t="s">
        <v>22</v>
      </c>
      <c r="L171" s="1" t="s">
        <v>37</v>
      </c>
      <c r="M171" s="1" t="s">
        <v>24</v>
      </c>
      <c r="N171" s="10">
        <v>45239</v>
      </c>
      <c r="O171" s="18">
        <f ca="1">DATEDIF(Data[[#This Row],[Customer_Since]],TODAY(),"Y")</f>
        <v>1</v>
      </c>
      <c r="P171" s="20">
        <f>EOMONTH(Data[[#This Row],[Date]],0)</f>
        <v>45657</v>
      </c>
      <c r="Q171" s="40" cm="1">
        <f t="array" aca="1" ref="Q171" ca="1">IF(CELL("row")=ROW(),NOW(),Q171)</f>
        <v>0</v>
      </c>
    </row>
    <row r="172" spans="1:17" ht="15.75" customHeight="1" x14ac:dyDescent="0.25">
      <c r="A172" s="1" t="s">
        <v>317</v>
      </c>
      <c r="B172" s="10">
        <v>45648</v>
      </c>
      <c r="C172" s="1" t="s">
        <v>114</v>
      </c>
      <c r="D172" s="1" t="s">
        <v>115</v>
      </c>
      <c r="E172" s="1" t="s">
        <v>54</v>
      </c>
      <c r="F172" s="1" t="s">
        <v>55</v>
      </c>
      <c r="G172" s="1" t="s">
        <v>21</v>
      </c>
      <c r="H172" s="13">
        <v>2</v>
      </c>
      <c r="I172" s="16">
        <v>149.99</v>
      </c>
      <c r="J172" s="16">
        <v>299.98</v>
      </c>
      <c r="K172" s="1" t="s">
        <v>59</v>
      </c>
      <c r="L172" s="1" t="s">
        <v>52</v>
      </c>
      <c r="M172" s="1" t="s">
        <v>29</v>
      </c>
      <c r="N172" s="10">
        <v>45280</v>
      </c>
      <c r="O172" s="18">
        <f ca="1">DATEDIF(Data[[#This Row],[Customer_Since]],TODAY(),"Y")</f>
        <v>1</v>
      </c>
      <c r="P172" s="20">
        <f>EOMONTH(Data[[#This Row],[Date]],0)</f>
        <v>45657</v>
      </c>
      <c r="Q172" s="40" cm="1">
        <f t="array" aca="1" ref="Q172" ca="1">IF(CELL("row")=ROW(),NOW(),Q172)</f>
        <v>0</v>
      </c>
    </row>
    <row r="173" spans="1:17" ht="15.75" customHeight="1" x14ac:dyDescent="0.25">
      <c r="A173" s="1" t="s">
        <v>318</v>
      </c>
      <c r="B173" s="10">
        <v>45648</v>
      </c>
      <c r="C173" s="1" t="s">
        <v>184</v>
      </c>
      <c r="D173" s="1" t="s">
        <v>185</v>
      </c>
      <c r="E173" s="1" t="s">
        <v>46</v>
      </c>
      <c r="F173" s="1" t="s">
        <v>47</v>
      </c>
      <c r="G173" s="1" t="s">
        <v>48</v>
      </c>
      <c r="H173" s="13">
        <v>3</v>
      </c>
      <c r="I173" s="16">
        <v>149.99</v>
      </c>
      <c r="J173" s="16">
        <v>449.97</v>
      </c>
      <c r="K173" s="1" t="s">
        <v>59</v>
      </c>
      <c r="L173" s="1" t="s">
        <v>42</v>
      </c>
      <c r="M173" s="1" t="s">
        <v>38</v>
      </c>
      <c r="N173" s="10">
        <v>44522</v>
      </c>
      <c r="O173" s="18">
        <f ca="1">DATEDIF(Data[[#This Row],[Customer_Since]],TODAY(),"Y")</f>
        <v>3</v>
      </c>
      <c r="P173" s="20">
        <f>EOMONTH(Data[[#This Row],[Date]],0)</f>
        <v>45657</v>
      </c>
      <c r="Q173" s="40" cm="1">
        <f t="array" aca="1" ref="Q173" ca="1">IF(CELL("row")=ROW(),NOW(),Q173)</f>
        <v>0</v>
      </c>
    </row>
    <row r="174" spans="1:17" ht="15.75" customHeight="1" x14ac:dyDescent="0.25">
      <c r="A174" s="1" t="s">
        <v>319</v>
      </c>
      <c r="B174" s="10">
        <v>45649</v>
      </c>
      <c r="C174" s="1" t="s">
        <v>31</v>
      </c>
      <c r="D174" s="1" t="s">
        <v>32</v>
      </c>
      <c r="E174" s="1" t="s">
        <v>107</v>
      </c>
      <c r="F174" s="1" t="s">
        <v>108</v>
      </c>
      <c r="G174" s="1" t="s">
        <v>48</v>
      </c>
      <c r="H174" s="13">
        <v>2</v>
      </c>
      <c r="I174" s="16">
        <v>299.99</v>
      </c>
      <c r="J174" s="16">
        <v>599.98</v>
      </c>
      <c r="K174" s="1" t="s">
        <v>36</v>
      </c>
      <c r="L174" s="1" t="s">
        <v>37</v>
      </c>
      <c r="M174" s="1" t="s">
        <v>24</v>
      </c>
      <c r="N174" s="10">
        <v>44721</v>
      </c>
      <c r="O174" s="18">
        <f ca="1">DATEDIF(Data[[#This Row],[Customer_Since]],TODAY(),"Y")</f>
        <v>3</v>
      </c>
      <c r="P174" s="20">
        <f>EOMONTH(Data[[#This Row],[Date]],0)</f>
        <v>45657</v>
      </c>
      <c r="Q174" s="40" cm="1">
        <f t="array" aca="1" ref="Q174" ca="1">IF(CELL("row")=ROW(),NOW(),Q174)</f>
        <v>0</v>
      </c>
    </row>
    <row r="175" spans="1:17" ht="15.75" customHeight="1" x14ac:dyDescent="0.25">
      <c r="A175" s="1" t="s">
        <v>320</v>
      </c>
      <c r="B175" s="10">
        <v>45654</v>
      </c>
      <c r="C175" s="1" t="s">
        <v>44</v>
      </c>
      <c r="D175" s="1" t="s">
        <v>45</v>
      </c>
      <c r="E175" s="1" t="s">
        <v>107</v>
      </c>
      <c r="F175" s="1" t="s">
        <v>108</v>
      </c>
      <c r="G175" s="1" t="s">
        <v>48</v>
      </c>
      <c r="H175" s="13">
        <v>2</v>
      </c>
      <c r="I175" s="16">
        <v>299.99</v>
      </c>
      <c r="J175" s="16">
        <v>599.98</v>
      </c>
      <c r="K175" s="1" t="s">
        <v>22</v>
      </c>
      <c r="L175" s="1" t="s">
        <v>52</v>
      </c>
      <c r="M175" s="1" t="s">
        <v>24</v>
      </c>
      <c r="N175" s="10">
        <v>44771</v>
      </c>
      <c r="O175" s="18">
        <f ca="1">DATEDIF(Data[[#This Row],[Customer_Since]],TODAY(),"Y")</f>
        <v>3</v>
      </c>
      <c r="P175" s="20">
        <f>EOMONTH(Data[[#This Row],[Date]],0)</f>
        <v>45657</v>
      </c>
      <c r="Q175" s="40" cm="1">
        <f t="array" aca="1" ref="Q175" ca="1">IF(CELL("row")=ROW(),NOW(),Q175)</f>
        <v>0</v>
      </c>
    </row>
    <row r="176" spans="1:17" ht="15.75" customHeight="1" x14ac:dyDescent="0.25">
      <c r="A176" s="1" t="s">
        <v>321</v>
      </c>
      <c r="B176" s="10">
        <v>45654</v>
      </c>
      <c r="C176" s="1" t="s">
        <v>122</v>
      </c>
      <c r="D176" s="1" t="s">
        <v>123</v>
      </c>
      <c r="E176" s="1" t="s">
        <v>128</v>
      </c>
      <c r="F176" s="1" t="s">
        <v>129</v>
      </c>
      <c r="G176" s="1" t="s">
        <v>48</v>
      </c>
      <c r="H176" s="13">
        <v>4</v>
      </c>
      <c r="I176" s="16">
        <v>199.99</v>
      </c>
      <c r="J176" s="16">
        <v>799.96</v>
      </c>
      <c r="K176" s="1" t="s">
        <v>28</v>
      </c>
      <c r="L176" s="1" t="s">
        <v>23</v>
      </c>
      <c r="M176" s="1" t="s">
        <v>24</v>
      </c>
      <c r="N176" s="10">
        <v>44523</v>
      </c>
      <c r="O176" s="18">
        <f ca="1">DATEDIF(Data[[#This Row],[Customer_Since]],TODAY(),"Y")</f>
        <v>3</v>
      </c>
      <c r="P176" s="20">
        <f>EOMONTH(Data[[#This Row],[Date]],0)</f>
        <v>45657</v>
      </c>
      <c r="Q176" s="40" cm="1">
        <f t="array" aca="1" ref="Q176" ca="1">IF(CELL("row")=ROW(),NOW(),Q176)</f>
        <v>0</v>
      </c>
    </row>
    <row r="177" spans="1:17" ht="15.75" customHeight="1" x14ac:dyDescent="0.25">
      <c r="A177" s="1" t="s">
        <v>322</v>
      </c>
      <c r="B177" s="10">
        <v>45655</v>
      </c>
      <c r="C177" s="1" t="s">
        <v>61</v>
      </c>
      <c r="D177" s="1" t="s">
        <v>62</v>
      </c>
      <c r="E177" s="1" t="s">
        <v>119</v>
      </c>
      <c r="F177" s="1" t="s">
        <v>120</v>
      </c>
      <c r="G177" s="1" t="s">
        <v>21</v>
      </c>
      <c r="H177" s="13">
        <v>1</v>
      </c>
      <c r="I177" s="16">
        <v>89.99</v>
      </c>
      <c r="J177" s="16">
        <v>89.99</v>
      </c>
      <c r="K177" s="1" t="s">
        <v>28</v>
      </c>
      <c r="L177" s="1" t="s">
        <v>37</v>
      </c>
      <c r="M177" s="1" t="s">
        <v>29</v>
      </c>
      <c r="N177" s="10">
        <v>44591</v>
      </c>
      <c r="O177" s="18">
        <f ca="1">DATEDIF(Data[[#This Row],[Customer_Since]],TODAY(),"Y")</f>
        <v>3</v>
      </c>
      <c r="P177" s="20">
        <f>EOMONTH(Data[[#This Row],[Date]],0)</f>
        <v>45657</v>
      </c>
      <c r="Q177" s="40" cm="1">
        <f t="array" aca="1" ref="Q177" ca="1">IF(CELL("row")=ROW(),NOW(),Q177)</f>
        <v>0</v>
      </c>
    </row>
    <row r="178" spans="1:17" ht="15.75" customHeight="1" x14ac:dyDescent="0.25">
      <c r="A178" s="1" t="s">
        <v>323</v>
      </c>
      <c r="B178" s="10">
        <v>45655</v>
      </c>
      <c r="C178" s="1" t="s">
        <v>110</v>
      </c>
      <c r="D178" s="1" t="s">
        <v>111</v>
      </c>
      <c r="E178" s="1" t="s">
        <v>46</v>
      </c>
      <c r="F178" s="1" t="s">
        <v>47</v>
      </c>
      <c r="G178" s="1" t="s">
        <v>48</v>
      </c>
      <c r="H178" s="13">
        <v>5</v>
      </c>
      <c r="I178" s="16">
        <v>149.99</v>
      </c>
      <c r="J178" s="16">
        <v>749.95</v>
      </c>
      <c r="K178" s="1" t="s">
        <v>22</v>
      </c>
      <c r="L178" s="1" t="s">
        <v>23</v>
      </c>
      <c r="M178" s="1" t="s">
        <v>29</v>
      </c>
      <c r="N178" s="10">
        <v>45347</v>
      </c>
      <c r="O178" s="18">
        <f ca="1">DATEDIF(Data[[#This Row],[Customer_Since]],TODAY(),"Y")</f>
        <v>1</v>
      </c>
      <c r="P178" s="20">
        <f>EOMONTH(Data[[#This Row],[Date]],0)</f>
        <v>45657</v>
      </c>
      <c r="Q178" s="40" cm="1">
        <f t="array" aca="1" ref="Q178" ca="1">IF(CELL("row")=ROW(),NOW(),Q178)</f>
        <v>0</v>
      </c>
    </row>
    <row r="179" spans="1:17" ht="15.75" customHeight="1" x14ac:dyDescent="0.25">
      <c r="A179" s="1" t="s">
        <v>324</v>
      </c>
      <c r="B179" s="10">
        <v>45657</v>
      </c>
      <c r="C179" s="1" t="s">
        <v>88</v>
      </c>
      <c r="D179" s="1" t="s">
        <v>89</v>
      </c>
      <c r="E179" s="1" t="s">
        <v>63</v>
      </c>
      <c r="F179" s="1" t="s">
        <v>64</v>
      </c>
      <c r="G179" s="1" t="s">
        <v>21</v>
      </c>
      <c r="H179" s="13">
        <v>1</v>
      </c>
      <c r="I179" s="16">
        <v>899.99</v>
      </c>
      <c r="J179" s="16">
        <v>899.99</v>
      </c>
      <c r="K179" s="1" t="s">
        <v>36</v>
      </c>
      <c r="L179" s="1" t="s">
        <v>42</v>
      </c>
      <c r="M179" s="1" t="s">
        <v>29</v>
      </c>
      <c r="N179" s="10">
        <v>45050</v>
      </c>
      <c r="O179" s="18">
        <f ca="1">DATEDIF(Data[[#This Row],[Customer_Since]],TODAY(),"Y")</f>
        <v>2</v>
      </c>
      <c r="P179" s="20">
        <f>EOMONTH(Data[[#This Row],[Date]],0)</f>
        <v>45657</v>
      </c>
      <c r="Q179" s="40" cm="1">
        <f t="array" aca="1" ref="Q179" ca="1">IF(CELL("row")=ROW(),NOW(),Q179)</f>
        <v>0</v>
      </c>
    </row>
    <row r="180" spans="1:17" ht="15.75" customHeight="1" x14ac:dyDescent="0.25">
      <c r="A180" s="1" t="s">
        <v>325</v>
      </c>
      <c r="B180" s="10">
        <v>45660</v>
      </c>
      <c r="C180" s="1" t="s">
        <v>149</v>
      </c>
      <c r="D180" s="1" t="s">
        <v>150</v>
      </c>
      <c r="E180" s="1" t="s">
        <v>119</v>
      </c>
      <c r="F180" s="1" t="s">
        <v>120</v>
      </c>
      <c r="G180" s="1" t="s">
        <v>21</v>
      </c>
      <c r="H180" s="13">
        <v>2</v>
      </c>
      <c r="I180" s="16">
        <v>89.99</v>
      </c>
      <c r="J180" s="16">
        <v>179.98</v>
      </c>
      <c r="K180" s="1" t="s">
        <v>28</v>
      </c>
      <c r="L180" s="1" t="s">
        <v>37</v>
      </c>
      <c r="M180" s="1" t="s">
        <v>29</v>
      </c>
      <c r="N180" s="10">
        <v>44564</v>
      </c>
      <c r="O180" s="18">
        <f ca="1">DATEDIF(Data[[#This Row],[Customer_Since]],TODAY(),"Y")</f>
        <v>3</v>
      </c>
      <c r="P180" s="20">
        <f>EOMONTH(Data[[#This Row],[Date]],0)</f>
        <v>45688</v>
      </c>
      <c r="Q180" s="40" cm="1">
        <f t="array" aca="1" ref="Q180" ca="1">IF(CELL("row")=ROW(),NOW(),Q180)</f>
        <v>0</v>
      </c>
    </row>
    <row r="181" spans="1:17" ht="15.75" customHeight="1" x14ac:dyDescent="0.25">
      <c r="A181" s="1" t="s">
        <v>326</v>
      </c>
      <c r="B181" s="10">
        <v>45661</v>
      </c>
      <c r="C181" s="1" t="s">
        <v>327</v>
      </c>
      <c r="D181" s="1" t="s">
        <v>328</v>
      </c>
      <c r="E181" s="1" t="s">
        <v>63</v>
      </c>
      <c r="F181" s="1" t="s">
        <v>64</v>
      </c>
      <c r="G181" s="1" t="s">
        <v>21</v>
      </c>
      <c r="H181" s="13">
        <v>1</v>
      </c>
      <c r="I181" s="16">
        <v>899.99</v>
      </c>
      <c r="J181" s="16">
        <v>899.99</v>
      </c>
      <c r="K181" s="1" t="s">
        <v>36</v>
      </c>
      <c r="L181" s="1" t="s">
        <v>42</v>
      </c>
      <c r="M181" s="1" t="s">
        <v>38</v>
      </c>
      <c r="N181" s="10">
        <v>44752</v>
      </c>
      <c r="O181" s="18">
        <f ca="1">DATEDIF(Data[[#This Row],[Customer_Since]],TODAY(),"Y")</f>
        <v>3</v>
      </c>
      <c r="P181" s="20">
        <f>EOMONTH(Data[[#This Row],[Date]],0)</f>
        <v>45688</v>
      </c>
      <c r="Q181" s="40" cm="1">
        <f t="array" aca="1" ref="Q181" ca="1">IF(CELL("row")=ROW(),NOW(),Q181)</f>
        <v>0</v>
      </c>
    </row>
    <row r="182" spans="1:17" ht="15.75" customHeight="1" x14ac:dyDescent="0.25">
      <c r="A182" s="1" t="s">
        <v>329</v>
      </c>
      <c r="B182" s="10">
        <v>45663</v>
      </c>
      <c r="C182" s="1" t="s">
        <v>131</v>
      </c>
      <c r="D182" s="1" t="s">
        <v>132</v>
      </c>
      <c r="E182" s="1" t="s">
        <v>54</v>
      </c>
      <c r="F182" s="1" t="s">
        <v>55</v>
      </c>
      <c r="G182" s="1" t="s">
        <v>21</v>
      </c>
      <c r="H182" s="13">
        <v>5</v>
      </c>
      <c r="I182" s="16">
        <v>149.99</v>
      </c>
      <c r="J182" s="16">
        <v>749.95</v>
      </c>
      <c r="K182" s="1" t="s">
        <v>36</v>
      </c>
      <c r="L182" s="1" t="s">
        <v>65</v>
      </c>
      <c r="M182" s="1" t="s">
        <v>29</v>
      </c>
      <c r="N182" s="10">
        <v>44824</v>
      </c>
      <c r="O182" s="18">
        <f ca="1">DATEDIF(Data[[#This Row],[Customer_Since]],TODAY(),"Y")</f>
        <v>2</v>
      </c>
      <c r="P182" s="20">
        <f>EOMONTH(Data[[#This Row],[Date]],0)</f>
        <v>45688</v>
      </c>
      <c r="Q182" s="40" cm="1">
        <f t="array" aca="1" ref="Q182" ca="1">IF(CELL("row")=ROW(),NOW(),Q182)</f>
        <v>0</v>
      </c>
    </row>
    <row r="183" spans="1:17" ht="15.75" customHeight="1" x14ac:dyDescent="0.25">
      <c r="A183" s="1" t="s">
        <v>330</v>
      </c>
      <c r="B183" s="10">
        <v>45663</v>
      </c>
      <c r="C183" s="1" t="s">
        <v>44</v>
      </c>
      <c r="D183" s="1" t="s">
        <v>45</v>
      </c>
      <c r="E183" s="1" t="s">
        <v>107</v>
      </c>
      <c r="F183" s="1" t="s">
        <v>108</v>
      </c>
      <c r="G183" s="1" t="s">
        <v>48</v>
      </c>
      <c r="H183" s="13">
        <v>3</v>
      </c>
      <c r="I183" s="16">
        <v>299.99</v>
      </c>
      <c r="J183" s="16">
        <v>899.97</v>
      </c>
      <c r="K183" s="1" t="s">
        <v>22</v>
      </c>
      <c r="L183" s="1" t="s">
        <v>37</v>
      </c>
      <c r="M183" s="1" t="s">
        <v>38</v>
      </c>
      <c r="N183" s="10">
        <v>44422</v>
      </c>
      <c r="O183" s="18">
        <f ca="1">DATEDIF(Data[[#This Row],[Customer_Since]],TODAY(),"Y")</f>
        <v>3</v>
      </c>
      <c r="P183" s="20">
        <f>EOMONTH(Data[[#This Row],[Date]],0)</f>
        <v>45688</v>
      </c>
      <c r="Q183" s="40" cm="1">
        <f t="array" aca="1" ref="Q183" ca="1">IF(CELL("row")=ROW(),NOW(),Q183)</f>
        <v>0</v>
      </c>
    </row>
    <row r="184" spans="1:17" ht="15.75" customHeight="1" x14ac:dyDescent="0.25">
      <c r="A184" s="1" t="s">
        <v>331</v>
      </c>
      <c r="B184" s="10">
        <v>45666</v>
      </c>
      <c r="C184" s="1" t="s">
        <v>67</v>
      </c>
      <c r="D184" s="1" t="s">
        <v>68</v>
      </c>
      <c r="E184" s="1" t="s">
        <v>82</v>
      </c>
      <c r="F184" s="1" t="s">
        <v>83</v>
      </c>
      <c r="G184" s="1" t="s">
        <v>21</v>
      </c>
      <c r="H184" s="13">
        <v>3</v>
      </c>
      <c r="I184" s="16">
        <v>699.99</v>
      </c>
      <c r="J184" s="16">
        <v>2099.9699999999998</v>
      </c>
      <c r="K184" s="1" t="s">
        <v>28</v>
      </c>
      <c r="L184" s="1" t="s">
        <v>23</v>
      </c>
      <c r="M184" s="1" t="s">
        <v>29</v>
      </c>
      <c r="N184" s="10">
        <v>45105</v>
      </c>
      <c r="O184" s="18">
        <f ca="1">DATEDIF(Data[[#This Row],[Customer_Since]],TODAY(),"Y")</f>
        <v>2</v>
      </c>
      <c r="P184" s="20">
        <f>EOMONTH(Data[[#This Row],[Date]],0)</f>
        <v>45688</v>
      </c>
      <c r="Q184" s="40" cm="1">
        <f t="array" aca="1" ref="Q184" ca="1">IF(CELL("row")=ROW(),NOW(),Q184)</f>
        <v>0</v>
      </c>
    </row>
    <row r="185" spans="1:17" ht="15.75" customHeight="1" x14ac:dyDescent="0.25">
      <c r="A185" s="1" t="s">
        <v>332</v>
      </c>
      <c r="B185" s="10">
        <v>45667</v>
      </c>
      <c r="C185" s="1" t="s">
        <v>110</v>
      </c>
      <c r="D185" s="1" t="s">
        <v>111</v>
      </c>
      <c r="E185" s="1" t="s">
        <v>128</v>
      </c>
      <c r="F185" s="1" t="s">
        <v>129</v>
      </c>
      <c r="G185" s="1" t="s">
        <v>48</v>
      </c>
      <c r="H185" s="13">
        <v>5</v>
      </c>
      <c r="I185" s="16">
        <v>199.99</v>
      </c>
      <c r="J185" s="16">
        <v>999.95</v>
      </c>
      <c r="K185" s="1" t="s">
        <v>36</v>
      </c>
      <c r="L185" s="1" t="s">
        <v>23</v>
      </c>
      <c r="M185" s="1" t="s">
        <v>38</v>
      </c>
      <c r="N185" s="10">
        <v>44633</v>
      </c>
      <c r="O185" s="18">
        <f ca="1">DATEDIF(Data[[#This Row],[Customer_Since]],TODAY(),"Y")</f>
        <v>3</v>
      </c>
      <c r="P185" s="20">
        <f>EOMONTH(Data[[#This Row],[Date]],0)</f>
        <v>45688</v>
      </c>
      <c r="Q185" s="40" cm="1">
        <f t="array" aca="1" ref="Q185" ca="1">IF(CELL("row")=ROW(),NOW(),Q185)</f>
        <v>0</v>
      </c>
    </row>
    <row r="186" spans="1:17" ht="15.75" customHeight="1" x14ac:dyDescent="0.25">
      <c r="A186" s="1" t="s">
        <v>333</v>
      </c>
      <c r="B186" s="10">
        <v>45667</v>
      </c>
      <c r="C186" s="1" t="s">
        <v>95</v>
      </c>
      <c r="D186" s="1" t="s">
        <v>96</v>
      </c>
      <c r="E186" s="1" t="s">
        <v>19</v>
      </c>
      <c r="F186" s="1" t="s">
        <v>20</v>
      </c>
      <c r="G186" s="1" t="s">
        <v>21</v>
      </c>
      <c r="H186" s="13">
        <v>5</v>
      </c>
      <c r="I186" s="16">
        <v>249.99</v>
      </c>
      <c r="J186" s="16">
        <v>1249.95</v>
      </c>
      <c r="K186" s="1" t="s">
        <v>28</v>
      </c>
      <c r="L186" s="1" t="s">
        <v>37</v>
      </c>
      <c r="M186" s="1" t="s">
        <v>24</v>
      </c>
      <c r="N186" s="10">
        <v>45330</v>
      </c>
      <c r="O186" s="18">
        <f ca="1">DATEDIF(Data[[#This Row],[Customer_Since]],TODAY(),"Y")</f>
        <v>1</v>
      </c>
      <c r="P186" s="20">
        <f>EOMONTH(Data[[#This Row],[Date]],0)</f>
        <v>45688</v>
      </c>
      <c r="Q186" s="40" cm="1">
        <f t="array" aca="1" ref="Q186" ca="1">IF(CELL("row")=ROW(),NOW(),Q186)</f>
        <v>0</v>
      </c>
    </row>
    <row r="187" spans="1:17" ht="15.75" customHeight="1" x14ac:dyDescent="0.25">
      <c r="A187" s="1" t="s">
        <v>334</v>
      </c>
      <c r="B187" s="10">
        <v>45668</v>
      </c>
      <c r="C187" s="1" t="s">
        <v>140</v>
      </c>
      <c r="D187" s="1" t="s">
        <v>141</v>
      </c>
      <c r="E187" s="1" t="s">
        <v>54</v>
      </c>
      <c r="F187" s="1" t="s">
        <v>55</v>
      </c>
      <c r="G187" s="1" t="s">
        <v>21</v>
      </c>
      <c r="H187" s="13">
        <v>4</v>
      </c>
      <c r="I187" s="16">
        <v>149.99</v>
      </c>
      <c r="J187" s="16">
        <v>599.96</v>
      </c>
      <c r="K187" s="1" t="s">
        <v>59</v>
      </c>
      <c r="L187" s="1" t="s">
        <v>65</v>
      </c>
      <c r="M187" s="1" t="s">
        <v>38</v>
      </c>
      <c r="N187" s="10">
        <v>44536</v>
      </c>
      <c r="O187" s="18">
        <f ca="1">DATEDIF(Data[[#This Row],[Customer_Since]],TODAY(),"Y")</f>
        <v>3</v>
      </c>
      <c r="P187" s="20">
        <f>EOMONTH(Data[[#This Row],[Date]],0)</f>
        <v>45688</v>
      </c>
      <c r="Q187" s="40" cm="1">
        <f t="array" aca="1" ref="Q187" ca="1">IF(CELL("row")=ROW(),NOW(),Q187)</f>
        <v>0</v>
      </c>
    </row>
    <row r="188" spans="1:17" ht="15.75" customHeight="1" x14ac:dyDescent="0.25">
      <c r="A188" s="1" t="s">
        <v>335</v>
      </c>
      <c r="B188" s="10">
        <v>45668</v>
      </c>
      <c r="C188" s="1" t="s">
        <v>80</v>
      </c>
      <c r="D188" s="1" t="s">
        <v>81</v>
      </c>
      <c r="E188" s="1" t="s">
        <v>82</v>
      </c>
      <c r="F188" s="1" t="s">
        <v>83</v>
      </c>
      <c r="G188" s="1" t="s">
        <v>21</v>
      </c>
      <c r="H188" s="13">
        <v>3</v>
      </c>
      <c r="I188" s="16">
        <v>699.99</v>
      </c>
      <c r="J188" s="16">
        <v>2099.9699999999998</v>
      </c>
      <c r="K188" s="1" t="s">
        <v>22</v>
      </c>
      <c r="L188" s="1" t="s">
        <v>42</v>
      </c>
      <c r="M188" s="1" t="s">
        <v>29</v>
      </c>
      <c r="N188" s="10">
        <v>44602</v>
      </c>
      <c r="O188" s="18">
        <f ca="1">DATEDIF(Data[[#This Row],[Customer_Since]],TODAY(),"Y")</f>
        <v>3</v>
      </c>
      <c r="P188" s="20">
        <f>EOMONTH(Data[[#This Row],[Date]],0)</f>
        <v>45688</v>
      </c>
      <c r="Q188" s="40" cm="1">
        <f t="array" aca="1" ref="Q188" ca="1">IF(CELL("row")=ROW(),NOW(),Q188)</f>
        <v>0</v>
      </c>
    </row>
    <row r="189" spans="1:17" ht="15.75" customHeight="1" x14ac:dyDescent="0.25">
      <c r="A189" s="1" t="s">
        <v>336</v>
      </c>
      <c r="B189" s="10">
        <v>45670</v>
      </c>
      <c r="C189" s="1" t="s">
        <v>295</v>
      </c>
      <c r="D189" s="1" t="s">
        <v>296</v>
      </c>
      <c r="E189" s="1" t="s">
        <v>116</v>
      </c>
      <c r="F189" s="1" t="s">
        <v>117</v>
      </c>
      <c r="G189" s="1" t="s">
        <v>35</v>
      </c>
      <c r="H189" s="13">
        <v>1</v>
      </c>
      <c r="I189" s="16">
        <v>79.989999999999995</v>
      </c>
      <c r="J189" s="16">
        <v>79.989999999999995</v>
      </c>
      <c r="K189" s="1" t="s">
        <v>28</v>
      </c>
      <c r="L189" s="1" t="s">
        <v>37</v>
      </c>
      <c r="M189" s="1" t="s">
        <v>24</v>
      </c>
      <c r="N189" s="10">
        <v>45322</v>
      </c>
      <c r="O189" s="18">
        <f ca="1">DATEDIF(Data[[#This Row],[Customer_Since]],TODAY(),"Y")</f>
        <v>1</v>
      </c>
      <c r="P189" s="20">
        <f>EOMONTH(Data[[#This Row],[Date]],0)</f>
        <v>45688</v>
      </c>
      <c r="Q189" s="40" cm="1">
        <f t="array" aca="1" ref="Q189" ca="1">IF(CELL("row")=ROW(),NOW(),Q189)</f>
        <v>0</v>
      </c>
    </row>
    <row r="190" spans="1:17" ht="15.75" customHeight="1" x14ac:dyDescent="0.25">
      <c r="A190" s="1" t="s">
        <v>337</v>
      </c>
      <c r="B190" s="10">
        <v>45670</v>
      </c>
      <c r="C190" s="1" t="s">
        <v>88</v>
      </c>
      <c r="D190" s="1" t="s">
        <v>89</v>
      </c>
      <c r="E190" s="1" t="s">
        <v>107</v>
      </c>
      <c r="F190" s="1" t="s">
        <v>108</v>
      </c>
      <c r="G190" s="1" t="s">
        <v>48</v>
      </c>
      <c r="H190" s="13">
        <v>1</v>
      </c>
      <c r="I190" s="16">
        <v>299.99</v>
      </c>
      <c r="J190" s="16">
        <v>299.99</v>
      </c>
      <c r="K190" s="1" t="s">
        <v>28</v>
      </c>
      <c r="L190" s="1" t="s">
        <v>42</v>
      </c>
      <c r="M190" s="1" t="s">
        <v>24</v>
      </c>
      <c r="N190" s="10">
        <v>44436</v>
      </c>
      <c r="O190" s="18">
        <f ca="1">DATEDIF(Data[[#This Row],[Customer_Since]],TODAY(),"Y")</f>
        <v>3</v>
      </c>
      <c r="P190" s="20">
        <f>EOMONTH(Data[[#This Row],[Date]],0)</f>
        <v>45688</v>
      </c>
      <c r="Q190" s="40" cm="1">
        <f t="array" aca="1" ref="Q190" ca="1">IF(CELL("row")=ROW(),NOW(),Q190)</f>
        <v>0</v>
      </c>
    </row>
    <row r="191" spans="1:17" ht="15.75" customHeight="1" x14ac:dyDescent="0.25">
      <c r="A191" s="1" t="s">
        <v>338</v>
      </c>
      <c r="B191" s="10">
        <v>45671</v>
      </c>
      <c r="C191" s="1" t="s">
        <v>160</v>
      </c>
      <c r="D191" s="1" t="s">
        <v>161</v>
      </c>
      <c r="E191" s="1" t="s">
        <v>19</v>
      </c>
      <c r="F191" s="1" t="s">
        <v>20</v>
      </c>
      <c r="G191" s="1" t="s">
        <v>21</v>
      </c>
      <c r="H191" s="13">
        <v>4</v>
      </c>
      <c r="I191" s="16">
        <v>249.99</v>
      </c>
      <c r="J191" s="16">
        <v>999.96</v>
      </c>
      <c r="K191" s="1" t="s">
        <v>28</v>
      </c>
      <c r="L191" s="1" t="s">
        <v>42</v>
      </c>
      <c r="M191" s="1" t="s">
        <v>29</v>
      </c>
      <c r="N191" s="10">
        <v>44460</v>
      </c>
      <c r="O191" s="18">
        <f ca="1">DATEDIF(Data[[#This Row],[Customer_Since]],TODAY(),"Y")</f>
        <v>3</v>
      </c>
      <c r="P191" s="20">
        <f>EOMONTH(Data[[#This Row],[Date]],0)</f>
        <v>45688</v>
      </c>
      <c r="Q191" s="40" cm="1">
        <f t="array" aca="1" ref="Q191" ca="1">IF(CELL("row")=ROW(),NOW(),Q191)</f>
        <v>0</v>
      </c>
    </row>
    <row r="192" spans="1:17" ht="15.75" customHeight="1" x14ac:dyDescent="0.25">
      <c r="A192" s="1" t="s">
        <v>339</v>
      </c>
      <c r="B192" s="10">
        <v>45671</v>
      </c>
      <c r="C192" s="1" t="s">
        <v>122</v>
      </c>
      <c r="D192" s="1" t="s">
        <v>123</v>
      </c>
      <c r="E192" s="1" t="s">
        <v>54</v>
      </c>
      <c r="F192" s="1" t="s">
        <v>55</v>
      </c>
      <c r="G192" s="1" t="s">
        <v>21</v>
      </c>
      <c r="H192" s="13">
        <v>2</v>
      </c>
      <c r="I192" s="16">
        <v>149.99</v>
      </c>
      <c r="J192" s="16">
        <v>299.98</v>
      </c>
      <c r="K192" s="1" t="s">
        <v>22</v>
      </c>
      <c r="L192" s="1" t="s">
        <v>42</v>
      </c>
      <c r="M192" s="1" t="s">
        <v>38</v>
      </c>
      <c r="N192" s="10">
        <v>44913</v>
      </c>
      <c r="O192" s="18">
        <f ca="1">DATEDIF(Data[[#This Row],[Customer_Since]],TODAY(),"Y")</f>
        <v>2</v>
      </c>
      <c r="P192" s="20">
        <f>EOMONTH(Data[[#This Row],[Date]],0)</f>
        <v>45688</v>
      </c>
      <c r="Q192" s="40" cm="1">
        <f t="array" aca="1" ref="Q192" ca="1">IF(CELL("row")=ROW(),NOW(),Q192)</f>
        <v>0</v>
      </c>
    </row>
    <row r="193" spans="1:17" ht="15.75" customHeight="1" x14ac:dyDescent="0.25">
      <c r="A193" s="1" t="s">
        <v>340</v>
      </c>
      <c r="B193" s="10">
        <v>45671</v>
      </c>
      <c r="C193" s="1" t="s">
        <v>236</v>
      </c>
      <c r="D193" s="1" t="s">
        <v>237</v>
      </c>
      <c r="E193" s="1" t="s">
        <v>107</v>
      </c>
      <c r="F193" s="1" t="s">
        <v>108</v>
      </c>
      <c r="G193" s="1" t="s">
        <v>48</v>
      </c>
      <c r="H193" s="13">
        <v>3</v>
      </c>
      <c r="I193" s="16">
        <v>299.99</v>
      </c>
      <c r="J193" s="16">
        <v>899.97</v>
      </c>
      <c r="K193" s="1" t="s">
        <v>28</v>
      </c>
      <c r="L193" s="1" t="s">
        <v>37</v>
      </c>
      <c r="M193" s="1" t="s">
        <v>24</v>
      </c>
      <c r="N193" s="10">
        <v>45204</v>
      </c>
      <c r="O193" s="18">
        <f ca="1">DATEDIF(Data[[#This Row],[Customer_Since]],TODAY(),"Y")</f>
        <v>1</v>
      </c>
      <c r="P193" s="20">
        <f>EOMONTH(Data[[#This Row],[Date]],0)</f>
        <v>45688</v>
      </c>
      <c r="Q193" s="40" cm="1">
        <f t="array" aca="1" ref="Q193" ca="1">IF(CELL("row")=ROW(),NOW(),Q193)</f>
        <v>0</v>
      </c>
    </row>
    <row r="194" spans="1:17" ht="15.75" customHeight="1" x14ac:dyDescent="0.25">
      <c r="A194" s="1" t="s">
        <v>341</v>
      </c>
      <c r="B194" s="10">
        <v>45673</v>
      </c>
      <c r="C194" s="1" t="s">
        <v>228</v>
      </c>
      <c r="D194" s="1" t="s">
        <v>229</v>
      </c>
      <c r="E194" s="1" t="s">
        <v>128</v>
      </c>
      <c r="F194" s="1" t="s">
        <v>129</v>
      </c>
      <c r="G194" s="1" t="s">
        <v>48</v>
      </c>
      <c r="H194" s="13">
        <v>4</v>
      </c>
      <c r="I194" s="16">
        <v>199.99</v>
      </c>
      <c r="J194" s="16">
        <v>799.96</v>
      </c>
      <c r="K194" s="1" t="s">
        <v>59</v>
      </c>
      <c r="L194" s="1" t="s">
        <v>37</v>
      </c>
      <c r="M194" s="1" t="s">
        <v>38</v>
      </c>
      <c r="N194" s="10">
        <v>44544</v>
      </c>
      <c r="O194" s="18">
        <f ca="1">DATEDIF(Data[[#This Row],[Customer_Since]],TODAY(),"Y")</f>
        <v>3</v>
      </c>
      <c r="P194" s="20">
        <f>EOMONTH(Data[[#This Row],[Date]],0)</f>
        <v>45688</v>
      </c>
      <c r="Q194" s="40" cm="1">
        <f t="array" aca="1" ref="Q194" ca="1">IF(CELL("row")=ROW(),NOW(),Q194)</f>
        <v>0</v>
      </c>
    </row>
    <row r="195" spans="1:17" ht="15.75" customHeight="1" x14ac:dyDescent="0.25">
      <c r="A195" s="1" t="s">
        <v>342</v>
      </c>
      <c r="B195" s="10">
        <v>45673</v>
      </c>
      <c r="C195" s="1" t="s">
        <v>213</v>
      </c>
      <c r="D195" s="1" t="s">
        <v>214</v>
      </c>
      <c r="E195" s="1" t="s">
        <v>107</v>
      </c>
      <c r="F195" s="1" t="s">
        <v>108</v>
      </c>
      <c r="G195" s="1" t="s">
        <v>48</v>
      </c>
      <c r="H195" s="13">
        <v>5</v>
      </c>
      <c r="I195" s="16">
        <v>299.99</v>
      </c>
      <c r="J195" s="16">
        <v>1499.95</v>
      </c>
      <c r="K195" s="1" t="s">
        <v>59</v>
      </c>
      <c r="L195" s="1" t="s">
        <v>23</v>
      </c>
      <c r="M195" s="1" t="s">
        <v>24</v>
      </c>
      <c r="N195" s="10">
        <v>44431</v>
      </c>
      <c r="O195" s="18">
        <f ca="1">DATEDIF(Data[[#This Row],[Customer_Since]],TODAY(),"Y")</f>
        <v>3</v>
      </c>
      <c r="P195" s="20">
        <f>EOMONTH(Data[[#This Row],[Date]],0)</f>
        <v>45688</v>
      </c>
      <c r="Q195" s="40" cm="1">
        <f t="array" aca="1" ref="Q195" ca="1">IF(CELL("row")=ROW(),NOW(),Q195)</f>
        <v>0</v>
      </c>
    </row>
    <row r="196" spans="1:17" ht="15.75" customHeight="1" x14ac:dyDescent="0.25">
      <c r="A196" s="1" t="s">
        <v>343</v>
      </c>
      <c r="B196" s="10">
        <v>45673</v>
      </c>
      <c r="C196" s="1" t="s">
        <v>61</v>
      </c>
      <c r="D196" s="1" t="s">
        <v>62</v>
      </c>
      <c r="E196" s="1" t="s">
        <v>46</v>
      </c>
      <c r="F196" s="1" t="s">
        <v>47</v>
      </c>
      <c r="G196" s="1" t="s">
        <v>48</v>
      </c>
      <c r="H196" s="13">
        <v>3</v>
      </c>
      <c r="I196" s="16">
        <v>149.99</v>
      </c>
      <c r="J196" s="16">
        <v>449.97</v>
      </c>
      <c r="K196" s="1" t="s">
        <v>28</v>
      </c>
      <c r="L196" s="1" t="s">
        <v>65</v>
      </c>
      <c r="M196" s="1" t="s">
        <v>38</v>
      </c>
      <c r="N196" s="10">
        <v>44395</v>
      </c>
      <c r="O196" s="18">
        <f ca="1">DATEDIF(Data[[#This Row],[Customer_Since]],TODAY(),"Y")</f>
        <v>4</v>
      </c>
      <c r="P196" s="20">
        <f>EOMONTH(Data[[#This Row],[Date]],0)</f>
        <v>45688</v>
      </c>
      <c r="Q196" s="40" cm="1">
        <f t="array" aca="1" ref="Q196" ca="1">IF(CELL("row")=ROW(),NOW(),Q196)</f>
        <v>0</v>
      </c>
    </row>
    <row r="197" spans="1:17" ht="15.75" customHeight="1" x14ac:dyDescent="0.25">
      <c r="A197" s="1" t="s">
        <v>344</v>
      </c>
      <c r="B197" s="10">
        <v>45676</v>
      </c>
      <c r="C197" s="1" t="s">
        <v>131</v>
      </c>
      <c r="D197" s="1" t="s">
        <v>132</v>
      </c>
      <c r="E197" s="1" t="s">
        <v>33</v>
      </c>
      <c r="F197" s="1" t="s">
        <v>34</v>
      </c>
      <c r="G197" s="1" t="s">
        <v>35</v>
      </c>
      <c r="H197" s="13">
        <v>5</v>
      </c>
      <c r="I197" s="16">
        <v>59.99</v>
      </c>
      <c r="J197" s="16">
        <v>299.95</v>
      </c>
      <c r="K197" s="1" t="s">
        <v>59</v>
      </c>
      <c r="L197" s="1" t="s">
        <v>65</v>
      </c>
      <c r="M197" s="1" t="s">
        <v>24</v>
      </c>
      <c r="N197" s="10">
        <v>44642</v>
      </c>
      <c r="O197" s="18">
        <f ca="1">DATEDIF(Data[[#This Row],[Customer_Since]],TODAY(),"Y")</f>
        <v>3</v>
      </c>
      <c r="P197" s="20">
        <f>EOMONTH(Data[[#This Row],[Date]],0)</f>
        <v>45688</v>
      </c>
      <c r="Q197" s="40" cm="1">
        <f t="array" aca="1" ref="Q197" ca="1">IF(CELL("row")=ROW(),NOW(),Q197)</f>
        <v>0</v>
      </c>
    </row>
    <row r="198" spans="1:17" ht="15.75" customHeight="1" x14ac:dyDescent="0.25">
      <c r="A198" s="1" t="s">
        <v>345</v>
      </c>
      <c r="B198" s="10">
        <v>45682</v>
      </c>
      <c r="C198" s="1" t="s">
        <v>70</v>
      </c>
      <c r="D198" s="1" t="s">
        <v>71</v>
      </c>
      <c r="E198" s="1" t="s">
        <v>33</v>
      </c>
      <c r="F198" s="1" t="s">
        <v>34</v>
      </c>
      <c r="G198" s="1" t="s">
        <v>35</v>
      </c>
      <c r="H198" s="13">
        <v>4</v>
      </c>
      <c r="I198" s="16">
        <v>59.99</v>
      </c>
      <c r="J198" s="16">
        <v>239.96</v>
      </c>
      <c r="K198" s="1" t="s">
        <v>59</v>
      </c>
      <c r="L198" s="1" t="s">
        <v>65</v>
      </c>
      <c r="M198" s="1" t="s">
        <v>38</v>
      </c>
      <c r="N198" s="10">
        <v>44564</v>
      </c>
      <c r="O198" s="18">
        <f ca="1">DATEDIF(Data[[#This Row],[Customer_Since]],TODAY(),"Y")</f>
        <v>3</v>
      </c>
      <c r="P198" s="20">
        <f>EOMONTH(Data[[#This Row],[Date]],0)</f>
        <v>45688</v>
      </c>
      <c r="Q198" s="40" cm="1">
        <f t="array" aca="1" ref="Q198" ca="1">IF(CELL("row")=ROW(),NOW(),Q198)</f>
        <v>0</v>
      </c>
    </row>
    <row r="199" spans="1:17" ht="15.75" customHeight="1" x14ac:dyDescent="0.25">
      <c r="A199" s="1" t="s">
        <v>346</v>
      </c>
      <c r="B199" s="10">
        <v>45683</v>
      </c>
      <c r="C199" s="1" t="s">
        <v>50</v>
      </c>
      <c r="D199" s="1" t="s">
        <v>51</v>
      </c>
      <c r="E199" s="1" t="s">
        <v>19</v>
      </c>
      <c r="F199" s="1" t="s">
        <v>20</v>
      </c>
      <c r="G199" s="1" t="s">
        <v>21</v>
      </c>
      <c r="H199" s="13">
        <v>4</v>
      </c>
      <c r="I199" s="16">
        <v>249.99</v>
      </c>
      <c r="J199" s="16">
        <v>999.96</v>
      </c>
      <c r="K199" s="1" t="s">
        <v>59</v>
      </c>
      <c r="L199" s="1" t="s">
        <v>23</v>
      </c>
      <c r="M199" s="1" t="s">
        <v>29</v>
      </c>
      <c r="N199" s="10">
        <v>45217</v>
      </c>
      <c r="O199" s="18">
        <f ca="1">DATEDIF(Data[[#This Row],[Customer_Since]],TODAY(),"Y")</f>
        <v>1</v>
      </c>
      <c r="P199" s="20">
        <f>EOMONTH(Data[[#This Row],[Date]],0)</f>
        <v>45688</v>
      </c>
      <c r="Q199" s="40" cm="1">
        <f t="array" aca="1" ref="Q199" ca="1">IF(CELL("row")=ROW(),NOW(),Q199)</f>
        <v>0</v>
      </c>
    </row>
    <row r="200" spans="1:17" ht="15.75" customHeight="1" x14ac:dyDescent="0.25">
      <c r="A200" s="1" t="s">
        <v>347</v>
      </c>
      <c r="B200" s="10">
        <v>45686</v>
      </c>
      <c r="C200" s="1" t="s">
        <v>254</v>
      </c>
      <c r="D200" s="1" t="s">
        <v>255</v>
      </c>
      <c r="E200" s="1" t="s">
        <v>63</v>
      </c>
      <c r="F200" s="1" t="s">
        <v>64</v>
      </c>
      <c r="G200" s="1" t="s">
        <v>21</v>
      </c>
      <c r="H200" s="13">
        <v>4</v>
      </c>
      <c r="I200" s="16">
        <v>899.99</v>
      </c>
      <c r="J200" s="16">
        <v>3599.96</v>
      </c>
      <c r="K200" s="1" t="s">
        <v>36</v>
      </c>
      <c r="L200" s="1" t="s">
        <v>23</v>
      </c>
      <c r="M200" s="1" t="s">
        <v>24</v>
      </c>
      <c r="N200" s="10">
        <v>44734</v>
      </c>
      <c r="O200" s="18">
        <f ca="1">DATEDIF(Data[[#This Row],[Customer_Since]],TODAY(),"Y")</f>
        <v>3</v>
      </c>
      <c r="P200" s="20">
        <f>EOMONTH(Data[[#This Row],[Date]],0)</f>
        <v>45688</v>
      </c>
      <c r="Q200" s="40" cm="1">
        <f t="array" aca="1" ref="Q200" ca="1">IF(CELL("row")=ROW(),NOW(),Q200)</f>
        <v>0</v>
      </c>
    </row>
    <row r="201" spans="1:17" ht="15.75" customHeight="1" x14ac:dyDescent="0.25">
      <c r="A201" s="1" t="s">
        <v>348</v>
      </c>
      <c r="B201" s="10">
        <v>45686</v>
      </c>
      <c r="C201" s="1" t="s">
        <v>88</v>
      </c>
      <c r="D201" s="1" t="s">
        <v>89</v>
      </c>
      <c r="E201" s="1" t="s">
        <v>107</v>
      </c>
      <c r="F201" s="1" t="s">
        <v>108</v>
      </c>
      <c r="G201" s="1" t="s">
        <v>48</v>
      </c>
      <c r="H201" s="13">
        <v>3</v>
      </c>
      <c r="I201" s="16">
        <v>299.99</v>
      </c>
      <c r="J201" s="16">
        <v>899.97</v>
      </c>
      <c r="K201" s="1" t="s">
        <v>59</v>
      </c>
      <c r="L201" s="1" t="s">
        <v>52</v>
      </c>
      <c r="M201" s="1" t="s">
        <v>38</v>
      </c>
      <c r="N201" s="10">
        <v>44952</v>
      </c>
      <c r="O201" s="18">
        <f ca="1">DATEDIF(Data[[#This Row],[Customer_Since]],TODAY(),"Y")</f>
        <v>2</v>
      </c>
      <c r="P201" s="20">
        <f>EOMONTH(Data[[#This Row],[Date]],0)</f>
        <v>45688</v>
      </c>
      <c r="Q201" s="40" cm="1">
        <f t="array" aca="1" ref="Q201" ca="1">IF(CELL("row")=ROW(),NOW(),Q201)</f>
        <v>0</v>
      </c>
    </row>
    <row r="202" spans="1:17" ht="15.75" customHeight="1" x14ac:dyDescent="0.25">
      <c r="A202" s="1" t="s">
        <v>349</v>
      </c>
      <c r="B202" s="10">
        <v>45686</v>
      </c>
      <c r="C202" s="1" t="s">
        <v>295</v>
      </c>
      <c r="D202" s="1" t="s">
        <v>296</v>
      </c>
      <c r="E202" s="1" t="s">
        <v>82</v>
      </c>
      <c r="F202" s="1" t="s">
        <v>83</v>
      </c>
      <c r="G202" s="1" t="s">
        <v>21</v>
      </c>
      <c r="H202" s="13">
        <v>2</v>
      </c>
      <c r="I202" s="16">
        <v>699.99</v>
      </c>
      <c r="J202" s="16">
        <v>1399.98</v>
      </c>
      <c r="K202" s="1" t="s">
        <v>59</v>
      </c>
      <c r="L202" s="1" t="s">
        <v>23</v>
      </c>
      <c r="M202" s="1" t="s">
        <v>29</v>
      </c>
      <c r="N202" s="10">
        <v>44681</v>
      </c>
      <c r="O202" s="18">
        <f ca="1">DATEDIF(Data[[#This Row],[Customer_Since]],TODAY(),"Y")</f>
        <v>3</v>
      </c>
      <c r="P202" s="20">
        <f>EOMONTH(Data[[#This Row],[Date]],0)</f>
        <v>45688</v>
      </c>
      <c r="Q202" s="40" cm="1">
        <f t="array" aca="1" ref="Q202" ca="1">IF(CELL("row")=ROW(),NOW(),Q202)</f>
        <v>0</v>
      </c>
    </row>
    <row r="203" spans="1:17" ht="15.75" customHeight="1" x14ac:dyDescent="0.25">
      <c r="A203" s="1" t="s">
        <v>350</v>
      </c>
      <c r="B203" s="10">
        <v>45688</v>
      </c>
      <c r="C203" s="1" t="s">
        <v>67</v>
      </c>
      <c r="D203" s="1" t="s">
        <v>68</v>
      </c>
      <c r="E203" s="1" t="s">
        <v>82</v>
      </c>
      <c r="F203" s="1" t="s">
        <v>83</v>
      </c>
      <c r="G203" s="1" t="s">
        <v>21</v>
      </c>
      <c r="H203" s="13">
        <v>4</v>
      </c>
      <c r="I203" s="16">
        <v>699.99</v>
      </c>
      <c r="J203" s="16">
        <v>2799.96</v>
      </c>
      <c r="K203" s="1" t="s">
        <v>59</v>
      </c>
      <c r="L203" s="1" t="s">
        <v>52</v>
      </c>
      <c r="M203" s="1" t="s">
        <v>29</v>
      </c>
      <c r="N203" s="10">
        <v>44692</v>
      </c>
      <c r="O203" s="18">
        <f ca="1">DATEDIF(Data[[#This Row],[Customer_Since]],TODAY(),"Y")</f>
        <v>3</v>
      </c>
      <c r="P203" s="20">
        <f>EOMONTH(Data[[#This Row],[Date]],0)</f>
        <v>45688</v>
      </c>
      <c r="Q203" s="40" cm="1">
        <f t="array" aca="1" ref="Q203" ca="1">IF(CELL("row")=ROW(),NOW(),Q203)</f>
        <v>0</v>
      </c>
    </row>
    <row r="204" spans="1:17" ht="15.75" customHeight="1" x14ac:dyDescent="0.25">
      <c r="A204" s="1" t="s">
        <v>351</v>
      </c>
      <c r="B204" s="10">
        <v>45688</v>
      </c>
      <c r="C204" s="1" t="s">
        <v>125</v>
      </c>
      <c r="D204" s="1" t="s">
        <v>126</v>
      </c>
      <c r="E204" s="1" t="s">
        <v>119</v>
      </c>
      <c r="F204" s="1" t="s">
        <v>120</v>
      </c>
      <c r="G204" s="1" t="s">
        <v>21</v>
      </c>
      <c r="H204" s="13">
        <v>2</v>
      </c>
      <c r="I204" s="16">
        <v>89.99</v>
      </c>
      <c r="J204" s="16">
        <v>179.98</v>
      </c>
      <c r="K204" s="1" t="s">
        <v>59</v>
      </c>
      <c r="L204" s="1" t="s">
        <v>37</v>
      </c>
      <c r="M204" s="1" t="s">
        <v>24</v>
      </c>
      <c r="N204" s="10">
        <v>44777</v>
      </c>
      <c r="O204" s="18">
        <f ca="1">DATEDIF(Data[[#This Row],[Customer_Since]],TODAY(),"Y")</f>
        <v>2</v>
      </c>
      <c r="P204" s="20">
        <f>EOMONTH(Data[[#This Row],[Date]],0)</f>
        <v>45688</v>
      </c>
      <c r="Q204" s="40" cm="1">
        <f t="array" aca="1" ref="Q204" ca="1">IF(CELL("row")=ROW(),NOW(),Q204)</f>
        <v>0</v>
      </c>
    </row>
    <row r="205" spans="1:17" ht="15.75" customHeight="1" x14ac:dyDescent="0.25">
      <c r="A205" s="1" t="s">
        <v>352</v>
      </c>
      <c r="B205" s="10">
        <v>45688</v>
      </c>
      <c r="C205" s="1" t="s">
        <v>44</v>
      </c>
      <c r="D205" s="1" t="s">
        <v>45</v>
      </c>
      <c r="E205" s="1" t="s">
        <v>119</v>
      </c>
      <c r="F205" s="1" t="s">
        <v>120</v>
      </c>
      <c r="G205" s="1" t="s">
        <v>21</v>
      </c>
      <c r="H205" s="13">
        <v>3</v>
      </c>
      <c r="I205" s="16">
        <v>89.99</v>
      </c>
      <c r="J205" s="16">
        <v>269.97000000000003</v>
      </c>
      <c r="K205" s="1" t="s">
        <v>59</v>
      </c>
      <c r="L205" s="1" t="s">
        <v>37</v>
      </c>
      <c r="M205" s="1" t="s">
        <v>29</v>
      </c>
      <c r="N205" s="10">
        <v>45307</v>
      </c>
      <c r="O205" s="18">
        <f ca="1">DATEDIF(Data[[#This Row],[Customer_Since]],TODAY(),"Y")</f>
        <v>1</v>
      </c>
      <c r="P205" s="20">
        <f>EOMONTH(Data[[#This Row],[Date]],0)</f>
        <v>45688</v>
      </c>
      <c r="Q205" s="40" cm="1">
        <f t="array" aca="1" ref="Q205" ca="1">IF(CELL("row")=ROW(),NOW(),Q205)</f>
        <v>0</v>
      </c>
    </row>
    <row r="206" spans="1:17" ht="15.75" customHeight="1" x14ac:dyDescent="0.25">
      <c r="A206" s="1" t="s">
        <v>353</v>
      </c>
      <c r="B206" s="10">
        <v>45692</v>
      </c>
      <c r="C206" s="1" t="s">
        <v>327</v>
      </c>
      <c r="D206" s="1" t="s">
        <v>328</v>
      </c>
      <c r="E206" s="1" t="s">
        <v>33</v>
      </c>
      <c r="F206" s="1" t="s">
        <v>34</v>
      </c>
      <c r="G206" s="1" t="s">
        <v>35</v>
      </c>
      <c r="H206" s="13">
        <v>1</v>
      </c>
      <c r="I206" s="16">
        <v>59.99</v>
      </c>
      <c r="J206" s="16">
        <v>59.99</v>
      </c>
      <c r="K206" s="1" t="s">
        <v>59</v>
      </c>
      <c r="L206" s="1" t="s">
        <v>23</v>
      </c>
      <c r="M206" s="1" t="s">
        <v>38</v>
      </c>
      <c r="N206" s="10">
        <v>45045</v>
      </c>
      <c r="O206" s="18">
        <f ca="1">DATEDIF(Data[[#This Row],[Customer_Since]],TODAY(),"Y")</f>
        <v>2</v>
      </c>
      <c r="P206" s="20">
        <f>EOMONTH(Data[[#This Row],[Date]],0)</f>
        <v>45716</v>
      </c>
      <c r="Q206" s="40" cm="1">
        <f t="array" aca="1" ref="Q206" ca="1">IF(CELL("row")=ROW(),NOW(),Q206)</f>
        <v>0</v>
      </c>
    </row>
    <row r="207" spans="1:17" ht="15.75" customHeight="1" x14ac:dyDescent="0.25">
      <c r="A207" s="1" t="s">
        <v>354</v>
      </c>
      <c r="B207" s="10">
        <v>45695</v>
      </c>
      <c r="C207" s="1" t="s">
        <v>248</v>
      </c>
      <c r="D207" s="1" t="s">
        <v>249</v>
      </c>
      <c r="E207" s="1" t="s">
        <v>46</v>
      </c>
      <c r="F207" s="1" t="s">
        <v>47</v>
      </c>
      <c r="G207" s="1" t="s">
        <v>48</v>
      </c>
      <c r="H207" s="13">
        <v>3</v>
      </c>
      <c r="I207" s="16">
        <v>149.99</v>
      </c>
      <c r="J207" s="16">
        <v>449.97</v>
      </c>
      <c r="K207" s="1" t="s">
        <v>59</v>
      </c>
      <c r="L207" s="1" t="s">
        <v>42</v>
      </c>
      <c r="M207" s="1" t="s">
        <v>29</v>
      </c>
      <c r="N207" s="10">
        <v>44564</v>
      </c>
      <c r="O207" s="18">
        <f ca="1">DATEDIF(Data[[#This Row],[Customer_Since]],TODAY(),"Y")</f>
        <v>3</v>
      </c>
      <c r="P207" s="20">
        <f>EOMONTH(Data[[#This Row],[Date]],0)</f>
        <v>45716</v>
      </c>
      <c r="Q207" s="40" cm="1">
        <f t="array" aca="1" ref="Q207" ca="1">IF(CELL("row")=ROW(),NOW(),Q207)</f>
        <v>0</v>
      </c>
    </row>
    <row r="208" spans="1:17" ht="15.75" customHeight="1" x14ac:dyDescent="0.25">
      <c r="A208" s="1" t="s">
        <v>355</v>
      </c>
      <c r="B208" s="10">
        <v>45695</v>
      </c>
      <c r="C208" s="1" t="s">
        <v>95</v>
      </c>
      <c r="D208" s="1" t="s">
        <v>96</v>
      </c>
      <c r="E208" s="1" t="s">
        <v>107</v>
      </c>
      <c r="F208" s="1" t="s">
        <v>108</v>
      </c>
      <c r="G208" s="1" t="s">
        <v>48</v>
      </c>
      <c r="H208" s="13">
        <v>5</v>
      </c>
      <c r="I208" s="16">
        <v>299.99</v>
      </c>
      <c r="J208" s="16">
        <v>1499.95</v>
      </c>
      <c r="K208" s="1" t="s">
        <v>28</v>
      </c>
      <c r="L208" s="1" t="s">
        <v>37</v>
      </c>
      <c r="M208" s="1" t="s">
        <v>24</v>
      </c>
      <c r="N208" s="10">
        <v>44959</v>
      </c>
      <c r="O208" s="18">
        <f ca="1">DATEDIF(Data[[#This Row],[Customer_Since]],TODAY(),"Y")</f>
        <v>2</v>
      </c>
      <c r="P208" s="20">
        <f>EOMONTH(Data[[#This Row],[Date]],0)</f>
        <v>45716</v>
      </c>
      <c r="Q208" s="40" cm="1">
        <f t="array" aca="1" ref="Q208" ca="1">IF(CELL("row")=ROW(),NOW(),Q208)</f>
        <v>0</v>
      </c>
    </row>
    <row r="209" spans="1:17" ht="15.75" customHeight="1" x14ac:dyDescent="0.25">
      <c r="A209" s="1" t="s">
        <v>356</v>
      </c>
      <c r="B209" s="10">
        <v>45696</v>
      </c>
      <c r="C209" s="1" t="s">
        <v>152</v>
      </c>
      <c r="D209" s="1" t="s">
        <v>153</v>
      </c>
      <c r="E209" s="1" t="s">
        <v>33</v>
      </c>
      <c r="F209" s="1" t="s">
        <v>34</v>
      </c>
      <c r="G209" s="1" t="s">
        <v>35</v>
      </c>
      <c r="H209" s="13">
        <v>5</v>
      </c>
      <c r="I209" s="16">
        <v>59.99</v>
      </c>
      <c r="J209" s="16">
        <v>299.95</v>
      </c>
      <c r="K209" s="1" t="s">
        <v>59</v>
      </c>
      <c r="L209" s="1" t="s">
        <v>23</v>
      </c>
      <c r="M209" s="1" t="s">
        <v>38</v>
      </c>
      <c r="N209" s="10">
        <v>45177</v>
      </c>
      <c r="O209" s="18">
        <f ca="1">DATEDIF(Data[[#This Row],[Customer_Since]],TODAY(),"Y")</f>
        <v>1</v>
      </c>
      <c r="P209" s="20">
        <f>EOMONTH(Data[[#This Row],[Date]],0)</f>
        <v>45716</v>
      </c>
      <c r="Q209" s="40" cm="1">
        <f t="array" aca="1" ref="Q209" ca="1">IF(CELL("row")=ROW(),NOW(),Q209)</f>
        <v>0</v>
      </c>
    </row>
    <row r="210" spans="1:17" ht="15.75" customHeight="1" x14ac:dyDescent="0.25">
      <c r="A210" s="1" t="s">
        <v>357</v>
      </c>
      <c r="B210" s="10">
        <v>45701</v>
      </c>
      <c r="C210" s="1" t="s">
        <v>110</v>
      </c>
      <c r="D210" s="1" t="s">
        <v>111</v>
      </c>
      <c r="E210" s="1" t="s">
        <v>116</v>
      </c>
      <c r="F210" s="1" t="s">
        <v>117</v>
      </c>
      <c r="G210" s="1" t="s">
        <v>35</v>
      </c>
      <c r="H210" s="13">
        <v>3</v>
      </c>
      <c r="I210" s="16">
        <v>79.989999999999995</v>
      </c>
      <c r="J210" s="16">
        <v>239.97</v>
      </c>
      <c r="K210" s="1" t="s">
        <v>22</v>
      </c>
      <c r="L210" s="1" t="s">
        <v>65</v>
      </c>
      <c r="M210" s="1" t="s">
        <v>29</v>
      </c>
      <c r="N210" s="10">
        <v>44436</v>
      </c>
      <c r="O210" s="18">
        <f ca="1">DATEDIF(Data[[#This Row],[Customer_Since]],TODAY(),"Y")</f>
        <v>3</v>
      </c>
      <c r="P210" s="20">
        <f>EOMONTH(Data[[#This Row],[Date]],0)</f>
        <v>45716</v>
      </c>
      <c r="Q210" s="40" cm="1">
        <f t="array" aca="1" ref="Q210" ca="1">IF(CELL("row")=ROW(),NOW(),Q210)</f>
        <v>0</v>
      </c>
    </row>
    <row r="211" spans="1:17" ht="15.75" customHeight="1" x14ac:dyDescent="0.25">
      <c r="A211" s="1" t="s">
        <v>358</v>
      </c>
      <c r="B211" s="10">
        <v>45704</v>
      </c>
      <c r="C211" s="1" t="s">
        <v>31</v>
      </c>
      <c r="D211" s="1" t="s">
        <v>32</v>
      </c>
      <c r="E211" s="1" t="s">
        <v>128</v>
      </c>
      <c r="F211" s="1" t="s">
        <v>129</v>
      </c>
      <c r="G211" s="1" t="s">
        <v>48</v>
      </c>
      <c r="H211" s="13">
        <v>3</v>
      </c>
      <c r="I211" s="16">
        <v>199.99</v>
      </c>
      <c r="J211" s="16">
        <v>599.97</v>
      </c>
      <c r="K211" s="1" t="s">
        <v>22</v>
      </c>
      <c r="L211" s="1" t="s">
        <v>23</v>
      </c>
      <c r="M211" s="1" t="s">
        <v>24</v>
      </c>
      <c r="N211" s="10">
        <v>44735</v>
      </c>
      <c r="O211" s="18">
        <f ca="1">DATEDIF(Data[[#This Row],[Customer_Since]],TODAY(),"Y")</f>
        <v>3</v>
      </c>
      <c r="P211" s="20">
        <f>EOMONTH(Data[[#This Row],[Date]],0)</f>
        <v>45716</v>
      </c>
      <c r="Q211" s="40" cm="1">
        <f t="array" aca="1" ref="Q211" ca="1">IF(CELL("row")=ROW(),NOW(),Q211)</f>
        <v>0</v>
      </c>
    </row>
    <row r="212" spans="1:17" ht="15.75" customHeight="1" x14ac:dyDescent="0.25">
      <c r="A212" s="1" t="s">
        <v>359</v>
      </c>
      <c r="B212" s="10">
        <v>45704</v>
      </c>
      <c r="C212" s="1" t="s">
        <v>17</v>
      </c>
      <c r="D212" s="1" t="s">
        <v>18</v>
      </c>
      <c r="E212" s="1" t="s">
        <v>119</v>
      </c>
      <c r="F212" s="1" t="s">
        <v>120</v>
      </c>
      <c r="G212" s="1" t="s">
        <v>21</v>
      </c>
      <c r="H212" s="13">
        <v>2</v>
      </c>
      <c r="I212" s="16">
        <v>89.99</v>
      </c>
      <c r="J212" s="16">
        <v>179.98</v>
      </c>
      <c r="K212" s="1" t="s">
        <v>36</v>
      </c>
      <c r="L212" s="1" t="s">
        <v>23</v>
      </c>
      <c r="M212" s="1" t="s">
        <v>24</v>
      </c>
      <c r="N212" s="10">
        <v>45257</v>
      </c>
      <c r="O212" s="18">
        <f ca="1">DATEDIF(Data[[#This Row],[Customer_Since]],TODAY(),"Y")</f>
        <v>1</v>
      </c>
      <c r="P212" s="20">
        <f>EOMONTH(Data[[#This Row],[Date]],0)</f>
        <v>45716</v>
      </c>
      <c r="Q212" s="40" cm="1">
        <f t="array" aca="1" ref="Q212" ca="1">IF(CELL("row")=ROW(),NOW(),Q212)</f>
        <v>0</v>
      </c>
    </row>
    <row r="213" spans="1:17" ht="15.75" customHeight="1" x14ac:dyDescent="0.25">
      <c r="A213" s="1" t="s">
        <v>360</v>
      </c>
      <c r="B213" s="10">
        <v>45705</v>
      </c>
      <c r="C213" s="1" t="s">
        <v>261</v>
      </c>
      <c r="D213" s="1" t="s">
        <v>262</v>
      </c>
      <c r="E213" s="1" t="s">
        <v>46</v>
      </c>
      <c r="F213" s="1" t="s">
        <v>47</v>
      </c>
      <c r="G213" s="1" t="s">
        <v>48</v>
      </c>
      <c r="H213" s="13">
        <v>2</v>
      </c>
      <c r="I213" s="16">
        <v>149.99</v>
      </c>
      <c r="J213" s="16">
        <v>299.98</v>
      </c>
      <c r="K213" s="1" t="s">
        <v>22</v>
      </c>
      <c r="L213" s="1" t="s">
        <v>37</v>
      </c>
      <c r="M213" s="1" t="s">
        <v>29</v>
      </c>
      <c r="N213" s="10">
        <v>44728</v>
      </c>
      <c r="O213" s="18">
        <f ca="1">DATEDIF(Data[[#This Row],[Customer_Since]],TODAY(),"Y")</f>
        <v>3</v>
      </c>
      <c r="P213" s="20">
        <f>EOMONTH(Data[[#This Row],[Date]],0)</f>
        <v>45716</v>
      </c>
      <c r="Q213" s="40" cm="1">
        <f t="array" aca="1" ref="Q213" ca="1">IF(CELL("row")=ROW(),NOW(),Q213)</f>
        <v>0</v>
      </c>
    </row>
    <row r="214" spans="1:17" ht="15.75" customHeight="1" x14ac:dyDescent="0.25">
      <c r="A214" s="1" t="s">
        <v>361</v>
      </c>
      <c r="B214" s="10">
        <v>45707</v>
      </c>
      <c r="C214" s="1" t="s">
        <v>125</v>
      </c>
      <c r="D214" s="1" t="s">
        <v>126</v>
      </c>
      <c r="E214" s="1" t="s">
        <v>82</v>
      </c>
      <c r="F214" s="1" t="s">
        <v>83</v>
      </c>
      <c r="G214" s="1" t="s">
        <v>21</v>
      </c>
      <c r="H214" s="13">
        <v>5</v>
      </c>
      <c r="I214" s="16">
        <v>699.99</v>
      </c>
      <c r="J214" s="16">
        <v>3499.95</v>
      </c>
      <c r="K214" s="1" t="s">
        <v>36</v>
      </c>
      <c r="L214" s="1" t="s">
        <v>37</v>
      </c>
      <c r="M214" s="1" t="s">
        <v>29</v>
      </c>
      <c r="N214" s="10">
        <v>45352</v>
      </c>
      <c r="O214" s="18">
        <f ca="1">DATEDIF(Data[[#This Row],[Customer_Since]],TODAY(),"Y")</f>
        <v>1</v>
      </c>
      <c r="P214" s="20">
        <f>EOMONTH(Data[[#This Row],[Date]],0)</f>
        <v>45716</v>
      </c>
      <c r="Q214" s="40" cm="1">
        <f t="array" aca="1" ref="Q214" ca="1">IF(CELL("row")=ROW(),NOW(),Q214)</f>
        <v>0</v>
      </c>
    </row>
    <row r="215" spans="1:17" ht="15.75" customHeight="1" x14ac:dyDescent="0.25">
      <c r="A215" s="1" t="s">
        <v>362</v>
      </c>
      <c r="B215" s="10">
        <v>45707</v>
      </c>
      <c r="C215" s="1" t="s">
        <v>44</v>
      </c>
      <c r="D215" s="1" t="s">
        <v>45</v>
      </c>
      <c r="E215" s="1" t="s">
        <v>46</v>
      </c>
      <c r="F215" s="1" t="s">
        <v>47</v>
      </c>
      <c r="G215" s="1" t="s">
        <v>48</v>
      </c>
      <c r="H215" s="13">
        <v>3</v>
      </c>
      <c r="I215" s="16">
        <v>149.99</v>
      </c>
      <c r="J215" s="16">
        <v>449.97</v>
      </c>
      <c r="K215" s="1" t="s">
        <v>36</v>
      </c>
      <c r="L215" s="1" t="s">
        <v>23</v>
      </c>
      <c r="M215" s="1" t="s">
        <v>38</v>
      </c>
      <c r="N215" s="10">
        <v>44633</v>
      </c>
      <c r="O215" s="18">
        <f ca="1">DATEDIF(Data[[#This Row],[Customer_Since]],TODAY(),"Y")</f>
        <v>3</v>
      </c>
      <c r="P215" s="20">
        <f>EOMONTH(Data[[#This Row],[Date]],0)</f>
        <v>45716</v>
      </c>
      <c r="Q215" s="40" cm="1">
        <f t="array" aca="1" ref="Q215" ca="1">IF(CELL("row")=ROW(),NOW(),Q215)</f>
        <v>45868.712728587961</v>
      </c>
    </row>
    <row r="216" spans="1:17" ht="15.75" customHeight="1" x14ac:dyDescent="0.25">
      <c r="A216" s="1" t="s">
        <v>363</v>
      </c>
      <c r="B216" s="10">
        <v>45708</v>
      </c>
      <c r="C216" s="1" t="s">
        <v>98</v>
      </c>
      <c r="D216" s="1" t="s">
        <v>99</v>
      </c>
      <c r="E216" s="1" t="s">
        <v>63</v>
      </c>
      <c r="F216" s="1" t="s">
        <v>64</v>
      </c>
      <c r="G216" s="1" t="s">
        <v>21</v>
      </c>
      <c r="H216" s="13">
        <v>3</v>
      </c>
      <c r="I216" s="16">
        <v>899.99</v>
      </c>
      <c r="J216" s="16">
        <v>2699.97</v>
      </c>
      <c r="K216" s="1" t="s">
        <v>22</v>
      </c>
      <c r="L216" s="1" t="s">
        <v>65</v>
      </c>
      <c r="M216" s="1" t="s">
        <v>38</v>
      </c>
      <c r="N216" s="10">
        <v>44613</v>
      </c>
      <c r="O216" s="18">
        <f ca="1">DATEDIF(Data[[#This Row],[Customer_Since]],TODAY(),"Y")</f>
        <v>3</v>
      </c>
      <c r="P216" s="20">
        <f>EOMONTH(Data[[#This Row],[Date]],0)</f>
        <v>45716</v>
      </c>
      <c r="Q216" s="40" cm="1">
        <f t="array" aca="1" ref="Q216" ca="1">IF(CELL("row")=ROW(),NOW(),Q216)</f>
        <v>0</v>
      </c>
    </row>
    <row r="217" spans="1:17" ht="15.75" customHeight="1" x14ac:dyDescent="0.25">
      <c r="A217" s="1" t="s">
        <v>364</v>
      </c>
      <c r="B217" s="10">
        <v>45708</v>
      </c>
      <c r="C217" s="1" t="s">
        <v>194</v>
      </c>
      <c r="D217" s="1" t="s">
        <v>195</v>
      </c>
      <c r="E217" s="1" t="s">
        <v>128</v>
      </c>
      <c r="F217" s="1" t="s">
        <v>129</v>
      </c>
      <c r="G217" s="1" t="s">
        <v>48</v>
      </c>
      <c r="H217" s="13">
        <v>3</v>
      </c>
      <c r="I217" s="16">
        <v>199.99</v>
      </c>
      <c r="J217" s="16">
        <v>599.97</v>
      </c>
      <c r="K217" s="1" t="s">
        <v>22</v>
      </c>
      <c r="L217" s="1" t="s">
        <v>52</v>
      </c>
      <c r="M217" s="1" t="s">
        <v>29</v>
      </c>
      <c r="N217" s="10">
        <v>44823</v>
      </c>
      <c r="O217" s="18">
        <f ca="1">DATEDIF(Data[[#This Row],[Customer_Since]],TODAY(),"Y")</f>
        <v>2</v>
      </c>
      <c r="P217" s="20">
        <f>EOMONTH(Data[[#This Row],[Date]],0)</f>
        <v>45716</v>
      </c>
      <c r="Q217" s="40" cm="1">
        <f t="array" aca="1" ref="Q217" ca="1">IF(CELL("row")=ROW(),NOW(),Q217)</f>
        <v>0</v>
      </c>
    </row>
    <row r="218" spans="1:17" ht="15.75" customHeight="1" x14ac:dyDescent="0.25">
      <c r="A218" s="1" t="s">
        <v>365</v>
      </c>
      <c r="B218" s="10">
        <v>45710</v>
      </c>
      <c r="C218" s="1" t="s">
        <v>57</v>
      </c>
      <c r="D218" s="1" t="s">
        <v>58</v>
      </c>
      <c r="E218" s="1" t="s">
        <v>107</v>
      </c>
      <c r="F218" s="1" t="s">
        <v>108</v>
      </c>
      <c r="G218" s="1" t="s">
        <v>48</v>
      </c>
      <c r="H218" s="13">
        <v>5</v>
      </c>
      <c r="I218" s="16">
        <v>299.99</v>
      </c>
      <c r="J218" s="16">
        <v>1499.95</v>
      </c>
      <c r="K218" s="1" t="s">
        <v>22</v>
      </c>
      <c r="L218" s="1" t="s">
        <v>52</v>
      </c>
      <c r="M218" s="1" t="s">
        <v>38</v>
      </c>
      <c r="N218" s="10">
        <v>45142</v>
      </c>
      <c r="O218" s="18">
        <f ca="1">DATEDIF(Data[[#This Row],[Customer_Since]],TODAY(),"Y")</f>
        <v>1</v>
      </c>
      <c r="P218" s="20">
        <f>EOMONTH(Data[[#This Row],[Date]],0)</f>
        <v>45716</v>
      </c>
      <c r="Q218" s="40" cm="1">
        <f t="array" aca="1" ref="Q218" ca="1">IF(CELL("row")=ROW(),NOW(),Q218)</f>
        <v>0</v>
      </c>
    </row>
    <row r="219" spans="1:17" ht="15.75" customHeight="1" x14ac:dyDescent="0.25">
      <c r="A219" s="1" t="s">
        <v>366</v>
      </c>
      <c r="B219" s="10">
        <v>45710</v>
      </c>
      <c r="C219" s="1" t="s">
        <v>152</v>
      </c>
      <c r="D219" s="1" t="s">
        <v>153</v>
      </c>
      <c r="E219" s="1" t="s">
        <v>82</v>
      </c>
      <c r="F219" s="1" t="s">
        <v>83</v>
      </c>
      <c r="G219" s="1" t="s">
        <v>21</v>
      </c>
      <c r="H219" s="13">
        <v>1</v>
      </c>
      <c r="I219" s="16">
        <v>699.99</v>
      </c>
      <c r="J219" s="16">
        <v>699.99</v>
      </c>
      <c r="K219" s="1" t="s">
        <v>36</v>
      </c>
      <c r="L219" s="1" t="s">
        <v>52</v>
      </c>
      <c r="M219" s="1" t="s">
        <v>24</v>
      </c>
      <c r="N219" s="10">
        <v>44934</v>
      </c>
      <c r="O219" s="18">
        <f ca="1">DATEDIF(Data[[#This Row],[Customer_Since]],TODAY(),"Y")</f>
        <v>2</v>
      </c>
      <c r="P219" s="20">
        <f>EOMONTH(Data[[#This Row],[Date]],0)</f>
        <v>45716</v>
      </c>
      <c r="Q219" s="40" cm="1">
        <f t="array" aca="1" ref="Q219" ca="1">IF(CELL("row")=ROW(),NOW(),Q219)</f>
        <v>0</v>
      </c>
    </row>
    <row r="220" spans="1:17" ht="15.75" customHeight="1" x14ac:dyDescent="0.25">
      <c r="A220" s="1" t="s">
        <v>367</v>
      </c>
      <c r="B220" s="10">
        <v>45711</v>
      </c>
      <c r="C220" s="1" t="s">
        <v>248</v>
      </c>
      <c r="D220" s="1" t="s">
        <v>249</v>
      </c>
      <c r="E220" s="1" t="s">
        <v>82</v>
      </c>
      <c r="F220" s="1" t="s">
        <v>83</v>
      </c>
      <c r="G220" s="1" t="s">
        <v>21</v>
      </c>
      <c r="H220" s="13">
        <v>1</v>
      </c>
      <c r="I220" s="16">
        <v>699.99</v>
      </c>
      <c r="J220" s="16">
        <v>699.99</v>
      </c>
      <c r="K220" s="1" t="s">
        <v>22</v>
      </c>
      <c r="L220" s="1" t="s">
        <v>42</v>
      </c>
      <c r="M220" s="1" t="s">
        <v>29</v>
      </c>
      <c r="N220" s="10">
        <v>44583</v>
      </c>
      <c r="O220" s="18">
        <f ca="1">DATEDIF(Data[[#This Row],[Customer_Since]],TODAY(),"Y")</f>
        <v>3</v>
      </c>
      <c r="P220" s="20">
        <f>EOMONTH(Data[[#This Row],[Date]],0)</f>
        <v>45716</v>
      </c>
      <c r="Q220" s="40" cm="1">
        <f t="array" aca="1" ref="Q220" ca="1">IF(CELL("row")=ROW(),NOW(),Q220)</f>
        <v>0</v>
      </c>
    </row>
    <row r="221" spans="1:17" ht="15.75" customHeight="1" x14ac:dyDescent="0.25">
      <c r="A221" s="1" t="s">
        <v>368</v>
      </c>
      <c r="B221" s="10">
        <v>45711</v>
      </c>
      <c r="C221" s="1" t="s">
        <v>327</v>
      </c>
      <c r="D221" s="1" t="s">
        <v>328</v>
      </c>
      <c r="E221" s="1" t="s">
        <v>46</v>
      </c>
      <c r="F221" s="1" t="s">
        <v>47</v>
      </c>
      <c r="G221" s="1" t="s">
        <v>48</v>
      </c>
      <c r="H221" s="13">
        <v>4</v>
      </c>
      <c r="I221" s="16">
        <v>149.99</v>
      </c>
      <c r="J221" s="16">
        <v>599.96</v>
      </c>
      <c r="K221" s="1" t="s">
        <v>36</v>
      </c>
      <c r="L221" s="1" t="s">
        <v>42</v>
      </c>
      <c r="M221" s="1" t="s">
        <v>29</v>
      </c>
      <c r="N221" s="10">
        <v>44412</v>
      </c>
      <c r="O221" s="18">
        <f ca="1">DATEDIF(Data[[#This Row],[Customer_Since]],TODAY(),"Y")</f>
        <v>3</v>
      </c>
      <c r="P221" s="20">
        <f>EOMONTH(Data[[#This Row],[Date]],0)</f>
        <v>45716</v>
      </c>
      <c r="Q221" s="40" cm="1">
        <f t="array" aca="1" ref="Q221" ca="1">IF(CELL("row")=ROW(),NOW(),Q221)</f>
        <v>0</v>
      </c>
    </row>
    <row r="222" spans="1:17" ht="15.75" customHeight="1" x14ac:dyDescent="0.25">
      <c r="A222" s="1" t="s">
        <v>369</v>
      </c>
      <c r="B222" s="10">
        <v>45711</v>
      </c>
      <c r="C222" s="1" t="s">
        <v>213</v>
      </c>
      <c r="D222" s="1" t="s">
        <v>214</v>
      </c>
      <c r="E222" s="1" t="s">
        <v>119</v>
      </c>
      <c r="F222" s="1" t="s">
        <v>120</v>
      </c>
      <c r="G222" s="1" t="s">
        <v>21</v>
      </c>
      <c r="H222" s="13">
        <v>5</v>
      </c>
      <c r="I222" s="16">
        <v>89.99</v>
      </c>
      <c r="J222" s="16">
        <v>449.95</v>
      </c>
      <c r="K222" s="1" t="s">
        <v>36</v>
      </c>
      <c r="L222" s="1" t="s">
        <v>52</v>
      </c>
      <c r="M222" s="1" t="s">
        <v>29</v>
      </c>
      <c r="N222" s="10">
        <v>45140</v>
      </c>
      <c r="O222" s="18">
        <f ca="1">DATEDIF(Data[[#This Row],[Customer_Since]],TODAY(),"Y")</f>
        <v>1</v>
      </c>
      <c r="P222" s="20">
        <f>EOMONTH(Data[[#This Row],[Date]],0)</f>
        <v>45716</v>
      </c>
      <c r="Q222" s="40" cm="1">
        <f t="array" aca="1" ref="Q222" ca="1">IF(CELL("row")=ROW(),NOW(),Q222)</f>
        <v>0</v>
      </c>
    </row>
    <row r="223" spans="1:17" ht="15.75" customHeight="1" x14ac:dyDescent="0.25">
      <c r="A223" s="1" t="s">
        <v>370</v>
      </c>
      <c r="B223" s="10">
        <v>45712</v>
      </c>
      <c r="C223" s="1" t="s">
        <v>140</v>
      </c>
      <c r="D223" s="1" t="s">
        <v>141</v>
      </c>
      <c r="E223" s="1" t="s">
        <v>128</v>
      </c>
      <c r="F223" s="1" t="s">
        <v>129</v>
      </c>
      <c r="G223" s="1" t="s">
        <v>48</v>
      </c>
      <c r="H223" s="13">
        <v>2</v>
      </c>
      <c r="I223" s="16">
        <v>199.99</v>
      </c>
      <c r="J223" s="16">
        <v>399.98</v>
      </c>
      <c r="K223" s="1" t="s">
        <v>22</v>
      </c>
      <c r="L223" s="1" t="s">
        <v>23</v>
      </c>
      <c r="M223" s="1" t="s">
        <v>29</v>
      </c>
      <c r="N223" s="10">
        <v>44573</v>
      </c>
      <c r="O223" s="18">
        <f ca="1">DATEDIF(Data[[#This Row],[Customer_Since]],TODAY(),"Y")</f>
        <v>3</v>
      </c>
      <c r="P223" s="20">
        <f>EOMONTH(Data[[#This Row],[Date]],0)</f>
        <v>45716</v>
      </c>
      <c r="Q223" s="40" cm="1">
        <f t="array" aca="1" ref="Q223" ca="1">IF(CELL("row")=ROW(),NOW(),Q223)</f>
        <v>0</v>
      </c>
    </row>
    <row r="224" spans="1:17" ht="15.75" customHeight="1" x14ac:dyDescent="0.25">
      <c r="A224" s="1" t="s">
        <v>371</v>
      </c>
      <c r="B224" s="10">
        <v>45715</v>
      </c>
      <c r="C224" s="1" t="s">
        <v>261</v>
      </c>
      <c r="D224" s="1" t="s">
        <v>262</v>
      </c>
      <c r="E224" s="1" t="s">
        <v>33</v>
      </c>
      <c r="F224" s="1" t="s">
        <v>34</v>
      </c>
      <c r="G224" s="1" t="s">
        <v>35</v>
      </c>
      <c r="H224" s="13">
        <v>4</v>
      </c>
      <c r="I224" s="16">
        <v>59.99</v>
      </c>
      <c r="J224" s="16">
        <v>239.96</v>
      </c>
      <c r="K224" s="1" t="s">
        <v>22</v>
      </c>
      <c r="L224" s="1" t="s">
        <v>52</v>
      </c>
      <c r="M224" s="1" t="s">
        <v>38</v>
      </c>
      <c r="N224" s="10">
        <v>45070</v>
      </c>
      <c r="O224" s="18">
        <f ca="1">DATEDIF(Data[[#This Row],[Customer_Since]],TODAY(),"Y")</f>
        <v>2</v>
      </c>
      <c r="P224" s="20">
        <f>EOMONTH(Data[[#This Row],[Date]],0)</f>
        <v>45716</v>
      </c>
      <c r="Q224" s="40" cm="1">
        <f t="array" aca="1" ref="Q224" ca="1">IF(CELL("row")=ROW(),NOW(),Q224)</f>
        <v>0</v>
      </c>
    </row>
    <row r="225" spans="1:17" ht="15.75" customHeight="1" x14ac:dyDescent="0.25">
      <c r="A225" s="1" t="s">
        <v>372</v>
      </c>
      <c r="B225" s="10">
        <v>45715</v>
      </c>
      <c r="C225" s="1" t="s">
        <v>95</v>
      </c>
      <c r="D225" s="1" t="s">
        <v>96</v>
      </c>
      <c r="E225" s="1" t="s">
        <v>107</v>
      </c>
      <c r="F225" s="1" t="s">
        <v>108</v>
      </c>
      <c r="G225" s="1" t="s">
        <v>48</v>
      </c>
      <c r="H225" s="13">
        <v>2</v>
      </c>
      <c r="I225" s="16">
        <v>299.99</v>
      </c>
      <c r="J225" s="16">
        <v>599.98</v>
      </c>
      <c r="K225" s="1" t="s">
        <v>36</v>
      </c>
      <c r="L225" s="1" t="s">
        <v>37</v>
      </c>
      <c r="M225" s="1" t="s">
        <v>24</v>
      </c>
      <c r="N225" s="10">
        <v>44576</v>
      </c>
      <c r="O225" s="18">
        <f ca="1">DATEDIF(Data[[#This Row],[Customer_Since]],TODAY(),"Y")</f>
        <v>3</v>
      </c>
      <c r="P225" s="20">
        <f>EOMONTH(Data[[#This Row],[Date]],0)</f>
        <v>45716</v>
      </c>
      <c r="Q225" s="40" cm="1">
        <f t="array" aca="1" ref="Q225" ca="1">IF(CELL("row")=ROW(),NOW(),Q225)</f>
        <v>0</v>
      </c>
    </row>
    <row r="226" spans="1:17" ht="15.75" customHeight="1" x14ac:dyDescent="0.25">
      <c r="A226" s="1" t="s">
        <v>373</v>
      </c>
      <c r="B226" s="10">
        <v>45718</v>
      </c>
      <c r="C226" s="1" t="s">
        <v>57</v>
      </c>
      <c r="D226" s="1" t="s">
        <v>58</v>
      </c>
      <c r="E226" s="1" t="s">
        <v>46</v>
      </c>
      <c r="F226" s="1" t="s">
        <v>47</v>
      </c>
      <c r="G226" s="1" t="s">
        <v>48</v>
      </c>
      <c r="H226" s="13">
        <v>2</v>
      </c>
      <c r="I226" s="16">
        <v>149.99</v>
      </c>
      <c r="J226" s="16">
        <v>299.98</v>
      </c>
      <c r="K226" s="1" t="s">
        <v>22</v>
      </c>
      <c r="L226" s="1" t="s">
        <v>23</v>
      </c>
      <c r="M226" s="1" t="s">
        <v>24</v>
      </c>
      <c r="N226" s="10">
        <v>45068</v>
      </c>
      <c r="O226" s="18">
        <f ca="1">DATEDIF(Data[[#This Row],[Customer_Since]],TODAY(),"Y")</f>
        <v>2</v>
      </c>
      <c r="P226" s="20">
        <f>EOMONTH(Data[[#This Row],[Date]],0)</f>
        <v>45747</v>
      </c>
      <c r="Q226" s="40" cm="1">
        <f t="array" aca="1" ref="Q226" ca="1">IF(CELL("row")=ROW(),NOW(),Q226)</f>
        <v>0</v>
      </c>
    </row>
    <row r="227" spans="1:17" ht="15.75" customHeight="1" x14ac:dyDescent="0.25">
      <c r="A227" s="1" t="s">
        <v>374</v>
      </c>
      <c r="B227" s="10">
        <v>45720</v>
      </c>
      <c r="C227" s="1" t="s">
        <v>228</v>
      </c>
      <c r="D227" s="1" t="s">
        <v>229</v>
      </c>
      <c r="E227" s="1" t="s">
        <v>82</v>
      </c>
      <c r="F227" s="1" t="s">
        <v>83</v>
      </c>
      <c r="G227" s="1" t="s">
        <v>21</v>
      </c>
      <c r="H227" s="13">
        <v>5</v>
      </c>
      <c r="I227" s="16">
        <v>699.99</v>
      </c>
      <c r="J227" s="16">
        <v>3499.95</v>
      </c>
      <c r="K227" s="1" t="s">
        <v>59</v>
      </c>
      <c r="L227" s="1" t="s">
        <v>65</v>
      </c>
      <c r="M227" s="1" t="s">
        <v>29</v>
      </c>
      <c r="N227" s="10">
        <v>45161</v>
      </c>
      <c r="O227" s="18">
        <f ca="1">DATEDIF(Data[[#This Row],[Customer_Since]],TODAY(),"Y")</f>
        <v>1</v>
      </c>
      <c r="P227" s="20">
        <f>EOMONTH(Data[[#This Row],[Date]],0)</f>
        <v>45747</v>
      </c>
      <c r="Q227" s="40" cm="1">
        <f t="array" aca="1" ref="Q227" ca="1">IF(CELL("row")=ROW(),NOW(),Q227)</f>
        <v>0</v>
      </c>
    </row>
    <row r="228" spans="1:17" ht="15.75" customHeight="1" x14ac:dyDescent="0.25">
      <c r="A228" s="1" t="s">
        <v>375</v>
      </c>
      <c r="B228" s="10">
        <v>45721</v>
      </c>
      <c r="C228" s="1" t="s">
        <v>77</v>
      </c>
      <c r="D228" s="1" t="s">
        <v>78</v>
      </c>
      <c r="E228" s="1" t="s">
        <v>33</v>
      </c>
      <c r="F228" s="1" t="s">
        <v>34</v>
      </c>
      <c r="G228" s="1" t="s">
        <v>35</v>
      </c>
      <c r="H228" s="13">
        <v>5</v>
      </c>
      <c r="I228" s="16">
        <v>59.99</v>
      </c>
      <c r="J228" s="16">
        <v>299.95</v>
      </c>
      <c r="K228" s="1" t="s">
        <v>22</v>
      </c>
      <c r="L228" s="1" t="s">
        <v>52</v>
      </c>
      <c r="M228" s="1" t="s">
        <v>29</v>
      </c>
      <c r="N228" s="10">
        <v>45291</v>
      </c>
      <c r="O228" s="18">
        <f ca="1">DATEDIF(Data[[#This Row],[Customer_Since]],TODAY(),"Y")</f>
        <v>1</v>
      </c>
      <c r="P228" s="20">
        <f>EOMONTH(Data[[#This Row],[Date]],0)</f>
        <v>45747</v>
      </c>
      <c r="Q228" s="40" cm="1">
        <f t="array" aca="1" ref="Q228" ca="1">IF(CELL("row")=ROW(),NOW(),Q228)</f>
        <v>0</v>
      </c>
    </row>
    <row r="229" spans="1:17" ht="15.75" customHeight="1" x14ac:dyDescent="0.25">
      <c r="A229" s="1" t="s">
        <v>376</v>
      </c>
      <c r="B229" s="10">
        <v>45723</v>
      </c>
      <c r="C229" s="1" t="s">
        <v>17</v>
      </c>
      <c r="D229" s="1" t="s">
        <v>18</v>
      </c>
      <c r="E229" s="1" t="s">
        <v>119</v>
      </c>
      <c r="F229" s="1" t="s">
        <v>120</v>
      </c>
      <c r="G229" s="1" t="s">
        <v>21</v>
      </c>
      <c r="H229" s="13">
        <v>2</v>
      </c>
      <c r="I229" s="16">
        <v>89.99</v>
      </c>
      <c r="J229" s="16">
        <v>179.98</v>
      </c>
      <c r="K229" s="1" t="s">
        <v>28</v>
      </c>
      <c r="L229" s="1" t="s">
        <v>52</v>
      </c>
      <c r="M229" s="1" t="s">
        <v>29</v>
      </c>
      <c r="N229" s="10">
        <v>45295</v>
      </c>
      <c r="O229" s="18">
        <f ca="1">DATEDIF(Data[[#This Row],[Customer_Since]],TODAY(),"Y")</f>
        <v>1</v>
      </c>
      <c r="P229" s="20">
        <f>EOMONTH(Data[[#This Row],[Date]],0)</f>
        <v>45747</v>
      </c>
      <c r="Q229" s="40" cm="1">
        <f t="array" aca="1" ref="Q229" ca="1">IF(CELL("row")=ROW(),NOW(),Q229)</f>
        <v>0</v>
      </c>
    </row>
    <row r="230" spans="1:17" ht="15.75" customHeight="1" x14ac:dyDescent="0.25">
      <c r="A230" s="1" t="s">
        <v>377</v>
      </c>
      <c r="B230" s="10">
        <v>45723</v>
      </c>
      <c r="C230" s="1" t="s">
        <v>122</v>
      </c>
      <c r="D230" s="1" t="s">
        <v>123</v>
      </c>
      <c r="E230" s="1" t="s">
        <v>19</v>
      </c>
      <c r="F230" s="1" t="s">
        <v>20</v>
      </c>
      <c r="G230" s="1" t="s">
        <v>21</v>
      </c>
      <c r="H230" s="13">
        <v>5</v>
      </c>
      <c r="I230" s="16">
        <v>249.99</v>
      </c>
      <c r="J230" s="16">
        <v>1249.95</v>
      </c>
      <c r="K230" s="1" t="s">
        <v>22</v>
      </c>
      <c r="L230" s="1" t="s">
        <v>65</v>
      </c>
      <c r="M230" s="1" t="s">
        <v>38</v>
      </c>
      <c r="N230" s="10">
        <v>44540</v>
      </c>
      <c r="O230" s="18">
        <f ca="1">DATEDIF(Data[[#This Row],[Customer_Since]],TODAY(),"Y")</f>
        <v>3</v>
      </c>
      <c r="P230" s="20">
        <f>EOMONTH(Data[[#This Row],[Date]],0)</f>
        <v>45747</v>
      </c>
      <c r="Q230" s="40" cm="1">
        <f t="array" aca="1" ref="Q230" ca="1">IF(CELL("row")=ROW(),NOW(),Q230)</f>
        <v>0</v>
      </c>
    </row>
    <row r="231" spans="1:17" ht="15.75" customHeight="1" x14ac:dyDescent="0.25">
      <c r="A231" s="1" t="s">
        <v>378</v>
      </c>
      <c r="B231" s="10">
        <v>45724</v>
      </c>
      <c r="C231" s="1" t="s">
        <v>228</v>
      </c>
      <c r="D231" s="1" t="s">
        <v>229</v>
      </c>
      <c r="E231" s="1" t="s">
        <v>46</v>
      </c>
      <c r="F231" s="1" t="s">
        <v>47</v>
      </c>
      <c r="G231" s="1" t="s">
        <v>48</v>
      </c>
      <c r="H231" s="13">
        <v>2</v>
      </c>
      <c r="I231" s="16">
        <v>149.99</v>
      </c>
      <c r="J231" s="16">
        <v>299.98</v>
      </c>
      <c r="K231" s="1" t="s">
        <v>36</v>
      </c>
      <c r="L231" s="1" t="s">
        <v>23</v>
      </c>
      <c r="M231" s="1" t="s">
        <v>29</v>
      </c>
      <c r="N231" s="10">
        <v>44632</v>
      </c>
      <c r="O231" s="18">
        <f ca="1">DATEDIF(Data[[#This Row],[Customer_Since]],TODAY(),"Y")</f>
        <v>3</v>
      </c>
      <c r="P231" s="20">
        <f>EOMONTH(Data[[#This Row],[Date]],0)</f>
        <v>45747</v>
      </c>
      <c r="Q231" s="40" cm="1">
        <f t="array" aca="1" ref="Q231" ca="1">IF(CELL("row")=ROW(),NOW(),Q231)</f>
        <v>0</v>
      </c>
    </row>
    <row r="232" spans="1:17" ht="15.75" customHeight="1" x14ac:dyDescent="0.25">
      <c r="A232" s="1" t="s">
        <v>379</v>
      </c>
      <c r="B232" s="10">
        <v>45724</v>
      </c>
      <c r="C232" s="1" t="s">
        <v>146</v>
      </c>
      <c r="D232" s="1" t="s">
        <v>147</v>
      </c>
      <c r="E232" s="1" t="s">
        <v>63</v>
      </c>
      <c r="F232" s="1" t="s">
        <v>64</v>
      </c>
      <c r="G232" s="1" t="s">
        <v>21</v>
      </c>
      <c r="H232" s="13">
        <v>5</v>
      </c>
      <c r="I232" s="16">
        <v>899.99</v>
      </c>
      <c r="J232" s="16">
        <v>4499.95</v>
      </c>
      <c r="K232" s="1" t="s">
        <v>36</v>
      </c>
      <c r="L232" s="1" t="s">
        <v>65</v>
      </c>
      <c r="M232" s="1" t="s">
        <v>29</v>
      </c>
      <c r="N232" s="10">
        <v>45389</v>
      </c>
      <c r="O232" s="18">
        <f ca="1">DATEDIF(Data[[#This Row],[Customer_Since]],TODAY(),"Y")</f>
        <v>1</v>
      </c>
      <c r="P232" s="20">
        <f>EOMONTH(Data[[#This Row],[Date]],0)</f>
        <v>45747</v>
      </c>
      <c r="Q232" s="40" cm="1">
        <f t="array" aca="1" ref="Q232" ca="1">IF(CELL("row")=ROW(),NOW(),Q232)</f>
        <v>0</v>
      </c>
    </row>
    <row r="233" spans="1:17" ht="15.75" customHeight="1" x14ac:dyDescent="0.25">
      <c r="A233" s="1" t="s">
        <v>380</v>
      </c>
      <c r="B233" s="10">
        <v>45724</v>
      </c>
      <c r="C233" s="1" t="s">
        <v>57</v>
      </c>
      <c r="D233" s="1" t="s">
        <v>58</v>
      </c>
      <c r="E233" s="1" t="s">
        <v>46</v>
      </c>
      <c r="F233" s="1" t="s">
        <v>47</v>
      </c>
      <c r="G233" s="1" t="s">
        <v>48</v>
      </c>
      <c r="H233" s="13">
        <v>4</v>
      </c>
      <c r="I233" s="16">
        <v>149.99</v>
      </c>
      <c r="J233" s="16">
        <v>599.96</v>
      </c>
      <c r="K233" s="1" t="s">
        <v>22</v>
      </c>
      <c r="L233" s="1" t="s">
        <v>23</v>
      </c>
      <c r="M233" s="1" t="s">
        <v>38</v>
      </c>
      <c r="N233" s="10">
        <v>45263</v>
      </c>
      <c r="O233" s="18">
        <f ca="1">DATEDIF(Data[[#This Row],[Customer_Since]],TODAY(),"Y")</f>
        <v>1</v>
      </c>
      <c r="P233" s="20">
        <f>EOMONTH(Data[[#This Row],[Date]],0)</f>
        <v>45747</v>
      </c>
      <c r="Q233" s="40" cm="1">
        <f t="array" aca="1" ref="Q233" ca="1">IF(CELL("row")=ROW(),NOW(),Q233)</f>
        <v>0</v>
      </c>
    </row>
    <row r="234" spans="1:17" ht="15.75" customHeight="1" x14ac:dyDescent="0.25">
      <c r="A234" s="1" t="s">
        <v>381</v>
      </c>
      <c r="B234" s="10">
        <v>45726</v>
      </c>
      <c r="C234" s="1" t="s">
        <v>146</v>
      </c>
      <c r="D234" s="1" t="s">
        <v>147</v>
      </c>
      <c r="E234" s="1" t="s">
        <v>19</v>
      </c>
      <c r="F234" s="1" t="s">
        <v>20</v>
      </c>
      <c r="G234" s="1" t="s">
        <v>21</v>
      </c>
      <c r="H234" s="13">
        <v>1</v>
      </c>
      <c r="I234" s="16">
        <v>249.99</v>
      </c>
      <c r="J234" s="16">
        <v>249.99</v>
      </c>
      <c r="K234" s="1" t="s">
        <v>22</v>
      </c>
      <c r="L234" s="1" t="s">
        <v>42</v>
      </c>
      <c r="M234" s="1" t="s">
        <v>38</v>
      </c>
      <c r="N234" s="10">
        <v>45117</v>
      </c>
      <c r="O234" s="18">
        <f ca="1">DATEDIF(Data[[#This Row],[Customer_Since]],TODAY(),"Y")</f>
        <v>2</v>
      </c>
      <c r="P234" s="20">
        <f>EOMONTH(Data[[#This Row],[Date]],0)</f>
        <v>45747</v>
      </c>
      <c r="Q234" s="40" cm="1">
        <f t="array" aca="1" ref="Q234" ca="1">IF(CELL("row")=ROW(),NOW(),Q234)</f>
        <v>0</v>
      </c>
    </row>
    <row r="235" spans="1:17" ht="15.75" customHeight="1" x14ac:dyDescent="0.25">
      <c r="A235" s="1" t="s">
        <v>382</v>
      </c>
      <c r="B235" s="10">
        <v>45734</v>
      </c>
      <c r="C235" s="1" t="s">
        <v>194</v>
      </c>
      <c r="D235" s="1" t="s">
        <v>195</v>
      </c>
      <c r="E235" s="1" t="s">
        <v>33</v>
      </c>
      <c r="F235" s="1" t="s">
        <v>34</v>
      </c>
      <c r="G235" s="1" t="s">
        <v>35</v>
      </c>
      <c r="H235" s="13">
        <v>2</v>
      </c>
      <c r="I235" s="16">
        <v>59.99</v>
      </c>
      <c r="J235" s="16">
        <v>119.98</v>
      </c>
      <c r="K235" s="1" t="s">
        <v>28</v>
      </c>
      <c r="L235" s="1" t="s">
        <v>52</v>
      </c>
      <c r="M235" s="1" t="s">
        <v>24</v>
      </c>
      <c r="N235" s="10">
        <v>45193</v>
      </c>
      <c r="O235" s="18">
        <f ca="1">DATEDIF(Data[[#This Row],[Customer_Since]],TODAY(),"Y")</f>
        <v>1</v>
      </c>
      <c r="P235" s="20">
        <f>EOMONTH(Data[[#This Row],[Date]],0)</f>
        <v>45747</v>
      </c>
      <c r="Q235" s="40" cm="1">
        <f t="array" aca="1" ref="Q235" ca="1">IF(CELL("row")=ROW(),NOW(),Q235)</f>
        <v>0</v>
      </c>
    </row>
    <row r="236" spans="1:17" ht="15.75" customHeight="1" x14ac:dyDescent="0.25">
      <c r="A236" s="1" t="s">
        <v>383</v>
      </c>
      <c r="B236" s="10">
        <v>45737</v>
      </c>
      <c r="C236" s="1" t="s">
        <v>134</v>
      </c>
      <c r="D236" s="1" t="s">
        <v>135</v>
      </c>
      <c r="E236" s="1" t="s">
        <v>46</v>
      </c>
      <c r="F236" s="1" t="s">
        <v>47</v>
      </c>
      <c r="G236" s="1" t="s">
        <v>48</v>
      </c>
      <c r="H236" s="13">
        <v>2</v>
      </c>
      <c r="I236" s="16">
        <v>149.99</v>
      </c>
      <c r="J236" s="16">
        <v>299.98</v>
      </c>
      <c r="K236" s="1" t="s">
        <v>22</v>
      </c>
      <c r="L236" s="1" t="s">
        <v>52</v>
      </c>
      <c r="M236" s="1" t="s">
        <v>29</v>
      </c>
      <c r="N236" s="10">
        <v>45233</v>
      </c>
      <c r="O236" s="18">
        <f ca="1">DATEDIF(Data[[#This Row],[Customer_Since]],TODAY(),"Y")</f>
        <v>1</v>
      </c>
      <c r="P236" s="20">
        <f>EOMONTH(Data[[#This Row],[Date]],0)</f>
        <v>45747</v>
      </c>
      <c r="Q236" s="40" cm="1">
        <f t="array" aca="1" ref="Q236" ca="1">IF(CELL("row")=ROW(),NOW(),Q236)</f>
        <v>0</v>
      </c>
    </row>
    <row r="237" spans="1:17" ht="15.75" customHeight="1" x14ac:dyDescent="0.25">
      <c r="A237" s="1" t="s">
        <v>384</v>
      </c>
      <c r="B237" s="10">
        <v>45737</v>
      </c>
      <c r="C237" s="1" t="s">
        <v>152</v>
      </c>
      <c r="D237" s="1" t="s">
        <v>153</v>
      </c>
      <c r="E237" s="1" t="s">
        <v>63</v>
      </c>
      <c r="F237" s="1" t="s">
        <v>64</v>
      </c>
      <c r="G237" s="1" t="s">
        <v>21</v>
      </c>
      <c r="H237" s="13">
        <v>3</v>
      </c>
      <c r="I237" s="16">
        <v>899.99</v>
      </c>
      <c r="J237" s="16">
        <v>2699.97</v>
      </c>
      <c r="K237" s="1" t="s">
        <v>59</v>
      </c>
      <c r="L237" s="1" t="s">
        <v>42</v>
      </c>
      <c r="M237" s="1" t="s">
        <v>29</v>
      </c>
      <c r="N237" s="10">
        <v>44876</v>
      </c>
      <c r="O237" s="18">
        <f ca="1">DATEDIF(Data[[#This Row],[Customer_Since]],TODAY(),"Y")</f>
        <v>2</v>
      </c>
      <c r="P237" s="20">
        <f>EOMONTH(Data[[#This Row],[Date]],0)</f>
        <v>45747</v>
      </c>
      <c r="Q237" s="40" cm="1">
        <f t="array" aca="1" ref="Q237" ca="1">IF(CELL("row")=ROW(),NOW(),Q237)</f>
        <v>0</v>
      </c>
    </row>
    <row r="238" spans="1:17" ht="15.75" customHeight="1" x14ac:dyDescent="0.25">
      <c r="A238" s="1" t="s">
        <v>385</v>
      </c>
      <c r="B238" s="10">
        <v>45737</v>
      </c>
      <c r="C238" s="1" t="s">
        <v>50</v>
      </c>
      <c r="D238" s="1" t="s">
        <v>51</v>
      </c>
      <c r="E238" s="1" t="s">
        <v>63</v>
      </c>
      <c r="F238" s="1" t="s">
        <v>64</v>
      </c>
      <c r="G238" s="1" t="s">
        <v>21</v>
      </c>
      <c r="H238" s="13">
        <v>3</v>
      </c>
      <c r="I238" s="16">
        <v>899.99</v>
      </c>
      <c r="J238" s="16">
        <v>2699.97</v>
      </c>
      <c r="K238" s="1" t="s">
        <v>36</v>
      </c>
      <c r="L238" s="1" t="s">
        <v>42</v>
      </c>
      <c r="M238" s="1" t="s">
        <v>24</v>
      </c>
      <c r="N238" s="10">
        <v>44975</v>
      </c>
      <c r="O238" s="18">
        <f ca="1">DATEDIF(Data[[#This Row],[Customer_Since]],TODAY(),"Y")</f>
        <v>2</v>
      </c>
      <c r="P238" s="20">
        <f>EOMONTH(Data[[#This Row],[Date]],0)</f>
        <v>45747</v>
      </c>
      <c r="Q238" s="40" cm="1">
        <f t="array" aca="1" ref="Q238" ca="1">IF(CELL("row")=ROW(),NOW(),Q238)</f>
        <v>0</v>
      </c>
    </row>
    <row r="239" spans="1:17" ht="15.75" customHeight="1" x14ac:dyDescent="0.25">
      <c r="A239" s="1" t="s">
        <v>386</v>
      </c>
      <c r="B239" s="10">
        <v>45739</v>
      </c>
      <c r="C239" s="1" t="s">
        <v>17</v>
      </c>
      <c r="D239" s="1" t="s">
        <v>18</v>
      </c>
      <c r="E239" s="1" t="s">
        <v>107</v>
      </c>
      <c r="F239" s="1" t="s">
        <v>108</v>
      </c>
      <c r="G239" s="1" t="s">
        <v>48</v>
      </c>
      <c r="H239" s="13">
        <v>3</v>
      </c>
      <c r="I239" s="16">
        <v>299.99</v>
      </c>
      <c r="J239" s="16">
        <v>899.97</v>
      </c>
      <c r="K239" s="1" t="s">
        <v>28</v>
      </c>
      <c r="L239" s="1" t="s">
        <v>52</v>
      </c>
      <c r="M239" s="1" t="s">
        <v>29</v>
      </c>
      <c r="N239" s="10">
        <v>45234</v>
      </c>
      <c r="O239" s="18">
        <f ca="1">DATEDIF(Data[[#This Row],[Customer_Since]],TODAY(),"Y")</f>
        <v>1</v>
      </c>
      <c r="P239" s="20">
        <f>EOMONTH(Data[[#This Row],[Date]],0)</f>
        <v>45747</v>
      </c>
      <c r="Q239" s="40" cm="1">
        <f t="array" aca="1" ref="Q239" ca="1">IF(CELL("row")=ROW(),NOW(),Q239)</f>
        <v>0</v>
      </c>
    </row>
    <row r="240" spans="1:17" ht="15.75" customHeight="1" x14ac:dyDescent="0.25">
      <c r="A240" s="1" t="s">
        <v>387</v>
      </c>
      <c r="B240" s="10">
        <v>45740</v>
      </c>
      <c r="C240" s="1" t="s">
        <v>388</v>
      </c>
      <c r="D240" s="1" t="s">
        <v>389</v>
      </c>
      <c r="E240" s="1" t="s">
        <v>46</v>
      </c>
      <c r="F240" s="1" t="s">
        <v>47</v>
      </c>
      <c r="G240" s="1" t="s">
        <v>48</v>
      </c>
      <c r="H240" s="13">
        <v>4</v>
      </c>
      <c r="I240" s="16">
        <v>149.99</v>
      </c>
      <c r="J240" s="16">
        <v>599.96</v>
      </c>
      <c r="K240" s="1" t="s">
        <v>36</v>
      </c>
      <c r="L240" s="1" t="s">
        <v>52</v>
      </c>
      <c r="M240" s="1" t="s">
        <v>38</v>
      </c>
      <c r="N240" s="10">
        <v>44560</v>
      </c>
      <c r="O240" s="18">
        <f ca="1">DATEDIF(Data[[#This Row],[Customer_Since]],TODAY(),"Y")</f>
        <v>3</v>
      </c>
      <c r="P240" s="20">
        <f>EOMONTH(Data[[#This Row],[Date]],0)</f>
        <v>45747</v>
      </c>
      <c r="Q240" s="40" cm="1">
        <f t="array" aca="1" ref="Q240" ca="1">IF(CELL("row")=ROW(),NOW(),Q240)</f>
        <v>0</v>
      </c>
    </row>
    <row r="241" spans="1:17" ht="15.75" customHeight="1" x14ac:dyDescent="0.25">
      <c r="A241" s="1" t="s">
        <v>390</v>
      </c>
      <c r="B241" s="10">
        <v>45743</v>
      </c>
      <c r="C241" s="1" t="s">
        <v>104</v>
      </c>
      <c r="D241" s="1" t="s">
        <v>105</v>
      </c>
      <c r="E241" s="1" t="s">
        <v>116</v>
      </c>
      <c r="F241" s="1" t="s">
        <v>117</v>
      </c>
      <c r="G241" s="1" t="s">
        <v>35</v>
      </c>
      <c r="H241" s="13">
        <v>4</v>
      </c>
      <c r="I241" s="16">
        <v>79.989999999999995</v>
      </c>
      <c r="J241" s="16">
        <v>319.95999999999998</v>
      </c>
      <c r="K241" s="1" t="s">
        <v>28</v>
      </c>
      <c r="L241" s="1" t="s">
        <v>23</v>
      </c>
      <c r="M241" s="1" t="s">
        <v>24</v>
      </c>
      <c r="N241" s="10">
        <v>45288</v>
      </c>
      <c r="O241" s="18">
        <f ca="1">DATEDIF(Data[[#This Row],[Customer_Since]],TODAY(),"Y")</f>
        <v>1</v>
      </c>
      <c r="P241" s="20">
        <f>EOMONTH(Data[[#This Row],[Date]],0)</f>
        <v>45747</v>
      </c>
      <c r="Q241" s="40" cm="1">
        <f t="array" aca="1" ref="Q241" ca="1">IF(CELL("row")=ROW(),NOW(),Q241)</f>
        <v>0</v>
      </c>
    </row>
    <row r="242" spans="1:17" ht="15.75" customHeight="1" x14ac:dyDescent="0.25">
      <c r="A242" s="1" t="s">
        <v>391</v>
      </c>
      <c r="B242" s="10">
        <v>45745</v>
      </c>
      <c r="C242" s="1" t="s">
        <v>187</v>
      </c>
      <c r="D242" s="1" t="s">
        <v>188</v>
      </c>
      <c r="E242" s="1" t="s">
        <v>119</v>
      </c>
      <c r="F242" s="1" t="s">
        <v>120</v>
      </c>
      <c r="G242" s="1" t="s">
        <v>21</v>
      </c>
      <c r="H242" s="13">
        <v>5</v>
      </c>
      <c r="I242" s="16">
        <v>89.99</v>
      </c>
      <c r="J242" s="16">
        <v>449.95</v>
      </c>
      <c r="K242" s="1" t="s">
        <v>36</v>
      </c>
      <c r="L242" s="1" t="s">
        <v>37</v>
      </c>
      <c r="M242" s="1" t="s">
        <v>24</v>
      </c>
      <c r="N242" s="10">
        <v>44704</v>
      </c>
      <c r="O242" s="18">
        <f ca="1">DATEDIF(Data[[#This Row],[Customer_Since]],TODAY(),"Y")</f>
        <v>3</v>
      </c>
      <c r="P242" s="20">
        <f>EOMONTH(Data[[#This Row],[Date]],0)</f>
        <v>45747</v>
      </c>
      <c r="Q242" s="40" cm="1">
        <f t="array" aca="1" ref="Q242" ca="1">IF(CELL("row")=ROW(),NOW(),Q242)</f>
        <v>0</v>
      </c>
    </row>
    <row r="243" spans="1:17" ht="15.75" customHeight="1" x14ac:dyDescent="0.25">
      <c r="A243" s="1" t="s">
        <v>392</v>
      </c>
      <c r="B243" s="10">
        <v>45746</v>
      </c>
      <c r="C243" s="1" t="s">
        <v>95</v>
      </c>
      <c r="D243" s="1" t="s">
        <v>96</v>
      </c>
      <c r="E243" s="1" t="s">
        <v>46</v>
      </c>
      <c r="F243" s="1" t="s">
        <v>47</v>
      </c>
      <c r="G243" s="1" t="s">
        <v>48</v>
      </c>
      <c r="H243" s="13">
        <v>3</v>
      </c>
      <c r="I243" s="16">
        <v>149.99</v>
      </c>
      <c r="J243" s="16">
        <v>449.97</v>
      </c>
      <c r="K243" s="1" t="s">
        <v>36</v>
      </c>
      <c r="L243" s="1" t="s">
        <v>23</v>
      </c>
      <c r="M243" s="1" t="s">
        <v>38</v>
      </c>
      <c r="N243" s="10">
        <v>45171</v>
      </c>
      <c r="O243" s="18">
        <f ca="1">DATEDIF(Data[[#This Row],[Customer_Since]],TODAY(),"Y")</f>
        <v>1</v>
      </c>
      <c r="P243" s="20">
        <f>EOMONTH(Data[[#This Row],[Date]],0)</f>
        <v>45747</v>
      </c>
      <c r="Q243" s="40" cm="1">
        <f t="array" aca="1" ref="Q243" ca="1">IF(CELL("row")=ROW(),NOW(),Q243)</f>
        <v>0</v>
      </c>
    </row>
    <row r="244" spans="1:17" ht="15.75" customHeight="1" x14ac:dyDescent="0.25">
      <c r="A244" s="1" t="s">
        <v>393</v>
      </c>
      <c r="B244" s="10">
        <v>45746</v>
      </c>
      <c r="C244" s="1" t="s">
        <v>67</v>
      </c>
      <c r="D244" s="1" t="s">
        <v>68</v>
      </c>
      <c r="E244" s="1" t="s">
        <v>119</v>
      </c>
      <c r="F244" s="1" t="s">
        <v>120</v>
      </c>
      <c r="G244" s="1" t="s">
        <v>21</v>
      </c>
      <c r="H244" s="13">
        <v>2</v>
      </c>
      <c r="I244" s="16">
        <v>89.99</v>
      </c>
      <c r="J244" s="16">
        <v>179.98</v>
      </c>
      <c r="K244" s="1" t="s">
        <v>59</v>
      </c>
      <c r="L244" s="1" t="s">
        <v>52</v>
      </c>
      <c r="M244" s="1" t="s">
        <v>29</v>
      </c>
      <c r="N244" s="10">
        <v>44522</v>
      </c>
      <c r="O244" s="18">
        <f ca="1">DATEDIF(Data[[#This Row],[Customer_Since]],TODAY(),"Y")</f>
        <v>3</v>
      </c>
      <c r="P244" s="20">
        <f>EOMONTH(Data[[#This Row],[Date]],0)</f>
        <v>45747</v>
      </c>
      <c r="Q244" s="40" cm="1">
        <f t="array" aca="1" ref="Q244" ca="1">IF(CELL("row")=ROW(),NOW(),Q244)</f>
        <v>0</v>
      </c>
    </row>
    <row r="245" spans="1:17" ht="15.75" customHeight="1" x14ac:dyDescent="0.25">
      <c r="A245" s="1" t="s">
        <v>394</v>
      </c>
      <c r="B245" s="10">
        <v>45748</v>
      </c>
      <c r="C245" s="1" t="s">
        <v>104</v>
      </c>
      <c r="D245" s="1" t="s">
        <v>105</v>
      </c>
      <c r="E245" s="1" t="s">
        <v>82</v>
      </c>
      <c r="F245" s="1" t="s">
        <v>83</v>
      </c>
      <c r="G245" s="1" t="s">
        <v>21</v>
      </c>
      <c r="H245" s="13">
        <v>2</v>
      </c>
      <c r="I245" s="16">
        <v>699.99</v>
      </c>
      <c r="J245" s="16">
        <v>1399.98</v>
      </c>
      <c r="K245" s="1" t="s">
        <v>36</v>
      </c>
      <c r="L245" s="1" t="s">
        <v>42</v>
      </c>
      <c r="M245" s="1" t="s">
        <v>38</v>
      </c>
      <c r="N245" s="10">
        <v>44618</v>
      </c>
      <c r="O245" s="18">
        <f ca="1">DATEDIF(Data[[#This Row],[Customer_Since]],TODAY(),"Y")</f>
        <v>3</v>
      </c>
      <c r="P245" s="20">
        <f>EOMONTH(Data[[#This Row],[Date]],0)</f>
        <v>45777</v>
      </c>
      <c r="Q245" s="40" cm="1">
        <f t="array" aca="1" ref="Q245" ca="1">IF(CELL("row")=ROW(),NOW(),Q245)</f>
        <v>0</v>
      </c>
    </row>
    <row r="246" spans="1:17" ht="15.75" customHeight="1" x14ac:dyDescent="0.25">
      <c r="A246" s="1" t="s">
        <v>395</v>
      </c>
      <c r="B246" s="10">
        <v>45749</v>
      </c>
      <c r="C246" s="1" t="s">
        <v>125</v>
      </c>
      <c r="D246" s="1" t="s">
        <v>126</v>
      </c>
      <c r="E246" s="1" t="s">
        <v>63</v>
      </c>
      <c r="F246" s="1" t="s">
        <v>64</v>
      </c>
      <c r="G246" s="1" t="s">
        <v>21</v>
      </c>
      <c r="H246" s="13">
        <v>3</v>
      </c>
      <c r="I246" s="16">
        <v>899.99</v>
      </c>
      <c r="J246" s="16">
        <v>2699.97</v>
      </c>
      <c r="K246" s="1" t="s">
        <v>22</v>
      </c>
      <c r="L246" s="1" t="s">
        <v>23</v>
      </c>
      <c r="M246" s="1" t="s">
        <v>38</v>
      </c>
      <c r="N246" s="10">
        <v>44953</v>
      </c>
      <c r="O246" s="18">
        <f ca="1">DATEDIF(Data[[#This Row],[Customer_Since]],TODAY(),"Y")</f>
        <v>2</v>
      </c>
      <c r="P246" s="20">
        <f>EOMONTH(Data[[#This Row],[Date]],0)</f>
        <v>45777</v>
      </c>
      <c r="Q246" s="40" cm="1">
        <f t="array" aca="1" ref="Q246" ca="1">IF(CELL("row")=ROW(),NOW(),Q246)</f>
        <v>0</v>
      </c>
    </row>
    <row r="247" spans="1:17" ht="15.75" customHeight="1" x14ac:dyDescent="0.25">
      <c r="A247" s="1" t="s">
        <v>396</v>
      </c>
      <c r="B247" s="10">
        <v>45755</v>
      </c>
      <c r="C247" s="1" t="s">
        <v>95</v>
      </c>
      <c r="D247" s="1" t="s">
        <v>96</v>
      </c>
      <c r="E247" s="1" t="s">
        <v>116</v>
      </c>
      <c r="F247" s="1" t="s">
        <v>117</v>
      </c>
      <c r="G247" s="1" t="s">
        <v>35</v>
      </c>
      <c r="H247" s="13">
        <v>3</v>
      </c>
      <c r="I247" s="16">
        <v>79.989999999999995</v>
      </c>
      <c r="J247" s="16">
        <v>239.97</v>
      </c>
      <c r="K247" s="1" t="s">
        <v>28</v>
      </c>
      <c r="L247" s="1" t="s">
        <v>42</v>
      </c>
      <c r="M247" s="1" t="s">
        <v>24</v>
      </c>
      <c r="N247" s="10">
        <v>44511</v>
      </c>
      <c r="O247" s="18">
        <f ca="1">DATEDIF(Data[[#This Row],[Customer_Since]],TODAY(),"Y")</f>
        <v>3</v>
      </c>
      <c r="P247" s="20">
        <f>EOMONTH(Data[[#This Row],[Date]],0)</f>
        <v>45777</v>
      </c>
      <c r="Q247" s="40" cm="1">
        <f t="array" aca="1" ref="Q247" ca="1">IF(CELL("row")=ROW(),NOW(),Q247)</f>
        <v>0</v>
      </c>
    </row>
    <row r="248" spans="1:17" ht="15.75" customHeight="1" x14ac:dyDescent="0.25">
      <c r="A248" s="1" t="s">
        <v>397</v>
      </c>
      <c r="B248" s="10">
        <v>45756</v>
      </c>
      <c r="C248" s="1" t="s">
        <v>61</v>
      </c>
      <c r="D248" s="1" t="s">
        <v>62</v>
      </c>
      <c r="E248" s="1" t="s">
        <v>119</v>
      </c>
      <c r="F248" s="1" t="s">
        <v>120</v>
      </c>
      <c r="G248" s="1" t="s">
        <v>21</v>
      </c>
      <c r="H248" s="13">
        <v>1</v>
      </c>
      <c r="I248" s="16">
        <v>89.99</v>
      </c>
      <c r="J248" s="16">
        <v>89.99</v>
      </c>
      <c r="K248" s="1" t="s">
        <v>59</v>
      </c>
      <c r="L248" s="1" t="s">
        <v>65</v>
      </c>
      <c r="M248" s="1" t="s">
        <v>24</v>
      </c>
      <c r="N248" s="10">
        <v>45346</v>
      </c>
      <c r="O248" s="18">
        <f ca="1">DATEDIF(Data[[#This Row],[Customer_Since]],TODAY(),"Y")</f>
        <v>1</v>
      </c>
      <c r="P248" s="20">
        <f>EOMONTH(Data[[#This Row],[Date]],0)</f>
        <v>45777</v>
      </c>
      <c r="Q248" s="40" cm="1">
        <f t="array" aca="1" ref="Q248" ca="1">IF(CELL("row")=ROW(),NOW(),Q248)</f>
        <v>0</v>
      </c>
    </row>
    <row r="249" spans="1:17" ht="15.75" customHeight="1" x14ac:dyDescent="0.25">
      <c r="A249" s="1" t="s">
        <v>398</v>
      </c>
      <c r="B249" s="10">
        <v>45758</v>
      </c>
      <c r="C249" s="1" t="s">
        <v>295</v>
      </c>
      <c r="D249" s="1" t="s">
        <v>296</v>
      </c>
      <c r="E249" s="1" t="s">
        <v>82</v>
      </c>
      <c r="F249" s="1" t="s">
        <v>83</v>
      </c>
      <c r="G249" s="1" t="s">
        <v>21</v>
      </c>
      <c r="H249" s="13">
        <v>3</v>
      </c>
      <c r="I249" s="16">
        <v>699.99</v>
      </c>
      <c r="J249" s="16">
        <v>2099.9699999999998</v>
      </c>
      <c r="K249" s="1" t="s">
        <v>36</v>
      </c>
      <c r="L249" s="1" t="s">
        <v>42</v>
      </c>
      <c r="M249" s="1" t="s">
        <v>24</v>
      </c>
      <c r="N249" s="10">
        <v>44909</v>
      </c>
      <c r="O249" s="18">
        <f ca="1">DATEDIF(Data[[#This Row],[Customer_Since]],TODAY(),"Y")</f>
        <v>2</v>
      </c>
      <c r="P249" s="20">
        <f>EOMONTH(Data[[#This Row],[Date]],0)</f>
        <v>45777</v>
      </c>
      <c r="Q249" s="40" cm="1">
        <f t="array" aca="1" ref="Q249" ca="1">IF(CELL("row")=ROW(),NOW(),Q249)</f>
        <v>0</v>
      </c>
    </row>
    <row r="250" spans="1:17" ht="15.75" customHeight="1" x14ac:dyDescent="0.25">
      <c r="A250" s="1" t="s">
        <v>399</v>
      </c>
      <c r="B250" s="10">
        <v>45758</v>
      </c>
      <c r="C250" s="1" t="s">
        <v>228</v>
      </c>
      <c r="D250" s="1" t="s">
        <v>229</v>
      </c>
      <c r="E250" s="1" t="s">
        <v>119</v>
      </c>
      <c r="F250" s="1" t="s">
        <v>120</v>
      </c>
      <c r="G250" s="1" t="s">
        <v>21</v>
      </c>
      <c r="H250" s="13">
        <v>2</v>
      </c>
      <c r="I250" s="16">
        <v>89.99</v>
      </c>
      <c r="J250" s="16">
        <v>179.98</v>
      </c>
      <c r="K250" s="1" t="s">
        <v>59</v>
      </c>
      <c r="L250" s="1" t="s">
        <v>65</v>
      </c>
      <c r="M250" s="1" t="s">
        <v>24</v>
      </c>
      <c r="N250" s="10">
        <v>45088</v>
      </c>
      <c r="O250" s="18">
        <f ca="1">DATEDIF(Data[[#This Row],[Customer_Since]],TODAY(),"Y")</f>
        <v>2</v>
      </c>
      <c r="P250" s="20">
        <f>EOMONTH(Data[[#This Row],[Date]],0)</f>
        <v>45777</v>
      </c>
      <c r="Q250" s="40" cm="1">
        <f t="array" aca="1" ref="Q250" ca="1">IF(CELL("row")=ROW(),NOW(),Q250)</f>
        <v>0</v>
      </c>
    </row>
    <row r="251" spans="1:17" ht="15.75" customHeight="1" x14ac:dyDescent="0.25">
      <c r="A251" s="1" t="s">
        <v>400</v>
      </c>
      <c r="B251" s="10">
        <v>45758</v>
      </c>
      <c r="C251" s="1" t="s">
        <v>140</v>
      </c>
      <c r="D251" s="1" t="s">
        <v>141</v>
      </c>
      <c r="E251" s="1" t="s">
        <v>119</v>
      </c>
      <c r="F251" s="1" t="s">
        <v>120</v>
      </c>
      <c r="G251" s="1" t="s">
        <v>21</v>
      </c>
      <c r="H251" s="13">
        <v>3</v>
      </c>
      <c r="I251" s="16">
        <v>89.99</v>
      </c>
      <c r="J251" s="16">
        <v>269.97000000000003</v>
      </c>
      <c r="K251" s="1" t="s">
        <v>59</v>
      </c>
      <c r="L251" s="1" t="s">
        <v>42</v>
      </c>
      <c r="M251" s="1" t="s">
        <v>29</v>
      </c>
      <c r="N251" s="10">
        <v>44878</v>
      </c>
      <c r="O251" s="18">
        <f ca="1">DATEDIF(Data[[#This Row],[Customer_Since]],TODAY(),"Y")</f>
        <v>2</v>
      </c>
      <c r="P251" s="20">
        <f>EOMONTH(Data[[#This Row],[Date]],0)</f>
        <v>45777</v>
      </c>
      <c r="Q251" s="40" cm="1">
        <f t="array" aca="1" ref="Q251" ca="1">IF(CELL("row")=ROW(),NOW(),Q251)</f>
        <v>0</v>
      </c>
    </row>
    <row r="252" spans="1:17" ht="15.75" customHeight="1" x14ac:dyDescent="0.25"/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7B79-C811-4C73-AEA3-993E60206A01}">
  <dimension ref="A1:H17"/>
  <sheetViews>
    <sheetView topLeftCell="A4" zoomScale="205" zoomScaleNormal="205" workbookViewId="0">
      <selection activeCell="E14" sqref="E14"/>
    </sheetView>
  </sheetViews>
  <sheetFormatPr defaultRowHeight="15" x14ac:dyDescent="0.25"/>
  <cols>
    <col min="1" max="1" width="15" bestFit="1" customWidth="1"/>
    <col min="2" max="2" width="12.28515625" bestFit="1" customWidth="1"/>
    <col min="3" max="3" width="4.42578125" customWidth="1"/>
    <col min="4" max="4" width="15" bestFit="1" customWidth="1"/>
    <col min="5" max="5" width="13.42578125" bestFit="1" customWidth="1"/>
    <col min="6" max="6" width="4.7109375" customWidth="1"/>
    <col min="7" max="7" width="13.5703125" bestFit="1" customWidth="1"/>
    <col min="8" max="8" width="14" customWidth="1"/>
  </cols>
  <sheetData>
    <row r="1" spans="1:8" x14ac:dyDescent="0.25">
      <c r="A1" s="45" t="s">
        <v>442</v>
      </c>
      <c r="B1" s="45"/>
      <c r="C1" s="45"/>
      <c r="D1" s="45"/>
      <c r="E1" s="45"/>
      <c r="F1" s="45"/>
      <c r="G1" s="45"/>
      <c r="H1" s="45"/>
    </row>
    <row r="2" spans="1:8" x14ac:dyDescent="0.25">
      <c r="A2" s="45"/>
      <c r="B2" s="45"/>
      <c r="C2" s="45"/>
      <c r="D2" s="45"/>
      <c r="E2" s="45"/>
      <c r="F2" s="45"/>
      <c r="G2" s="45"/>
      <c r="H2" s="45"/>
    </row>
    <row r="3" spans="1:8" x14ac:dyDescent="0.25">
      <c r="A3" s="44" t="s">
        <v>449</v>
      </c>
      <c r="B3" s="44"/>
      <c r="D3" s="46" t="s">
        <v>450</v>
      </c>
      <c r="E3" s="46"/>
      <c r="G3" s="46" t="s">
        <v>451</v>
      </c>
      <c r="H3" s="46"/>
    </row>
    <row r="4" spans="1:8" x14ac:dyDescent="0.25">
      <c r="A4" s="45"/>
      <c r="B4" s="45"/>
      <c r="D4" s="47"/>
      <c r="E4" s="47"/>
      <c r="G4" s="47"/>
      <c r="H4" s="47"/>
    </row>
    <row r="5" spans="1:8" x14ac:dyDescent="0.25">
      <c r="A5" s="35" t="s">
        <v>448</v>
      </c>
      <c r="B5" s="36">
        <f>COUNTA(Data[Transaction_ID])</f>
        <v>250</v>
      </c>
      <c r="D5" s="35" t="s">
        <v>448</v>
      </c>
      <c r="E5" s="37">
        <v>337.0748643273671</v>
      </c>
      <c r="G5" s="35" t="s">
        <v>448</v>
      </c>
      <c r="H5" s="36">
        <v>250</v>
      </c>
    </row>
    <row r="6" spans="1:8" x14ac:dyDescent="0.25">
      <c r="A6" s="35" t="s">
        <v>446</v>
      </c>
      <c r="B6" s="36">
        <f>AVERAGE(Data[Unit_Price])</f>
        <v>296.67000000000007</v>
      </c>
      <c r="D6" s="35" t="s">
        <v>446</v>
      </c>
      <c r="E6" s="36">
        <v>296.67000000000007</v>
      </c>
      <c r="G6" s="35" t="s">
        <v>446</v>
      </c>
      <c r="H6" s="36">
        <v>400</v>
      </c>
    </row>
    <row r="7" spans="1:8" x14ac:dyDescent="0.25">
      <c r="A7" s="35" t="s">
        <v>447</v>
      </c>
      <c r="B7" s="37">
        <f>ROUND(AVERAGE(Data[Quantity]),1)</f>
        <v>3</v>
      </c>
      <c r="D7" s="35" t="s">
        <v>447</v>
      </c>
      <c r="E7" s="37">
        <v>3</v>
      </c>
      <c r="G7" s="35" t="s">
        <v>447</v>
      </c>
      <c r="H7" s="37">
        <v>3</v>
      </c>
    </row>
    <row r="8" spans="1:8" x14ac:dyDescent="0.25">
      <c r="A8" s="35" t="s">
        <v>444</v>
      </c>
      <c r="B8" s="38">
        <v>300000</v>
      </c>
      <c r="D8" s="35" t="s">
        <v>445</v>
      </c>
      <c r="E8" s="38">
        <f>E5*E6*E7</f>
        <v>300000.00000000006</v>
      </c>
      <c r="G8" s="35" t="s">
        <v>445</v>
      </c>
      <c r="H8" s="38">
        <f>H5*H6*H7</f>
        <v>300000</v>
      </c>
    </row>
    <row r="9" spans="1:8" x14ac:dyDescent="0.25">
      <c r="A9" s="35" t="s">
        <v>445</v>
      </c>
      <c r="B9" s="38">
        <f>B5*B6*B7</f>
        <v>222502.50000000006</v>
      </c>
    </row>
    <row r="12" spans="1:8" x14ac:dyDescent="0.25">
      <c r="A12" s="45" t="s">
        <v>449</v>
      </c>
      <c r="B12" s="45"/>
      <c r="D12" s="45" t="s">
        <v>452</v>
      </c>
      <c r="E12" s="45"/>
      <c r="G12" s="45" t="s">
        <v>455</v>
      </c>
      <c r="H12" s="45"/>
    </row>
    <row r="13" spans="1:8" x14ac:dyDescent="0.25">
      <c r="A13" s="45"/>
      <c r="B13" s="45"/>
      <c r="D13" s="45"/>
      <c r="E13" s="45"/>
      <c r="G13" s="45"/>
      <c r="H13" s="45"/>
    </row>
    <row r="14" spans="1:8" x14ac:dyDescent="0.25">
      <c r="A14" s="35" t="s">
        <v>448</v>
      </c>
      <c r="B14" s="36">
        <f>COUNTA(Data[Transaction_ID])</f>
        <v>250</v>
      </c>
      <c r="D14" s="35" t="s">
        <v>448</v>
      </c>
      <c r="E14" s="36">
        <v>250</v>
      </c>
      <c r="G14" s="30" t="s">
        <v>453</v>
      </c>
      <c r="H14" s="30" t="s">
        <v>454</v>
      </c>
    </row>
    <row r="15" spans="1:8" x14ac:dyDescent="0.25">
      <c r="A15" s="35" t="s">
        <v>446</v>
      </c>
      <c r="B15" s="36">
        <f>AVERAGE(Data[Unit_Price])</f>
        <v>296.67000000000007</v>
      </c>
      <c r="D15" s="35" t="s">
        <v>443</v>
      </c>
      <c r="E15" s="36">
        <v>899.99</v>
      </c>
      <c r="G15" s="36">
        <f>MAX(Data[Unit_Price])</f>
        <v>899.99</v>
      </c>
      <c r="H15" s="36">
        <f>MIN(Data[Unit_Price])</f>
        <v>59.99</v>
      </c>
    </row>
    <row r="16" spans="1:8" x14ac:dyDescent="0.25">
      <c r="A16" s="35" t="s">
        <v>447</v>
      </c>
      <c r="B16" s="37">
        <f>ROUND(AVERAGE(Data[Quantity]),1)</f>
        <v>3</v>
      </c>
      <c r="D16" s="35" t="s">
        <v>447</v>
      </c>
      <c r="E16" s="37">
        <v>5</v>
      </c>
      <c r="G16" s="36">
        <f>MAX(Data[Quantity])</f>
        <v>5</v>
      </c>
      <c r="H16" s="36">
        <f>MIN(Data[Quantity])</f>
        <v>1</v>
      </c>
    </row>
    <row r="17" spans="1:5" x14ac:dyDescent="0.25">
      <c r="A17" s="35" t="s">
        <v>445</v>
      </c>
      <c r="B17" s="38">
        <f>B14*B15*B16</f>
        <v>222502.50000000006</v>
      </c>
      <c r="D17" s="35" t="s">
        <v>445</v>
      </c>
      <c r="E17" s="38">
        <f>E14*E15*E16</f>
        <v>1124987.5</v>
      </c>
    </row>
  </sheetData>
  <scenarios current="2" show="2">
    <scenario name="Base Case" locked="1" count="2" user="BHOOMI" comment="Created by BHOOMI on 29-07-2025_x000a_Modified by BHOOMI on 29-07-2025">
      <inputCells r="E15" val="296.67"/>
      <inputCells r="E16" val="3" numFmtId="1"/>
    </scenario>
    <scenario name="Worst Case" locked="1" count="2" user="BHOOMI" comment="Created by BHOOMI on 29-07-2025">
      <inputCells r="E15" val="59.99"/>
      <inputCells r="E16" val="1" numFmtId="1"/>
    </scenario>
    <scenario name="Best Case" locked="1" count="2" user="BHOOMI" comment="Created by BHOOMI on 29-07-2025">
      <inputCells r="E15" val="899.99"/>
      <inputCells r="E16" val="5" numFmtId="1"/>
    </scenario>
  </scenarios>
  <mergeCells count="7">
    <mergeCell ref="A3:B4"/>
    <mergeCell ref="D3:E4"/>
    <mergeCell ref="G3:H4"/>
    <mergeCell ref="A1:H2"/>
    <mergeCell ref="A12:B13"/>
    <mergeCell ref="D12:E13"/>
    <mergeCell ref="G12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6BC2-3A30-4189-9BBE-10FF265A69C0}">
  <dimension ref="A1:I42"/>
  <sheetViews>
    <sheetView workbookViewId="0">
      <selection activeCell="M35" sqref="M35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s="48" t="s">
        <v>440</v>
      </c>
      <c r="B1" s="48"/>
      <c r="C1" s="48"/>
      <c r="D1" s="48"/>
      <c r="E1" s="48"/>
      <c r="F1" s="48"/>
      <c r="G1" s="48"/>
      <c r="H1" s="48"/>
      <c r="I1" s="48"/>
    </row>
    <row r="2" spans="1:9" x14ac:dyDescent="0.25">
      <c r="A2" s="26" t="s">
        <v>417</v>
      </c>
      <c r="B2" s="26"/>
      <c r="C2" s="26"/>
      <c r="D2" s="26"/>
      <c r="E2" s="26"/>
      <c r="F2" s="26"/>
      <c r="G2" s="26"/>
      <c r="H2" s="26"/>
      <c r="I2" s="26"/>
    </row>
    <row r="3" spans="1:9" ht="15.75" thickBot="1" x14ac:dyDescent="0.3">
      <c r="A3" s="26"/>
      <c r="B3" s="26"/>
      <c r="C3" s="26"/>
      <c r="D3" s="26"/>
      <c r="E3" s="26"/>
      <c r="F3" s="26"/>
      <c r="G3" s="26"/>
      <c r="H3" s="26"/>
      <c r="I3" s="26"/>
    </row>
    <row r="4" spans="1:9" x14ac:dyDescent="0.25">
      <c r="A4" s="27" t="s">
        <v>418</v>
      </c>
      <c r="B4" s="27"/>
      <c r="C4" s="26"/>
      <c r="D4" s="26"/>
      <c r="E4" s="26"/>
      <c r="F4" s="26"/>
      <c r="G4" s="26"/>
      <c r="H4" s="26"/>
      <c r="I4" s="26"/>
    </row>
    <row r="5" spans="1:9" x14ac:dyDescent="0.25">
      <c r="A5" s="26" t="s">
        <v>419</v>
      </c>
      <c r="B5" s="26">
        <v>0.45809869406349091</v>
      </c>
      <c r="C5" s="26"/>
      <c r="D5" s="26"/>
      <c r="E5" s="26"/>
      <c r="F5" s="26"/>
      <c r="G5" s="26"/>
      <c r="H5" s="26"/>
      <c r="I5" s="26"/>
    </row>
    <row r="6" spans="1:9" x14ac:dyDescent="0.25">
      <c r="A6" s="26" t="s">
        <v>420</v>
      </c>
      <c r="B6" s="26">
        <v>0.20985441350267586</v>
      </c>
      <c r="C6" s="26"/>
      <c r="D6" s="26"/>
      <c r="E6" s="26"/>
      <c r="F6" s="26"/>
      <c r="G6" s="26"/>
      <c r="H6" s="26"/>
      <c r="I6" s="26"/>
    </row>
    <row r="7" spans="1:9" x14ac:dyDescent="0.25">
      <c r="A7" s="26" t="s">
        <v>421</v>
      </c>
      <c r="B7" s="26">
        <v>0.20665544351685675</v>
      </c>
      <c r="C7" s="26"/>
      <c r="D7" s="26"/>
      <c r="E7" s="26"/>
      <c r="F7" s="26"/>
      <c r="G7" s="26"/>
      <c r="H7" s="26"/>
      <c r="I7" s="26"/>
    </row>
    <row r="8" spans="1:9" x14ac:dyDescent="0.25">
      <c r="A8" s="26" t="s">
        <v>404</v>
      </c>
      <c r="B8" s="26">
        <v>921.40854264214693</v>
      </c>
      <c r="C8" s="26"/>
      <c r="D8" s="26"/>
      <c r="E8" s="26"/>
      <c r="F8" s="26"/>
      <c r="G8" s="26"/>
      <c r="H8" s="26"/>
      <c r="I8" s="26"/>
    </row>
    <row r="9" spans="1:9" ht="15.75" thickBot="1" x14ac:dyDescent="0.3">
      <c r="A9" s="28" t="s">
        <v>422</v>
      </c>
      <c r="B9" s="28">
        <v>249</v>
      </c>
      <c r="C9" s="26"/>
      <c r="D9" s="26"/>
      <c r="E9" s="26"/>
      <c r="F9" s="26"/>
      <c r="G9" s="26"/>
      <c r="H9" s="26"/>
      <c r="I9" s="26"/>
    </row>
    <row r="10" spans="1:9" x14ac:dyDescent="0.25">
      <c r="A10" s="26"/>
      <c r="B10" s="26"/>
      <c r="C10" s="26"/>
      <c r="D10" s="26"/>
      <c r="E10" s="26"/>
      <c r="F10" s="26"/>
      <c r="G10" s="26"/>
      <c r="H10" s="26"/>
      <c r="I10" s="26"/>
    </row>
    <row r="11" spans="1:9" ht="15.75" thickBot="1" x14ac:dyDescent="0.3">
      <c r="A11" s="26" t="s">
        <v>423</v>
      </c>
      <c r="B11" s="26"/>
      <c r="C11" s="26"/>
      <c r="D11" s="26"/>
      <c r="E11" s="26"/>
      <c r="F11" s="26"/>
      <c r="G11" s="26"/>
      <c r="H11" s="26"/>
      <c r="I11" s="26"/>
    </row>
    <row r="12" spans="1:9" x14ac:dyDescent="0.25">
      <c r="A12" s="29"/>
      <c r="B12" s="29" t="s">
        <v>428</v>
      </c>
      <c r="C12" s="29" t="s">
        <v>429</v>
      </c>
      <c r="D12" s="29" t="s">
        <v>430</v>
      </c>
      <c r="E12" s="29" t="s">
        <v>431</v>
      </c>
      <c r="F12" s="29" t="s">
        <v>432</v>
      </c>
      <c r="G12" s="26"/>
      <c r="H12" s="26"/>
      <c r="I12" s="26"/>
    </row>
    <row r="13" spans="1:9" x14ac:dyDescent="0.25">
      <c r="A13" s="26" t="s">
        <v>424</v>
      </c>
      <c r="B13" s="26">
        <v>1</v>
      </c>
      <c r="C13" s="26">
        <v>55694513.010666132</v>
      </c>
      <c r="D13" s="26">
        <v>55694513.010666132</v>
      </c>
      <c r="E13" s="26">
        <v>65.600619709765951</v>
      </c>
      <c r="F13" s="26">
        <v>2.5391277291094679E-14</v>
      </c>
      <c r="G13" s="26"/>
      <c r="H13" s="26"/>
      <c r="I13" s="26"/>
    </row>
    <row r="14" spans="1:9" x14ac:dyDescent="0.25">
      <c r="A14" s="26" t="s">
        <v>425</v>
      </c>
      <c r="B14" s="26">
        <v>247</v>
      </c>
      <c r="C14" s="26">
        <v>209701444.50611952</v>
      </c>
      <c r="D14" s="26">
        <v>848993.70245392516</v>
      </c>
      <c r="E14" s="26"/>
      <c r="F14" s="26"/>
      <c r="G14" s="26"/>
      <c r="H14" s="26"/>
      <c r="I14" s="26"/>
    </row>
    <row r="15" spans="1:9" ht="15.75" thickBot="1" x14ac:dyDescent="0.3">
      <c r="A15" s="28" t="s">
        <v>426</v>
      </c>
      <c r="B15" s="28">
        <v>248</v>
      </c>
      <c r="C15" s="28">
        <v>265395957.51678565</v>
      </c>
      <c r="D15" s="28"/>
      <c r="E15" s="28"/>
      <c r="F15" s="28"/>
      <c r="G15" s="26"/>
      <c r="H15" s="26"/>
      <c r="I15" s="26"/>
    </row>
    <row r="16" spans="1:9" ht="15.75" thickBot="1" x14ac:dyDescent="0.3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29"/>
      <c r="B17" s="29" t="s">
        <v>433</v>
      </c>
      <c r="C17" s="29" t="s">
        <v>404</v>
      </c>
      <c r="D17" s="29" t="s">
        <v>434</v>
      </c>
      <c r="E17" s="29" t="s">
        <v>435</v>
      </c>
      <c r="F17" s="29" t="s">
        <v>436</v>
      </c>
      <c r="G17" s="29" t="s">
        <v>437</v>
      </c>
      <c r="H17" s="29" t="s">
        <v>438</v>
      </c>
      <c r="I17" s="29" t="s">
        <v>439</v>
      </c>
    </row>
    <row r="18" spans="1:9" x14ac:dyDescent="0.25">
      <c r="A18" s="26" t="s">
        <v>427</v>
      </c>
      <c r="B18" s="26">
        <v>-148.18856276399686</v>
      </c>
      <c r="C18" s="26">
        <v>143.94399015159905</v>
      </c>
      <c r="D18" s="26">
        <v>-1.029487668140417</v>
      </c>
      <c r="E18" s="26">
        <v>0.30425761488766012</v>
      </c>
      <c r="F18" s="26">
        <v>-431.70276968654099</v>
      </c>
      <c r="G18" s="26">
        <v>135.32564415854728</v>
      </c>
      <c r="H18" s="26">
        <v>-431.70276968654099</v>
      </c>
      <c r="I18" s="26">
        <v>135.32564415854728</v>
      </c>
    </row>
    <row r="19" spans="1:9" ht="15.75" thickBot="1" x14ac:dyDescent="0.3">
      <c r="A19" s="28">
        <v>3</v>
      </c>
      <c r="B19" s="28">
        <v>353.78860283764737</v>
      </c>
      <c r="C19" s="28">
        <v>43.680727926547888</v>
      </c>
      <c r="D19" s="28">
        <v>8.099420949041118</v>
      </c>
      <c r="E19" s="28">
        <v>2.5391277291093214E-14</v>
      </c>
      <c r="F19" s="28">
        <v>267.75439659637294</v>
      </c>
      <c r="G19" s="28">
        <v>439.82280907892181</v>
      </c>
      <c r="H19" s="28">
        <v>267.75439659637294</v>
      </c>
      <c r="I19" s="28">
        <v>439.82280907892181</v>
      </c>
    </row>
    <row r="24" spans="1:9" x14ac:dyDescent="0.25">
      <c r="A24" s="48" t="s">
        <v>441</v>
      </c>
      <c r="B24" s="48"/>
      <c r="C24" s="48"/>
      <c r="D24" s="48"/>
      <c r="E24" s="48"/>
      <c r="F24" s="48"/>
      <c r="G24" s="48"/>
      <c r="H24" s="48"/>
      <c r="I24" s="48"/>
    </row>
    <row r="25" spans="1:9" x14ac:dyDescent="0.25">
      <c r="A25" s="31" t="s">
        <v>417</v>
      </c>
      <c r="B25" s="31"/>
      <c r="C25" s="31"/>
      <c r="D25" s="31"/>
      <c r="E25" s="31"/>
      <c r="F25" s="31"/>
      <c r="G25" s="31"/>
      <c r="H25" s="31"/>
      <c r="I25" s="31"/>
    </row>
    <row r="26" spans="1:9" ht="15.75" thickBot="1" x14ac:dyDescent="0.3">
      <c r="A26" s="31"/>
      <c r="B26" s="31"/>
      <c r="C26" s="31"/>
      <c r="D26" s="31"/>
      <c r="E26" s="31"/>
      <c r="F26" s="31"/>
      <c r="G26" s="31"/>
      <c r="H26" s="31"/>
      <c r="I26" s="31"/>
    </row>
    <row r="27" spans="1:9" x14ac:dyDescent="0.25">
      <c r="A27" s="32" t="s">
        <v>418</v>
      </c>
      <c r="B27" s="32"/>
      <c r="C27" s="31"/>
      <c r="D27" s="31"/>
      <c r="E27" s="31"/>
      <c r="F27" s="31"/>
      <c r="G27" s="31"/>
      <c r="H27" s="31"/>
      <c r="I27" s="31"/>
    </row>
    <row r="28" spans="1:9" x14ac:dyDescent="0.25">
      <c r="A28" s="31" t="s">
        <v>419</v>
      </c>
      <c r="B28" s="31">
        <v>0.83543083909413396</v>
      </c>
      <c r="C28" s="31"/>
      <c r="D28" s="31"/>
      <c r="E28" s="31"/>
      <c r="F28" s="31"/>
      <c r="G28" s="31"/>
      <c r="H28" s="31"/>
      <c r="I28" s="31"/>
    </row>
    <row r="29" spans="1:9" x14ac:dyDescent="0.25">
      <c r="A29" s="31" t="s">
        <v>420</v>
      </c>
      <c r="B29" s="31">
        <v>0.69794468690952882</v>
      </c>
      <c r="C29" s="31"/>
      <c r="D29" s="31"/>
      <c r="E29" s="31"/>
      <c r="F29" s="31"/>
      <c r="G29" s="31"/>
      <c r="H29" s="31"/>
      <c r="I29" s="31"/>
    </row>
    <row r="30" spans="1:9" x14ac:dyDescent="0.25">
      <c r="A30" s="31" t="s">
        <v>421</v>
      </c>
      <c r="B30" s="31">
        <v>0.69672179090511388</v>
      </c>
      <c r="C30" s="31"/>
      <c r="D30" s="31"/>
      <c r="E30" s="31"/>
      <c r="F30" s="31"/>
      <c r="G30" s="31"/>
      <c r="H30" s="31"/>
      <c r="I30" s="31"/>
    </row>
    <row r="31" spans="1:9" x14ac:dyDescent="0.25">
      <c r="A31" s="31" t="s">
        <v>404</v>
      </c>
      <c r="B31" s="31">
        <v>569.69435317118416</v>
      </c>
      <c r="C31" s="31"/>
      <c r="D31" s="31"/>
      <c r="E31" s="31"/>
      <c r="F31" s="31"/>
      <c r="G31" s="31"/>
      <c r="H31" s="31"/>
      <c r="I31" s="31"/>
    </row>
    <row r="32" spans="1:9" ht="15.75" thickBot="1" x14ac:dyDescent="0.3">
      <c r="A32" s="33" t="s">
        <v>422</v>
      </c>
      <c r="B32" s="33">
        <v>249</v>
      </c>
      <c r="C32" s="31"/>
      <c r="D32" s="31"/>
      <c r="E32" s="31"/>
      <c r="F32" s="31"/>
      <c r="G32" s="31"/>
      <c r="H32" s="31"/>
      <c r="I32" s="31"/>
    </row>
    <row r="33" spans="1:9" x14ac:dyDescent="0.25">
      <c r="A33" s="31"/>
      <c r="B33" s="31"/>
      <c r="C33" s="31"/>
      <c r="D33" s="31"/>
      <c r="E33" s="31"/>
      <c r="F33" s="31"/>
      <c r="G33" s="31"/>
      <c r="H33" s="31"/>
      <c r="I33" s="31"/>
    </row>
    <row r="34" spans="1:9" ht="15.75" thickBot="1" x14ac:dyDescent="0.3">
      <c r="A34" s="31" t="s">
        <v>423</v>
      </c>
      <c r="B34" s="31"/>
      <c r="C34" s="31"/>
      <c r="D34" s="31"/>
      <c r="E34" s="31"/>
      <c r="F34" s="31"/>
      <c r="G34" s="31"/>
      <c r="H34" s="31"/>
      <c r="I34" s="31"/>
    </row>
    <row r="35" spans="1:9" x14ac:dyDescent="0.25">
      <c r="A35" s="34"/>
      <c r="B35" s="34" t="s">
        <v>428</v>
      </c>
      <c r="C35" s="34" t="s">
        <v>429</v>
      </c>
      <c r="D35" s="34" t="s">
        <v>430</v>
      </c>
      <c r="E35" s="34" t="s">
        <v>431</v>
      </c>
      <c r="F35" s="34" t="s">
        <v>432</v>
      </c>
      <c r="G35" s="31"/>
      <c r="H35" s="31"/>
      <c r="I35" s="31"/>
    </row>
    <row r="36" spans="1:9" x14ac:dyDescent="0.25">
      <c r="A36" s="31" t="s">
        <v>424</v>
      </c>
      <c r="B36" s="31">
        <v>1</v>
      </c>
      <c r="C36" s="31">
        <v>185231698.47610757</v>
      </c>
      <c r="D36" s="31">
        <v>185231698.47610757</v>
      </c>
      <c r="E36" s="31">
        <v>570.73102241713889</v>
      </c>
      <c r="F36" s="31">
        <v>3.742571401296578E-66</v>
      </c>
      <c r="G36" s="31"/>
      <c r="H36" s="31"/>
      <c r="I36" s="31"/>
    </row>
    <row r="37" spans="1:9" x14ac:dyDescent="0.25">
      <c r="A37" s="31" t="s">
        <v>425</v>
      </c>
      <c r="B37" s="31">
        <v>247</v>
      </c>
      <c r="C37" s="31">
        <v>80164259.040678084</v>
      </c>
      <c r="D37" s="31">
        <v>324551.65603513393</v>
      </c>
      <c r="E37" s="31"/>
      <c r="F37" s="31"/>
      <c r="G37" s="31"/>
      <c r="H37" s="31"/>
      <c r="I37" s="31"/>
    </row>
    <row r="38" spans="1:9" ht="15.75" thickBot="1" x14ac:dyDescent="0.3">
      <c r="A38" s="33" t="s">
        <v>426</v>
      </c>
      <c r="B38" s="33">
        <v>248</v>
      </c>
      <c r="C38" s="33">
        <v>265395957.51678565</v>
      </c>
      <c r="D38" s="33"/>
      <c r="E38" s="33"/>
      <c r="F38" s="33"/>
      <c r="G38" s="31"/>
      <c r="H38" s="31"/>
      <c r="I38" s="31"/>
    </row>
    <row r="39" spans="1:9" ht="15.75" thickBot="1" x14ac:dyDescent="0.3">
      <c r="A39" s="31"/>
      <c r="B39" s="31"/>
      <c r="C39" s="31"/>
      <c r="D39" s="31"/>
      <c r="E39" s="31"/>
      <c r="F39" s="31"/>
      <c r="G39" s="31"/>
      <c r="H39" s="31"/>
      <c r="I39" s="31"/>
    </row>
    <row r="40" spans="1:9" x14ac:dyDescent="0.25">
      <c r="A40" s="34"/>
      <c r="B40" s="34" t="s">
        <v>433</v>
      </c>
      <c r="C40" s="34" t="s">
        <v>404</v>
      </c>
      <c r="D40" s="34" t="s">
        <v>434</v>
      </c>
      <c r="E40" s="34" t="s">
        <v>435</v>
      </c>
      <c r="F40" s="34" t="s">
        <v>436</v>
      </c>
      <c r="G40" s="34" t="s">
        <v>437</v>
      </c>
      <c r="H40" s="34" t="s">
        <v>438</v>
      </c>
      <c r="I40" s="34" t="s">
        <v>439</v>
      </c>
    </row>
    <row r="41" spans="1:9" x14ac:dyDescent="0.25">
      <c r="A41" s="31" t="s">
        <v>427</v>
      </c>
      <c r="B41" s="31">
        <v>-14.246023207630742</v>
      </c>
      <c r="C41" s="31">
        <v>53.144558591540537</v>
      </c>
      <c r="D41" s="31">
        <v>-0.26806174677492572</v>
      </c>
      <c r="E41" s="31">
        <v>0.78887551708476522</v>
      </c>
      <c r="F41" s="31">
        <v>-118.92032996723056</v>
      </c>
      <c r="G41" s="31">
        <v>90.428283551969074</v>
      </c>
      <c r="H41" s="31">
        <v>-118.92032996723056</v>
      </c>
      <c r="I41" s="31">
        <v>90.428283551969074</v>
      </c>
    </row>
    <row r="42" spans="1:9" ht="15.75" thickBot="1" x14ac:dyDescent="0.3">
      <c r="A42" s="33">
        <v>249.99</v>
      </c>
      <c r="B42" s="33">
        <v>3.1384953278147534</v>
      </c>
      <c r="C42" s="33">
        <v>0.13137288784722997</v>
      </c>
      <c r="D42" s="33">
        <v>23.889977446978449</v>
      </c>
      <c r="E42" s="33">
        <v>3.742571401296578E-66</v>
      </c>
      <c r="F42" s="33">
        <v>2.8797413494798132</v>
      </c>
      <c r="G42" s="33">
        <v>3.3972493061496936</v>
      </c>
      <c r="H42" s="33">
        <v>2.8797413494798132</v>
      </c>
      <c r="I42" s="33">
        <v>3.3972493061496936</v>
      </c>
    </row>
  </sheetData>
  <mergeCells count="2">
    <mergeCell ref="A1:I1"/>
    <mergeCell ref="A24:I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261F-A831-40E1-8589-1D55F6270B6B}">
  <dimension ref="A1:H15"/>
  <sheetViews>
    <sheetView zoomScale="175" zoomScaleNormal="175" workbookViewId="0">
      <selection activeCell="D18" sqref="D18"/>
    </sheetView>
  </sheetViews>
  <sheetFormatPr defaultRowHeight="15" x14ac:dyDescent="0.25"/>
  <cols>
    <col min="1" max="1" width="18.140625" style="2" bestFit="1" customWidth="1"/>
    <col min="2" max="2" width="12.5703125" bestFit="1" customWidth="1"/>
    <col min="3" max="3" width="18.140625" style="2" bestFit="1" customWidth="1"/>
    <col min="4" max="4" width="13.28515625" bestFit="1" customWidth="1"/>
    <col min="5" max="5" width="18.140625" style="2" bestFit="1" customWidth="1"/>
    <col min="6" max="6" width="12.5703125" bestFit="1" customWidth="1"/>
  </cols>
  <sheetData>
    <row r="1" spans="1:8" x14ac:dyDescent="0.25">
      <c r="A1" s="24" t="s">
        <v>9</v>
      </c>
      <c r="B1" s="21"/>
      <c r="C1" s="24" t="s">
        <v>10</v>
      </c>
      <c r="D1" s="21"/>
      <c r="E1" s="24" t="s">
        <v>15</v>
      </c>
      <c r="F1" s="21"/>
    </row>
    <row r="2" spans="1:8" x14ac:dyDescent="0.25">
      <c r="A2" s="25"/>
      <c r="B2" s="22"/>
      <c r="C2" s="25"/>
      <c r="D2" s="22"/>
      <c r="E2" s="25"/>
      <c r="F2" s="22"/>
    </row>
    <row r="3" spans="1:8" x14ac:dyDescent="0.25">
      <c r="A3" s="25" t="s">
        <v>403</v>
      </c>
      <c r="B3" s="22">
        <v>3.012</v>
      </c>
      <c r="C3" s="25" t="s">
        <v>403</v>
      </c>
      <c r="D3" s="22">
        <v>296.67000000000007</v>
      </c>
      <c r="E3" s="25" t="s">
        <v>403</v>
      </c>
      <c r="F3" s="22">
        <v>916.76988000000131</v>
      </c>
    </row>
    <row r="4" spans="1:8" x14ac:dyDescent="0.25">
      <c r="A4" s="25" t="s">
        <v>404</v>
      </c>
      <c r="B4" s="22">
        <v>8.4545940554570848E-2</v>
      </c>
      <c r="C4" s="25" t="s">
        <v>404</v>
      </c>
      <c r="D4" s="22">
        <v>17.38168005707238</v>
      </c>
      <c r="E4" s="25" t="s">
        <v>404</v>
      </c>
      <c r="F4" s="22">
        <v>65.298067457580316</v>
      </c>
    </row>
    <row r="5" spans="1:8" x14ac:dyDescent="0.25">
      <c r="A5" s="25" t="s">
        <v>405</v>
      </c>
      <c r="B5" s="22">
        <v>3</v>
      </c>
      <c r="C5" s="25" t="s">
        <v>405</v>
      </c>
      <c r="D5" s="22">
        <v>149.99</v>
      </c>
      <c r="E5" s="25" t="s">
        <v>405</v>
      </c>
      <c r="F5" s="22">
        <v>499.98</v>
      </c>
    </row>
    <row r="6" spans="1:8" x14ac:dyDescent="0.25">
      <c r="A6" s="25" t="s">
        <v>406</v>
      </c>
      <c r="B6" s="22">
        <v>3</v>
      </c>
      <c r="C6" s="25" t="s">
        <v>406</v>
      </c>
      <c r="D6" s="22">
        <v>149.99</v>
      </c>
      <c r="E6" s="25" t="s">
        <v>406</v>
      </c>
      <c r="F6" s="22">
        <v>299.98</v>
      </c>
      <c r="H6" s="23" t="s">
        <v>416</v>
      </c>
    </row>
    <row r="7" spans="1:8" x14ac:dyDescent="0.25">
      <c r="A7" s="25" t="s">
        <v>407</v>
      </c>
      <c r="B7" s="22">
        <v>1.336788695368216</v>
      </c>
      <c r="C7" s="25" t="s">
        <v>407</v>
      </c>
      <c r="D7" s="22">
        <v>274.82849270337113</v>
      </c>
      <c r="E7" s="25" t="s">
        <v>407</v>
      </c>
      <c r="F7" s="22">
        <v>1032.4530998663704</v>
      </c>
    </row>
    <row r="8" spans="1:8" x14ac:dyDescent="0.25">
      <c r="A8" s="25" t="s">
        <v>408</v>
      </c>
      <c r="B8" s="22">
        <v>1.7870040160642569</v>
      </c>
      <c r="C8" s="25" t="s">
        <v>408</v>
      </c>
      <c r="D8" s="22">
        <v>75530.700401606926</v>
      </c>
      <c r="E8" s="25" t="s">
        <v>408</v>
      </c>
      <c r="F8" s="22">
        <v>1065959.4034236774</v>
      </c>
    </row>
    <row r="9" spans="1:8" x14ac:dyDescent="0.25">
      <c r="A9" s="25" t="s">
        <v>409</v>
      </c>
      <c r="B9" s="22">
        <v>-1.1219892704923913</v>
      </c>
      <c r="C9" s="25" t="s">
        <v>409</v>
      </c>
      <c r="D9" s="22">
        <v>-1.1870639619440126E-3</v>
      </c>
      <c r="E9" s="25" t="s">
        <v>409</v>
      </c>
      <c r="F9" s="22">
        <v>3.059740754321012</v>
      </c>
    </row>
    <row r="10" spans="1:8" x14ac:dyDescent="0.25">
      <c r="A10" s="25" t="s">
        <v>410</v>
      </c>
      <c r="B10" s="22">
        <v>8.9788294913494882E-2</v>
      </c>
      <c r="C10" s="25" t="s">
        <v>410</v>
      </c>
      <c r="D10" s="22">
        <v>1.2287171928821725</v>
      </c>
      <c r="E10" s="25" t="s">
        <v>410</v>
      </c>
      <c r="F10" s="22">
        <v>1.9133743516571198</v>
      </c>
    </row>
    <row r="11" spans="1:8" x14ac:dyDescent="0.25">
      <c r="A11" s="25" t="s">
        <v>411</v>
      </c>
      <c r="B11" s="22">
        <v>4</v>
      </c>
      <c r="C11" s="25" t="s">
        <v>411</v>
      </c>
      <c r="D11" s="22">
        <v>840</v>
      </c>
      <c r="E11" s="25" t="s">
        <v>411</v>
      </c>
      <c r="F11" s="22">
        <v>4439.96</v>
      </c>
    </row>
    <row r="12" spans="1:8" x14ac:dyDescent="0.25">
      <c r="A12" s="25" t="s">
        <v>412</v>
      </c>
      <c r="B12" s="22">
        <v>1</v>
      </c>
      <c r="C12" s="25" t="s">
        <v>412</v>
      </c>
      <c r="D12" s="22">
        <v>59.99</v>
      </c>
      <c r="E12" s="25" t="s">
        <v>412</v>
      </c>
      <c r="F12" s="22">
        <v>59.99</v>
      </c>
    </row>
    <row r="13" spans="1:8" x14ac:dyDescent="0.25">
      <c r="A13" s="25" t="s">
        <v>413</v>
      </c>
      <c r="B13" s="22">
        <v>5</v>
      </c>
      <c r="C13" s="25" t="s">
        <v>413</v>
      </c>
      <c r="D13" s="22">
        <v>899.99</v>
      </c>
      <c r="E13" s="25" t="s">
        <v>413</v>
      </c>
      <c r="F13" s="22">
        <v>4499.95</v>
      </c>
    </row>
    <row r="14" spans="1:8" x14ac:dyDescent="0.25">
      <c r="A14" s="25" t="s">
        <v>414</v>
      </c>
      <c r="B14" s="22">
        <v>753</v>
      </c>
      <c r="C14" s="25" t="s">
        <v>414</v>
      </c>
      <c r="D14" s="22">
        <v>74167.500000000015</v>
      </c>
      <c r="E14" s="25" t="s">
        <v>414</v>
      </c>
      <c r="F14" s="22">
        <v>229192.47000000032</v>
      </c>
    </row>
    <row r="15" spans="1:8" x14ac:dyDescent="0.25">
      <c r="A15" s="25" t="s">
        <v>415</v>
      </c>
      <c r="B15" s="22">
        <v>250</v>
      </c>
      <c r="C15" s="25" t="s">
        <v>415</v>
      </c>
      <c r="D15" s="22">
        <v>250</v>
      </c>
      <c r="E15" s="25" t="s">
        <v>415</v>
      </c>
      <c r="F15" s="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B6A9-7CFF-4D2F-A571-6F57C7DD451A}">
  <dimension ref="A1:I53"/>
  <sheetViews>
    <sheetView topLeftCell="A40" zoomScale="175" zoomScaleNormal="175" workbookViewId="0">
      <selection sqref="A1:D53"/>
    </sheetView>
  </sheetViews>
  <sheetFormatPr defaultRowHeight="15" x14ac:dyDescent="0.25"/>
  <cols>
    <col min="1" max="1" width="11.85546875" bestFit="1" customWidth="1"/>
    <col min="2" max="2" width="16.7109375" bestFit="1" customWidth="1"/>
    <col min="3" max="3" width="11.85546875" bestFit="1" customWidth="1"/>
    <col min="4" max="4" width="14" style="17" bestFit="1" customWidth="1"/>
    <col min="6" max="6" width="11.85546875" bestFit="1" customWidth="1"/>
    <col min="7" max="7" width="15.42578125" bestFit="1" customWidth="1"/>
    <col min="8" max="8" width="11.85546875" bestFit="1" customWidth="1"/>
    <col min="9" max="9" width="14.42578125" style="17" customWidth="1"/>
  </cols>
  <sheetData>
    <row r="1" spans="1:9" x14ac:dyDescent="0.25">
      <c r="A1" s="45" t="s">
        <v>462</v>
      </c>
      <c r="B1" s="45"/>
      <c r="C1" s="45"/>
      <c r="D1" s="45"/>
      <c r="F1" s="47" t="s">
        <v>463</v>
      </c>
      <c r="G1" s="47"/>
      <c r="H1" s="47"/>
      <c r="I1" s="47"/>
    </row>
    <row r="2" spans="1:9" x14ac:dyDescent="0.25">
      <c r="A2" s="45"/>
      <c r="B2" s="45"/>
      <c r="C2" s="45"/>
      <c r="D2" s="45"/>
      <c r="F2" s="47"/>
      <c r="G2" s="47"/>
      <c r="H2" s="47"/>
      <c r="I2" s="47"/>
    </row>
    <row r="3" spans="1:9" x14ac:dyDescent="0.25">
      <c r="A3" s="25" t="s">
        <v>459</v>
      </c>
      <c r="B3" s="25" t="s">
        <v>460</v>
      </c>
      <c r="C3" s="25" t="s">
        <v>448</v>
      </c>
      <c r="D3" s="53" t="s">
        <v>461</v>
      </c>
      <c r="F3" s="25" t="s">
        <v>459</v>
      </c>
      <c r="G3" s="25" t="s">
        <v>460</v>
      </c>
      <c r="H3" s="25" t="s">
        <v>448</v>
      </c>
      <c r="I3" s="53" t="s">
        <v>461</v>
      </c>
    </row>
    <row r="4" spans="1:9" x14ac:dyDescent="0.25">
      <c r="A4" s="36" t="str" cm="1">
        <f t="array" ref="A4:A53">_xlfn._xlws.SORT(_xlfn.UNIQUE(Data[Customer_ID]),,1)</f>
        <v>CUST001</v>
      </c>
      <c r="B4" s="36" t="str">
        <f>INDEX(Data[Customer_Name],MATCH($A4,Data[Customer_ID],0))</f>
        <v>John Smith</v>
      </c>
      <c r="C4" s="36">
        <f>COUNTIFS(Data[Customer_ID],$A4)</f>
        <v>1</v>
      </c>
      <c r="D4" s="38">
        <f>SUMIFS(Data[Total_Amount],Data[Customer_ID],$A4)</f>
        <v>599.96</v>
      </c>
      <c r="F4" s="36" t="str" cm="1">
        <f t="array" ref="F4:I15">_xlfn._xlws.FILTER(A4:D53,(C4:C53&gt;5)*(D4:D53&gt;5000))</f>
        <v>CUST003</v>
      </c>
      <c r="G4" s="36" t="str">
        <v>Michael Brown</v>
      </c>
      <c r="H4" s="36">
        <v>9</v>
      </c>
      <c r="I4" s="38">
        <v>6169.7400000000007</v>
      </c>
    </row>
    <row r="5" spans="1:9" x14ac:dyDescent="0.25">
      <c r="A5" s="36" t="str">
        <v>CUST002</v>
      </c>
      <c r="B5" s="36" t="str">
        <f>INDEX(Data[Customer_Name],MATCH($A5,Data[Customer_ID],0))</f>
        <v>Emma Wilson</v>
      </c>
      <c r="C5" s="36">
        <f>COUNTIFS(Data[Customer_ID],$A5)</f>
        <v>5</v>
      </c>
      <c r="D5" s="38">
        <f>SUMIFS(Data[Total_Amount],Data[Customer_ID],$A5)</f>
        <v>1229.8800000000001</v>
      </c>
      <c r="F5" s="36" t="str">
        <v>CUST012</v>
      </c>
      <c r="G5" s="36" t="str">
        <v>Patricia Moore</v>
      </c>
      <c r="H5" s="36">
        <v>8</v>
      </c>
      <c r="I5" s="38">
        <v>9799.73</v>
      </c>
    </row>
    <row r="6" spans="1:9" x14ac:dyDescent="0.25">
      <c r="A6" s="36" t="str">
        <v>CUST003</v>
      </c>
      <c r="B6" s="36" t="str">
        <f>INDEX(Data[Customer_Name],MATCH($A6,Data[Customer_ID],0))</f>
        <v>Michael Brown</v>
      </c>
      <c r="C6" s="36">
        <f>COUNTIFS(Data[Customer_ID],$A6)</f>
        <v>9</v>
      </c>
      <c r="D6" s="38">
        <f>SUMIFS(Data[Total_Amount],Data[Customer_ID],$A6)</f>
        <v>6169.7400000000007</v>
      </c>
      <c r="F6" s="36" t="str">
        <v>CUST017</v>
      </c>
      <c r="G6" s="36" t="str">
        <v>Charles Allen</v>
      </c>
      <c r="H6" s="36">
        <v>9</v>
      </c>
      <c r="I6" s="38">
        <v>5089.7300000000005</v>
      </c>
    </row>
    <row r="7" spans="1:9" x14ac:dyDescent="0.25">
      <c r="A7" s="36" t="str">
        <v>CUST004</v>
      </c>
      <c r="B7" s="36" t="str">
        <f>INDEX(Data[Customer_Name],MATCH($A7,Data[Customer_ID],0))</f>
        <v>Sarah Davis</v>
      </c>
      <c r="C7" s="36">
        <f>COUNTIFS(Data[Customer_ID],$A7)</f>
        <v>5</v>
      </c>
      <c r="D7" s="38">
        <f>SUMIFS(Data[Total_Amount],Data[Customer_ID],$A7)</f>
        <v>5499.8099999999995</v>
      </c>
      <c r="F7" s="36" t="str">
        <v>CUST019</v>
      </c>
      <c r="G7" s="36" t="str">
        <v>Daniel King</v>
      </c>
      <c r="H7" s="36">
        <v>7</v>
      </c>
      <c r="I7" s="38">
        <v>7309.7999999999993</v>
      </c>
    </row>
    <row r="8" spans="1:9" x14ac:dyDescent="0.25">
      <c r="A8" s="36" t="str">
        <v>CUST005</v>
      </c>
      <c r="B8" s="36" t="str">
        <f>INDEX(Data[Customer_Name],MATCH($A8,Data[Customer_ID],0))</f>
        <v>James Johnson</v>
      </c>
      <c r="C8" s="36">
        <f>COUNTIFS(Data[Customer_ID],$A8)</f>
        <v>1</v>
      </c>
      <c r="D8" s="38">
        <f>SUMIFS(Data[Total_Amount],Data[Customer_ID],$A8)</f>
        <v>179.97</v>
      </c>
      <c r="F8" s="36" t="str">
        <v>CUST023</v>
      </c>
      <c r="G8" s="36" t="str">
        <v>Paul Baker</v>
      </c>
      <c r="H8" s="36">
        <v>8</v>
      </c>
      <c r="I8" s="38">
        <v>8309.739999999998</v>
      </c>
    </row>
    <row r="9" spans="1:9" x14ac:dyDescent="0.25">
      <c r="A9" s="36" t="str">
        <v>CUST006</v>
      </c>
      <c r="B9" s="36" t="str">
        <f>INDEX(Data[Customer_Name],MATCH($A9,Data[Customer_ID],0))</f>
        <v>Lisa Anderson</v>
      </c>
      <c r="C9" s="36">
        <f>COUNTIFS(Data[Customer_ID],$A9)</f>
        <v>5</v>
      </c>
      <c r="D9" s="38">
        <f>SUMIFS(Data[Total_Amount],Data[Customer_ID],$A9)</f>
        <v>2039.8000000000002</v>
      </c>
      <c r="F9" s="36" t="str">
        <v>CUST024</v>
      </c>
      <c r="G9" s="36" t="str">
        <v>Dorothy Nelson</v>
      </c>
      <c r="H9" s="36">
        <v>6</v>
      </c>
      <c r="I9" s="38">
        <v>8269.7900000000009</v>
      </c>
    </row>
    <row r="10" spans="1:9" x14ac:dyDescent="0.25">
      <c r="A10" s="36" t="str">
        <v>CUST007</v>
      </c>
      <c r="B10" s="36" t="str">
        <f>INDEX(Data[Customer_Name],MATCH($A10,Data[Customer_ID],0))</f>
        <v>David Martinez</v>
      </c>
      <c r="C10" s="36">
        <f>COUNTIFS(Data[Customer_ID],$A10)</f>
        <v>6</v>
      </c>
      <c r="D10" s="38">
        <f>SUMIFS(Data[Total_Amount],Data[Customer_ID],$A10)</f>
        <v>1809.84</v>
      </c>
      <c r="F10" s="36" t="str">
        <v>CUST025</v>
      </c>
      <c r="G10" s="36" t="str">
        <v>Mark Carter</v>
      </c>
      <c r="H10" s="36">
        <v>12</v>
      </c>
      <c r="I10" s="38">
        <v>15659.65</v>
      </c>
    </row>
    <row r="11" spans="1:9" x14ac:dyDescent="0.25">
      <c r="A11" s="36" t="str">
        <v>CUST008</v>
      </c>
      <c r="B11" s="36" t="str">
        <f>INDEX(Data[Customer_Name],MATCH($A11,Data[Customer_ID],0))</f>
        <v>Jennifer Taylor</v>
      </c>
      <c r="C11" s="36">
        <f>COUNTIFS(Data[Customer_ID],$A11)</f>
        <v>4</v>
      </c>
      <c r="D11" s="38">
        <f>SUMIFS(Data[Total_Amount],Data[Customer_ID],$A11)</f>
        <v>4739.8500000000004</v>
      </c>
      <c r="F11" s="36" t="str">
        <v>CUST026</v>
      </c>
      <c r="G11" s="36" t="str">
        <v>Karen Hill</v>
      </c>
      <c r="H11" s="36">
        <v>8</v>
      </c>
      <c r="I11" s="38">
        <v>8009.7699999999995</v>
      </c>
    </row>
    <row r="12" spans="1:9" x14ac:dyDescent="0.25">
      <c r="A12" s="36" t="str">
        <v>CUST009</v>
      </c>
      <c r="B12" s="36" t="str">
        <f>INDEX(Data[Customer_Name],MATCH($A12,Data[Customer_ID],0))</f>
        <v>Robert Thomas</v>
      </c>
      <c r="C12" s="36">
        <f>COUNTIFS(Data[Customer_ID],$A12)</f>
        <v>5</v>
      </c>
      <c r="D12" s="38">
        <f>SUMIFS(Data[Total_Amount],Data[Customer_ID],$A12)</f>
        <v>3509.8999999999996</v>
      </c>
      <c r="F12" s="36" t="str">
        <v>CUST029</v>
      </c>
      <c r="G12" s="36" t="str">
        <v>Edward Mitchell</v>
      </c>
      <c r="H12" s="36">
        <v>6</v>
      </c>
      <c r="I12" s="38">
        <v>11919.769999999999</v>
      </c>
    </row>
    <row r="13" spans="1:9" x14ac:dyDescent="0.25">
      <c r="A13" s="36" t="str">
        <v>CUST010</v>
      </c>
      <c r="B13" s="36" t="str">
        <f>INDEX(Data[Customer_Name],MATCH($A13,Data[Customer_ID],0))</f>
        <v>Maria Garcia</v>
      </c>
      <c r="C13" s="36">
        <f>COUNTIFS(Data[Customer_ID],$A13)</f>
        <v>4</v>
      </c>
      <c r="D13" s="38">
        <f>SUMIFS(Data[Total_Amount],Data[Customer_ID],$A13)</f>
        <v>1909.93</v>
      </c>
      <c r="F13" s="36" t="str">
        <v>CUST030</v>
      </c>
      <c r="G13" s="36" t="str">
        <v>Helen Roberts</v>
      </c>
      <c r="H13" s="36">
        <v>7</v>
      </c>
      <c r="I13" s="38">
        <v>6459.79</v>
      </c>
    </row>
    <row r="14" spans="1:9" x14ac:dyDescent="0.25">
      <c r="A14" s="36" t="str">
        <v>CUST011</v>
      </c>
      <c r="B14" s="36" t="str">
        <f>INDEX(Data[Customer_Name],MATCH($A14,Data[Customer_ID],0))</f>
        <v>William White</v>
      </c>
      <c r="C14" s="36">
        <f>COUNTIFS(Data[Customer_ID],$A14)</f>
        <v>3</v>
      </c>
      <c r="D14" s="38">
        <f>SUMIFS(Data[Total_Amount],Data[Customer_ID],$A14)</f>
        <v>4749.91</v>
      </c>
      <c r="F14" s="36" t="str">
        <v>CUST039</v>
      </c>
      <c r="G14" s="36" t="str">
        <v>Lawrence Reed</v>
      </c>
      <c r="H14" s="36">
        <v>8</v>
      </c>
      <c r="I14" s="38">
        <v>6989.7699999999986</v>
      </c>
    </row>
    <row r="15" spans="1:9" x14ac:dyDescent="0.25">
      <c r="A15" s="36" t="str">
        <v>CUST012</v>
      </c>
      <c r="B15" s="36" t="str">
        <f>INDEX(Data[Customer_Name],MATCH($A15,Data[Customer_ID],0))</f>
        <v>Patricia Moore</v>
      </c>
      <c r="C15" s="36">
        <f>COUNTIFS(Data[Customer_ID],$A15)</f>
        <v>8</v>
      </c>
      <c r="D15" s="38">
        <f>SUMIFS(Data[Total_Amount],Data[Customer_ID],$A15)</f>
        <v>9799.73</v>
      </c>
      <c r="F15" s="36" t="str">
        <v>CUST040</v>
      </c>
      <c r="G15" s="36" t="str">
        <v>Sharon Butler</v>
      </c>
      <c r="H15" s="36">
        <v>6</v>
      </c>
      <c r="I15" s="38">
        <v>5619.869999999999</v>
      </c>
    </row>
    <row r="16" spans="1:9" x14ac:dyDescent="0.25">
      <c r="A16" s="36" t="str">
        <v>CUST013</v>
      </c>
      <c r="B16" s="36" t="str">
        <f>INDEX(Data[Customer_Name],MATCH($A16,Data[Customer_ID],0))</f>
        <v>Joseph Jackson</v>
      </c>
      <c r="C16" s="36">
        <f>COUNTIFS(Data[Customer_ID],$A16)</f>
        <v>5</v>
      </c>
      <c r="D16" s="38">
        <f>SUMIFS(Data[Total_Amount],Data[Customer_ID],$A16)</f>
        <v>6949.84</v>
      </c>
    </row>
    <row r="17" spans="1:9" x14ac:dyDescent="0.25">
      <c r="A17" s="36" t="str">
        <v>CUST014</v>
      </c>
      <c r="B17" s="36" t="str">
        <f>INDEX(Data[Customer_Name],MATCH($A17,Data[Customer_ID],0))</f>
        <v>Linda Martin</v>
      </c>
      <c r="C17" s="36">
        <f>COUNTIFS(Data[Customer_ID],$A17)</f>
        <v>4</v>
      </c>
      <c r="D17" s="38">
        <f>SUMIFS(Data[Total_Amount],Data[Customer_ID],$A17)</f>
        <v>1289.9000000000001</v>
      </c>
      <c r="F17" s="55" t="s">
        <v>464</v>
      </c>
      <c r="G17" s="55"/>
      <c r="H17" s="55"/>
      <c r="I17" s="55"/>
    </row>
    <row r="18" spans="1:9" x14ac:dyDescent="0.25">
      <c r="A18" s="36" t="str">
        <v>CUST015</v>
      </c>
      <c r="B18" s="36" t="str">
        <f>INDEX(Data[Customer_Name],MATCH($A18,Data[Customer_ID],0))</f>
        <v>Richard Lee</v>
      </c>
      <c r="C18" s="36">
        <f>COUNTIFS(Data[Customer_ID],$A18)</f>
        <v>3</v>
      </c>
      <c r="D18" s="38">
        <f>SUMIFS(Data[Total_Amount],Data[Customer_ID],$A18)</f>
        <v>739.93000000000006</v>
      </c>
      <c r="F18" s="55"/>
      <c r="G18" s="55"/>
      <c r="H18" s="55"/>
      <c r="I18" s="55"/>
    </row>
    <row r="19" spans="1:9" x14ac:dyDescent="0.25">
      <c r="A19" s="36" t="str">
        <v>CUST016</v>
      </c>
      <c r="B19" s="36" t="str">
        <f>INDEX(Data[Customer_Name],MATCH($A19,Data[Customer_ID],0))</f>
        <v>Elizabeth Hall</v>
      </c>
      <c r="C19" s="36">
        <f>COUNTIFS(Data[Customer_ID],$A19)</f>
        <v>4</v>
      </c>
      <c r="D19" s="38">
        <f>SUMIFS(Data[Total_Amount],Data[Customer_ID],$A19)</f>
        <v>3649.8599999999997</v>
      </c>
    </row>
    <row r="20" spans="1:9" x14ac:dyDescent="0.25">
      <c r="A20" s="36" t="str">
        <v>CUST017</v>
      </c>
      <c r="B20" s="36" t="str">
        <f>INDEX(Data[Customer_Name],MATCH($A20,Data[Customer_ID],0))</f>
        <v>Charles Allen</v>
      </c>
      <c r="C20" s="36">
        <f>COUNTIFS(Data[Customer_ID],$A20)</f>
        <v>9</v>
      </c>
      <c r="D20" s="38">
        <f>SUMIFS(Data[Total_Amount],Data[Customer_ID],$A20)</f>
        <v>5089.7300000000005</v>
      </c>
    </row>
    <row r="21" spans="1:9" x14ac:dyDescent="0.25">
      <c r="A21" s="36" t="str">
        <v>CUST018</v>
      </c>
      <c r="B21" s="36" t="str">
        <f>INDEX(Data[Customer_Name],MATCH($A21,Data[Customer_ID],0))</f>
        <v>Barbara Young</v>
      </c>
      <c r="C21" s="36">
        <f>COUNTIFS(Data[Customer_ID],$A21)</f>
        <v>5</v>
      </c>
      <c r="D21" s="38">
        <f>SUMIFS(Data[Total_Amount],Data[Customer_ID],$A21)</f>
        <v>10649.8</v>
      </c>
    </row>
    <row r="22" spans="1:9" x14ac:dyDescent="0.25">
      <c r="A22" s="36" t="str">
        <v>CUST019</v>
      </c>
      <c r="B22" s="36" t="str">
        <f>INDEX(Data[Customer_Name],MATCH($A22,Data[Customer_ID],0))</f>
        <v>Daniel King</v>
      </c>
      <c r="C22" s="36">
        <f>COUNTIFS(Data[Customer_ID],$A22)</f>
        <v>7</v>
      </c>
      <c r="D22" s="38">
        <f>SUMIFS(Data[Total_Amount],Data[Customer_ID],$A22)</f>
        <v>7309.7999999999993</v>
      </c>
    </row>
    <row r="23" spans="1:9" x14ac:dyDescent="0.25">
      <c r="A23" s="36" t="str">
        <v>CUST020</v>
      </c>
      <c r="B23" s="36" t="str">
        <f>INDEX(Data[Customer_Name],MATCH($A23,Data[Customer_ID],0))</f>
        <v>Margaret Wright</v>
      </c>
      <c r="C23" s="36">
        <f>COUNTIFS(Data[Customer_ID],$A23)</f>
        <v>4</v>
      </c>
      <c r="D23" s="38">
        <f>SUMIFS(Data[Total_Amount],Data[Customer_ID],$A23)</f>
        <v>2099.88</v>
      </c>
    </row>
    <row r="24" spans="1:9" x14ac:dyDescent="0.25">
      <c r="A24" s="36" t="str">
        <v>CUST021</v>
      </c>
      <c r="B24" s="36" t="str">
        <f>INDEX(Data[Customer_Name],MATCH($A24,Data[Customer_ID],0))</f>
        <v>Kevin Scott</v>
      </c>
      <c r="C24" s="36">
        <f>COUNTIFS(Data[Customer_ID],$A24)</f>
        <v>6</v>
      </c>
      <c r="D24" s="38">
        <f>SUMIFS(Data[Total_Amount],Data[Customer_ID],$A24)</f>
        <v>3259.87</v>
      </c>
    </row>
    <row r="25" spans="1:9" x14ac:dyDescent="0.25">
      <c r="A25" s="36" t="str">
        <v>CUST022</v>
      </c>
      <c r="B25" s="36" t="str">
        <f>INDEX(Data[Customer_Name],MATCH($A25,Data[Customer_ID],0))</f>
        <v>Susan Green</v>
      </c>
      <c r="C25" s="36">
        <f>COUNTIFS(Data[Customer_ID],$A25)</f>
        <v>4</v>
      </c>
      <c r="D25" s="38">
        <f>SUMIFS(Data[Total_Amount],Data[Customer_ID],$A25)</f>
        <v>1979.89</v>
      </c>
    </row>
    <row r="26" spans="1:9" x14ac:dyDescent="0.25">
      <c r="A26" s="36" t="str">
        <v>CUST023</v>
      </c>
      <c r="B26" s="36" t="str">
        <f>INDEX(Data[Customer_Name],MATCH($A26,Data[Customer_ID],0))</f>
        <v>Paul Baker</v>
      </c>
      <c r="C26" s="36">
        <f>COUNTIFS(Data[Customer_ID],$A26)</f>
        <v>8</v>
      </c>
      <c r="D26" s="38">
        <f>SUMIFS(Data[Total_Amount],Data[Customer_ID],$A26)</f>
        <v>8309.739999999998</v>
      </c>
    </row>
    <row r="27" spans="1:9" x14ac:dyDescent="0.25">
      <c r="A27" s="36" t="str">
        <v>CUST024</v>
      </c>
      <c r="B27" s="36" t="str">
        <f>INDEX(Data[Customer_Name],MATCH($A27,Data[Customer_ID],0))</f>
        <v>Dorothy Nelson</v>
      </c>
      <c r="C27" s="36">
        <f>COUNTIFS(Data[Customer_ID],$A27)</f>
        <v>6</v>
      </c>
      <c r="D27" s="38">
        <f>SUMIFS(Data[Total_Amount],Data[Customer_ID],$A27)</f>
        <v>8269.7900000000009</v>
      </c>
    </row>
    <row r="28" spans="1:9" x14ac:dyDescent="0.25">
      <c r="A28" s="36" t="str">
        <v>CUST025</v>
      </c>
      <c r="B28" s="36" t="str">
        <f>INDEX(Data[Customer_Name],MATCH($A28,Data[Customer_ID],0))</f>
        <v>Mark Carter</v>
      </c>
      <c r="C28" s="36">
        <f>COUNTIFS(Data[Customer_ID],$A28)</f>
        <v>12</v>
      </c>
      <c r="D28" s="38">
        <f>SUMIFS(Data[Total_Amount],Data[Customer_ID],$A28)</f>
        <v>15659.65</v>
      </c>
    </row>
    <row r="29" spans="1:9" x14ac:dyDescent="0.25">
      <c r="A29" s="36" t="str">
        <v>CUST026</v>
      </c>
      <c r="B29" s="36" t="str">
        <f>INDEX(Data[Customer_Name],MATCH($A29,Data[Customer_ID],0))</f>
        <v>Karen Hill</v>
      </c>
      <c r="C29" s="36">
        <f>COUNTIFS(Data[Customer_ID],$A29)</f>
        <v>8</v>
      </c>
      <c r="D29" s="38">
        <f>SUMIFS(Data[Total_Amount],Data[Customer_ID],$A29)</f>
        <v>8009.7699999999995</v>
      </c>
    </row>
    <row r="30" spans="1:9" x14ac:dyDescent="0.25">
      <c r="A30" s="36" t="str">
        <v>CUST027</v>
      </c>
      <c r="B30" s="36" t="str">
        <f>INDEX(Data[Customer_Name],MATCH($A30,Data[Customer_ID],0))</f>
        <v>George Adams</v>
      </c>
      <c r="C30" s="36">
        <f>COUNTIFS(Data[Customer_ID],$A30)</f>
        <v>3</v>
      </c>
      <c r="D30" s="38">
        <f>SUMIFS(Data[Total_Amount],Data[Customer_ID],$A30)</f>
        <v>3779.93</v>
      </c>
    </row>
    <row r="31" spans="1:9" x14ac:dyDescent="0.25">
      <c r="A31" s="36" t="str">
        <v>CUST028</v>
      </c>
      <c r="B31" s="36" t="str">
        <f>INDEX(Data[Customer_Name],MATCH($A31,Data[Customer_ID],0))</f>
        <v>Betty Campbell</v>
      </c>
      <c r="C31" s="36">
        <f>COUNTIFS(Data[Customer_ID],$A31)</f>
        <v>5</v>
      </c>
      <c r="D31" s="38">
        <f>SUMIFS(Data[Total_Amount],Data[Customer_ID],$A31)</f>
        <v>5649.84</v>
      </c>
    </row>
    <row r="32" spans="1:9" x14ac:dyDescent="0.25">
      <c r="A32" s="36" t="str">
        <v>CUST029</v>
      </c>
      <c r="B32" s="36" t="str">
        <f>INDEX(Data[Customer_Name],MATCH($A32,Data[Customer_ID],0))</f>
        <v>Edward Mitchell</v>
      </c>
      <c r="C32" s="36">
        <f>COUNTIFS(Data[Customer_ID],$A32)</f>
        <v>6</v>
      </c>
      <c r="D32" s="38">
        <f>SUMIFS(Data[Total_Amount],Data[Customer_ID],$A32)</f>
        <v>11919.769999999999</v>
      </c>
    </row>
    <row r="33" spans="1:4" x14ac:dyDescent="0.25">
      <c r="A33" s="36" t="str">
        <v>CUST030</v>
      </c>
      <c r="B33" s="36" t="str">
        <f>INDEX(Data[Customer_Name],MATCH($A33,Data[Customer_ID],0))</f>
        <v>Helen Roberts</v>
      </c>
      <c r="C33" s="36">
        <f>COUNTIFS(Data[Customer_ID],$A33)</f>
        <v>7</v>
      </c>
      <c r="D33" s="38">
        <f>SUMIFS(Data[Total_Amount],Data[Customer_ID],$A33)</f>
        <v>6459.79</v>
      </c>
    </row>
    <row r="34" spans="1:4" x14ac:dyDescent="0.25">
      <c r="A34" s="36" t="str">
        <v>CUST031</v>
      </c>
      <c r="B34" s="36" t="str">
        <f>INDEX(Data[Customer_Name],MATCH($A34,Data[Customer_ID],0))</f>
        <v>Steven Turner</v>
      </c>
      <c r="C34" s="36">
        <f>COUNTIFS(Data[Customer_ID],$A34)</f>
        <v>6</v>
      </c>
      <c r="D34" s="38">
        <f>SUMIFS(Data[Total_Amount],Data[Customer_ID],$A34)</f>
        <v>2649.83</v>
      </c>
    </row>
    <row r="35" spans="1:4" x14ac:dyDescent="0.25">
      <c r="A35" s="36" t="str">
        <v>CUST032</v>
      </c>
      <c r="B35" s="36" t="str">
        <f>INDEX(Data[Customer_Name],MATCH($A35,Data[Customer_ID],0))</f>
        <v>Sandra Phillips</v>
      </c>
      <c r="C35" s="36">
        <f>COUNTIFS(Data[Customer_ID],$A35)</f>
        <v>5</v>
      </c>
      <c r="D35" s="38">
        <f>SUMIFS(Data[Total_Amount],Data[Customer_ID],$A35)</f>
        <v>6349.83</v>
      </c>
    </row>
    <row r="36" spans="1:4" x14ac:dyDescent="0.25">
      <c r="A36" s="36" t="str">
        <v>CUST033</v>
      </c>
      <c r="B36" s="36" t="str">
        <f>INDEX(Data[Customer_Name],MATCH($A36,Data[Customer_ID],0))</f>
        <v>Frank Torres</v>
      </c>
      <c r="C36" s="36">
        <f>COUNTIFS(Data[Customer_ID],$A36)</f>
        <v>5</v>
      </c>
      <c r="D36" s="38">
        <f>SUMIFS(Data[Total_Amount],Data[Customer_ID],$A36)</f>
        <v>1479.91</v>
      </c>
    </row>
    <row r="37" spans="1:4" x14ac:dyDescent="0.25">
      <c r="A37" s="36" t="str">
        <v>CUST034</v>
      </c>
      <c r="B37" s="36" t="str">
        <f>INDEX(Data[Customer_Name],MATCH($A37,Data[Customer_ID],0))</f>
        <v>Carol Evans</v>
      </c>
      <c r="C37" s="36">
        <f>COUNTIFS(Data[Customer_ID],$A37)</f>
        <v>3</v>
      </c>
      <c r="D37" s="38">
        <f>SUMIFS(Data[Total_Amount],Data[Customer_ID],$A37)</f>
        <v>1149.93</v>
      </c>
    </row>
    <row r="38" spans="1:4" x14ac:dyDescent="0.25">
      <c r="A38" s="36" t="str">
        <v>CUST035</v>
      </c>
      <c r="B38" s="36" t="str">
        <f>INDEX(Data[Customer_Name],MATCH($A38,Data[Customer_ID],0))</f>
        <v>Harry Morgan</v>
      </c>
      <c r="C38" s="36">
        <f>COUNTIFS(Data[Customer_ID],$A38)</f>
        <v>4</v>
      </c>
      <c r="D38" s="38">
        <f>SUMIFS(Data[Total_Amount],Data[Customer_ID],$A38)</f>
        <v>5519.8899999999994</v>
      </c>
    </row>
    <row r="39" spans="1:4" x14ac:dyDescent="0.25">
      <c r="A39" s="36" t="str">
        <v>CUST036</v>
      </c>
      <c r="B39" s="36" t="str">
        <f>INDEX(Data[Customer_Name],MATCH($A39,Data[Customer_ID],0))</f>
        <v>Nancy Collins</v>
      </c>
      <c r="C39" s="36">
        <f>COUNTIFS(Data[Customer_ID],$A39)</f>
        <v>6</v>
      </c>
      <c r="D39" s="38">
        <f>SUMIFS(Data[Total_Amount],Data[Customer_ID],$A39)</f>
        <v>4189.7700000000004</v>
      </c>
    </row>
    <row r="40" spans="1:4" x14ac:dyDescent="0.25">
      <c r="A40" s="36" t="str">
        <v>CUST037</v>
      </c>
      <c r="B40" s="36" t="str">
        <f>INDEX(Data[Customer_Name],MATCH($A40,Data[Customer_ID],0))</f>
        <v>Arthur Edwards</v>
      </c>
      <c r="C40" s="36">
        <f>COUNTIFS(Data[Customer_ID],$A40)</f>
        <v>3</v>
      </c>
      <c r="D40" s="38">
        <f>SUMIFS(Data[Total_Amount],Data[Customer_ID],$A40)</f>
        <v>1559.94</v>
      </c>
    </row>
    <row r="41" spans="1:4" x14ac:dyDescent="0.25">
      <c r="A41" s="36" t="str">
        <v>CUST038</v>
      </c>
      <c r="B41" s="36" t="str">
        <f>INDEX(Data[Customer_Name],MATCH($A41,Data[Customer_ID],0))</f>
        <v>Michelle Rogers</v>
      </c>
      <c r="C41" s="36">
        <f>COUNTIFS(Data[Customer_ID],$A41)</f>
        <v>2</v>
      </c>
      <c r="D41" s="38">
        <f>SUMIFS(Data[Total_Amount],Data[Customer_ID],$A41)</f>
        <v>4199.9399999999996</v>
      </c>
    </row>
    <row r="42" spans="1:4" x14ac:dyDescent="0.25">
      <c r="A42" s="36" t="str">
        <v>CUST039</v>
      </c>
      <c r="B42" s="36" t="str">
        <f>INDEX(Data[Customer_Name],MATCH($A42,Data[Customer_ID],0))</f>
        <v>Lawrence Reed</v>
      </c>
      <c r="C42" s="36">
        <f>COUNTIFS(Data[Customer_ID],$A42)</f>
        <v>8</v>
      </c>
      <c r="D42" s="38">
        <f>SUMIFS(Data[Total_Amount],Data[Customer_ID],$A42)</f>
        <v>6989.7699999999986</v>
      </c>
    </row>
    <row r="43" spans="1:4" x14ac:dyDescent="0.25">
      <c r="A43" s="36" t="str">
        <v>CUST040</v>
      </c>
      <c r="B43" s="36" t="str">
        <f>INDEX(Data[Customer_Name],MATCH($A43,Data[Customer_ID],0))</f>
        <v>Sharon Butler</v>
      </c>
      <c r="C43" s="36">
        <f>COUNTIFS(Data[Customer_ID],$A43)</f>
        <v>6</v>
      </c>
      <c r="D43" s="38">
        <f>SUMIFS(Data[Total_Amount],Data[Customer_ID],$A43)</f>
        <v>5619.869999999999</v>
      </c>
    </row>
    <row r="44" spans="1:4" x14ac:dyDescent="0.25">
      <c r="A44" s="36" t="str">
        <v>CUST041</v>
      </c>
      <c r="B44" s="36" t="str">
        <f>INDEX(Data[Customer_Name],MATCH($A44,Data[Customer_ID],0))</f>
        <v>Peter Richardson</v>
      </c>
      <c r="C44" s="36">
        <f>COUNTIFS(Data[Customer_ID],$A44)</f>
        <v>5</v>
      </c>
      <c r="D44" s="38">
        <f>SUMIFS(Data[Total_Amount],Data[Customer_ID],$A44)</f>
        <v>5949.85</v>
      </c>
    </row>
    <row r="45" spans="1:4" x14ac:dyDescent="0.25">
      <c r="A45" s="36" t="str">
        <v>CUST042</v>
      </c>
      <c r="B45" s="36" t="str">
        <f>INDEX(Data[Customer_Name],MATCH($A45,Data[Customer_ID],0))</f>
        <v>Ruth Brooks</v>
      </c>
      <c r="C45" s="36">
        <f>COUNTIFS(Data[Customer_ID],$A45)</f>
        <v>3</v>
      </c>
      <c r="D45" s="38">
        <f>SUMIFS(Data[Total_Amount],Data[Customer_ID],$A45)</f>
        <v>1749.92</v>
      </c>
    </row>
    <row r="46" spans="1:4" x14ac:dyDescent="0.25">
      <c r="A46" s="36" t="str">
        <v>CUST043</v>
      </c>
      <c r="B46" s="36" t="str">
        <f>INDEX(Data[Customer_Name],MATCH($A46,Data[Customer_ID],0))</f>
        <v>Dennis Gray</v>
      </c>
      <c r="C46" s="36">
        <f>COUNTIFS(Data[Customer_ID],$A46)</f>
        <v>2</v>
      </c>
      <c r="D46" s="38">
        <f>SUMIFS(Data[Total_Amount],Data[Customer_ID],$A46)</f>
        <v>479.91999999999996</v>
      </c>
    </row>
    <row r="47" spans="1:4" x14ac:dyDescent="0.25">
      <c r="A47" s="36" t="str">
        <v>CUST044</v>
      </c>
      <c r="B47" s="36" t="str">
        <f>INDEX(Data[Customer_Name],MATCH($A47,Data[Customer_ID],0))</f>
        <v>Cynthia Price</v>
      </c>
      <c r="C47" s="36">
        <f>COUNTIFS(Data[Customer_ID],$A47)</f>
        <v>5</v>
      </c>
      <c r="D47" s="38">
        <f>SUMIFS(Data[Total_Amount],Data[Customer_ID],$A47)</f>
        <v>3769.8300000000004</v>
      </c>
    </row>
    <row r="48" spans="1:4" x14ac:dyDescent="0.25">
      <c r="A48" s="36" t="str">
        <v>CUST045</v>
      </c>
      <c r="B48" s="36" t="str">
        <f>INDEX(Data[Customer_Name],MATCH($A48,Data[Customer_ID],0))</f>
        <v>Douglas Watson</v>
      </c>
      <c r="C48" s="36">
        <f>COUNTIFS(Data[Customer_ID],$A48)</f>
        <v>4</v>
      </c>
      <c r="D48" s="38">
        <f>SUMIFS(Data[Total_Amount],Data[Customer_ID],$A48)</f>
        <v>4829.8899999999994</v>
      </c>
    </row>
    <row r="49" spans="1:4" x14ac:dyDescent="0.25">
      <c r="A49" s="36" t="str">
        <v>CUST046</v>
      </c>
      <c r="B49" s="36" t="str">
        <f>INDEX(Data[Customer_Name],MATCH($A49,Data[Customer_ID],0))</f>
        <v>Kathleen Bennett</v>
      </c>
      <c r="C49" s="36">
        <f>COUNTIFS(Data[Customer_ID],$A49)</f>
        <v>6</v>
      </c>
      <c r="D49" s="38">
        <f>SUMIFS(Data[Total_Amount],Data[Customer_ID],$A49)</f>
        <v>4309.8099999999995</v>
      </c>
    </row>
    <row r="50" spans="1:4" x14ac:dyDescent="0.25">
      <c r="A50" s="36" t="str">
        <v>CUST047</v>
      </c>
      <c r="B50" s="36" t="str">
        <f>INDEX(Data[Customer_Name],MATCH($A50,Data[Customer_ID],0))</f>
        <v>Gerald Murphy</v>
      </c>
      <c r="C50" s="36">
        <f>COUNTIFS(Data[Customer_ID],$A50)</f>
        <v>4</v>
      </c>
      <c r="D50" s="38">
        <f>SUMIFS(Data[Total_Amount],Data[Customer_ID],$A50)</f>
        <v>6379.87</v>
      </c>
    </row>
    <row r="51" spans="1:4" x14ac:dyDescent="0.25">
      <c r="A51" s="36" t="str">
        <v>CUST048</v>
      </c>
      <c r="B51" s="36" t="str">
        <f>INDEX(Data[Customer_Name],MATCH($A51,Data[Customer_ID],0))</f>
        <v>Virginia Sanders</v>
      </c>
      <c r="C51" s="36">
        <f>COUNTIFS(Data[Customer_ID],$A51)</f>
        <v>6</v>
      </c>
      <c r="D51" s="38">
        <f>SUMIFS(Data[Total_Amount],Data[Customer_ID],$A51)</f>
        <v>4789.7900000000009</v>
      </c>
    </row>
    <row r="52" spans="1:4" x14ac:dyDescent="0.25">
      <c r="A52" s="36" t="str">
        <v>CUST049</v>
      </c>
      <c r="B52" s="36" t="str">
        <f>INDEX(Data[Customer_Name],MATCH($A52,Data[Customer_ID],0))</f>
        <v>Raymond Ross</v>
      </c>
      <c r="C52" s="36">
        <f>COUNTIFS(Data[Customer_ID],$A52)</f>
        <v>4</v>
      </c>
      <c r="D52" s="38">
        <f>SUMIFS(Data[Total_Amount],Data[Customer_ID],$A52)</f>
        <v>3669.8500000000004</v>
      </c>
    </row>
    <row r="53" spans="1:4" x14ac:dyDescent="0.25">
      <c r="A53" s="36" t="str">
        <v>CUST050</v>
      </c>
      <c r="B53" s="36" t="str">
        <f>INDEX(Data[Customer_Name],MATCH($A53,Data[Customer_ID],0))</f>
        <v>Julie Foster</v>
      </c>
      <c r="C53" s="36">
        <f>COUNTIFS(Data[Customer_ID],$A53)</f>
        <v>1</v>
      </c>
      <c r="D53" s="38">
        <f>SUMIFS(Data[Total_Amount],Data[Customer_ID],$A53)</f>
        <v>239.96</v>
      </c>
    </row>
  </sheetData>
  <mergeCells count="3">
    <mergeCell ref="A1:D2"/>
    <mergeCell ref="F1:I2"/>
    <mergeCell ref="F17:I18"/>
  </mergeCells>
  <conditionalFormatting sqref="D4:D5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25DC-E42C-41E9-BE6C-99277CCFFDAD}">
  <dimension ref="A1:L67"/>
  <sheetViews>
    <sheetView zoomScale="130" zoomScaleNormal="130" workbookViewId="0">
      <selection activeCell="D7" sqref="D7"/>
    </sheetView>
  </sheetViews>
  <sheetFormatPr defaultRowHeight="15" x14ac:dyDescent="0.25"/>
  <cols>
    <col min="1" max="1" width="20.5703125" customWidth="1"/>
    <col min="2" max="2" width="18" customWidth="1"/>
    <col min="3" max="3" width="11.85546875" bestFit="1" customWidth="1"/>
    <col min="4" max="4" width="15.5703125" customWidth="1"/>
    <col min="5" max="5" width="16.28515625" customWidth="1"/>
    <col min="6" max="6" width="16.7109375" bestFit="1" customWidth="1"/>
    <col min="7" max="7" width="20" bestFit="1" customWidth="1"/>
    <col min="8" max="8" width="15.7109375" bestFit="1" customWidth="1"/>
    <col min="10" max="10" width="13.5703125" bestFit="1" customWidth="1"/>
    <col min="11" max="11" width="10.140625" bestFit="1" customWidth="1"/>
    <col min="12" max="12" width="13.5703125" bestFit="1" customWidth="1"/>
  </cols>
  <sheetData>
    <row r="1" spans="1:12" x14ac:dyDescent="0.25">
      <c r="A1" s="48" t="s">
        <v>468</v>
      </c>
      <c r="B1" s="48"/>
    </row>
    <row r="2" spans="1:12" x14ac:dyDescent="0.25">
      <c r="A2" s="30" t="s">
        <v>467</v>
      </c>
      <c r="B2" s="30" t="s">
        <v>466</v>
      </c>
    </row>
    <row r="3" spans="1:12" x14ac:dyDescent="0.25">
      <c r="A3" s="22" t="str" cm="1">
        <f t="array" ref="A3:A12">_xlfn.UNIQUE(Data[Product_Name])</f>
        <v>Monitor</v>
      </c>
      <c r="B3" s="22">
        <f>SUMIF(Data[Product_Name],$A3,Data[Quantity])</f>
        <v>88</v>
      </c>
    </row>
    <row r="4" spans="1:12" x14ac:dyDescent="0.25">
      <c r="A4" s="22" t="str">
        <v>Blender</v>
      </c>
      <c r="B4" s="22">
        <f>SUMIF(Data[Product_Name],$A4,Data[Quantity])</f>
        <v>87</v>
      </c>
    </row>
    <row r="5" spans="1:12" x14ac:dyDescent="0.25">
      <c r="A5" s="22" t="str">
        <v>Bookshelf</v>
      </c>
      <c r="B5" s="22">
        <f>SUMIF(Data[Product_Name],$A5,Data[Quantity])</f>
        <v>102</v>
      </c>
      <c r="D5" s="64" t="s">
        <v>465</v>
      </c>
      <c r="E5" s="65"/>
    </row>
    <row r="6" spans="1:12" x14ac:dyDescent="0.25">
      <c r="A6" s="22" t="str">
        <v>Headphones</v>
      </c>
      <c r="B6" s="22">
        <f>SUMIF(Data[Product_Name],$A6,Data[Quantity])</f>
        <v>47</v>
      </c>
      <c r="D6" s="30" t="s">
        <v>467</v>
      </c>
      <c r="E6" s="30" t="s">
        <v>466</v>
      </c>
    </row>
    <row r="7" spans="1:12" x14ac:dyDescent="0.25">
      <c r="A7" s="22" t="str">
        <v>Laptop</v>
      </c>
      <c r="B7" s="22">
        <f>SUMIF(Data[Product_Name],$A7,Data[Quantity])</f>
        <v>75</v>
      </c>
      <c r="D7" s="36" t="str">
        <f>INDEX(_xlfn.ANCHORARRAY(A3),MATCH($E$7,B3:B12,0))</f>
        <v>Bookshelf</v>
      </c>
      <c r="E7" s="36">
        <f>MAX(B3:B12)</f>
        <v>102</v>
      </c>
    </row>
    <row r="8" spans="1:12" x14ac:dyDescent="0.25">
      <c r="A8" s="22" t="str">
        <v>Smartphone</v>
      </c>
      <c r="B8" s="22">
        <f>SUMIF(Data[Product_Name],$A8,Data[Quantity])</f>
        <v>96</v>
      </c>
    </row>
    <row r="9" spans="1:12" x14ac:dyDescent="0.25">
      <c r="A9" s="22" t="str">
        <v>Desk</v>
      </c>
      <c r="B9" s="22">
        <f>SUMIF(Data[Product_Name],$A9,Data[Quantity])</f>
        <v>78</v>
      </c>
    </row>
    <row r="10" spans="1:12" x14ac:dyDescent="0.25">
      <c r="A10" s="22" t="str">
        <v>Coffee Maker</v>
      </c>
      <c r="B10" s="22">
        <f>SUMIF(Data[Product_Name],$A10,Data[Quantity])</f>
        <v>39</v>
      </c>
    </row>
    <row r="11" spans="1:12" x14ac:dyDescent="0.25">
      <c r="A11" s="22" t="str">
        <v>Keyboard</v>
      </c>
      <c r="B11" s="22">
        <f>SUMIF(Data[Product_Name],$A11,Data[Quantity])</f>
        <v>89</v>
      </c>
    </row>
    <row r="12" spans="1:12" x14ac:dyDescent="0.25">
      <c r="A12" s="22" t="str">
        <v>Office Chair</v>
      </c>
      <c r="B12" s="22">
        <f>SUMIF(Data[Product_Name],$A12,Data[Quantity])</f>
        <v>52</v>
      </c>
    </row>
    <row r="15" spans="1:12" x14ac:dyDescent="0.25">
      <c r="A15" s="56" t="s">
        <v>462</v>
      </c>
      <c r="B15" s="57"/>
      <c r="C15" s="57"/>
      <c r="D15" s="58"/>
      <c r="E15" s="51"/>
      <c r="F15" s="45" t="s">
        <v>469</v>
      </c>
      <c r="G15" s="45"/>
      <c r="H15" s="45"/>
      <c r="J15" s="45" t="s">
        <v>473</v>
      </c>
      <c r="K15" s="45"/>
      <c r="L15" s="45"/>
    </row>
    <row r="16" spans="1:12" x14ac:dyDescent="0.25">
      <c r="A16" s="59"/>
      <c r="B16" s="60"/>
      <c r="C16" s="60"/>
      <c r="D16" s="61"/>
      <c r="E16" s="51"/>
      <c r="F16" s="45"/>
      <c r="G16" s="45"/>
      <c r="H16" s="45"/>
      <c r="J16" s="45"/>
      <c r="K16" s="45"/>
      <c r="L16" s="45"/>
    </row>
    <row r="17" spans="1:12" x14ac:dyDescent="0.25">
      <c r="A17" s="30" t="s">
        <v>459</v>
      </c>
      <c r="B17" s="30" t="s">
        <v>460</v>
      </c>
      <c r="C17" s="30" t="s">
        <v>448</v>
      </c>
      <c r="D17" s="30" t="s">
        <v>461</v>
      </c>
      <c r="E17" s="63"/>
      <c r="F17" s="62" t="s">
        <v>470</v>
      </c>
      <c r="G17" s="62" t="s">
        <v>471</v>
      </c>
      <c r="H17" s="62" t="s">
        <v>472</v>
      </c>
      <c r="J17" s="62" t="s">
        <v>474</v>
      </c>
      <c r="K17" s="62" t="s">
        <v>475</v>
      </c>
      <c r="L17" s="62" t="s">
        <v>473</v>
      </c>
    </row>
    <row r="18" spans="1:12" x14ac:dyDescent="0.25">
      <c r="A18" s="36" t="str" cm="1">
        <f t="array" ref="A18:A67">_xlfn._xlws.SORT(_xlfn.UNIQUE(Data[Customer_ID]),,1)</f>
        <v>CUST001</v>
      </c>
      <c r="B18" s="36" t="str">
        <f>INDEX(Data[Customer_Name],MATCH($A18,Data[Customer_ID],0))</f>
        <v>John Smith</v>
      </c>
      <c r="C18" s="36">
        <f>COUNTIFS(Data[Customer_ID],$A18)</f>
        <v>1</v>
      </c>
      <c r="D18" s="36">
        <f>SUMIFS(Data[Total_Amount],Data[Customer_ID],$A18)</f>
        <v>599.96</v>
      </c>
      <c r="E18" s="52"/>
      <c r="F18" s="54" t="str" cm="1">
        <f t="array" ref="F18:F35">_xlfn._xlws.FILTER(B18:B67,(C18:C67&gt;5))</f>
        <v>Michael Brown</v>
      </c>
      <c r="G18" s="54" t="str" cm="1">
        <f t="array" ref="G18:G37">_xlfn._xlws.FILTER(B18:B67,(D18:D67&gt;5000))</f>
        <v>Michael Brown</v>
      </c>
      <c r="H18" s="54" t="str" cm="1">
        <f t="array" ref="H18:H29">_xlfn._xlws.FILTER(_xlfn.ANCHORARRAY(F18),COUNTIF(_xlfn.ANCHORARRAY(G18),_xlfn.ANCHORARRAY(F18)))</f>
        <v>Michael Brown</v>
      </c>
      <c r="J18" s="36" t="str">
        <f>LEFT(B18,FIND(" ",B18)-1)</f>
        <v>John</v>
      </c>
      <c r="K18" s="36" t="str">
        <f>RIGHT(B18,LEN(B18)-FIND(" ",B18))</f>
        <v>Smith</v>
      </c>
      <c r="L18" s="36" t="str">
        <f>(LEFT(J18,1) &amp; "." &amp; (LEFT(K18,1)))</f>
        <v>J.S</v>
      </c>
    </row>
    <row r="19" spans="1:12" x14ac:dyDescent="0.25">
      <c r="A19" s="36" t="str">
        <v>CUST002</v>
      </c>
      <c r="B19" s="36" t="str">
        <f>INDEX(Data[Customer_Name],MATCH($A19,Data[Customer_ID],0))</f>
        <v>Emma Wilson</v>
      </c>
      <c r="C19" s="36">
        <f>COUNTIFS(Data[Customer_ID],$A19)</f>
        <v>5</v>
      </c>
      <c r="D19" s="36">
        <f>SUMIFS(Data[Total_Amount],Data[Customer_ID],$A19)</f>
        <v>1229.8800000000001</v>
      </c>
      <c r="E19" s="52"/>
      <c r="F19" s="54" t="str">
        <v>David Martinez</v>
      </c>
      <c r="G19" s="54" t="str">
        <v>Sarah Davis</v>
      </c>
      <c r="H19" s="54" t="str">
        <v>Patricia Moore</v>
      </c>
      <c r="J19" s="36" t="str">
        <f t="shared" ref="J19:J67" si="0">LEFT(B19,FIND(" ",B19)-1)</f>
        <v>Emma</v>
      </c>
      <c r="K19" s="36" t="str">
        <f t="shared" ref="K19:K67" si="1">RIGHT(B19,LEN(B19)-FIND(" ",B19))</f>
        <v>Wilson</v>
      </c>
      <c r="L19" s="36" t="str">
        <f t="shared" ref="L19:L67" si="2">(LEFT(J19,1) &amp; "." &amp; (LEFT(K19,1)))</f>
        <v>E.W</v>
      </c>
    </row>
    <row r="20" spans="1:12" x14ac:dyDescent="0.25">
      <c r="A20" s="36" t="str">
        <v>CUST003</v>
      </c>
      <c r="B20" s="36" t="str">
        <f>INDEX(Data[Customer_Name],MATCH($A20,Data[Customer_ID],0))</f>
        <v>Michael Brown</v>
      </c>
      <c r="C20" s="36">
        <f>COUNTIFS(Data[Customer_ID],$A20)</f>
        <v>9</v>
      </c>
      <c r="D20" s="36">
        <f>SUMIFS(Data[Total_Amount],Data[Customer_ID],$A20)</f>
        <v>6169.7400000000007</v>
      </c>
      <c r="E20" s="52"/>
      <c r="F20" s="54" t="str">
        <v>Patricia Moore</v>
      </c>
      <c r="G20" s="54" t="str">
        <v>Patricia Moore</v>
      </c>
      <c r="H20" s="54" t="str">
        <v>Charles Allen</v>
      </c>
      <c r="J20" s="36" t="str">
        <f t="shared" si="0"/>
        <v>Michael</v>
      </c>
      <c r="K20" s="36" t="str">
        <f t="shared" si="1"/>
        <v>Brown</v>
      </c>
      <c r="L20" s="36" t="str">
        <f t="shared" si="2"/>
        <v>M.B</v>
      </c>
    </row>
    <row r="21" spans="1:12" x14ac:dyDescent="0.25">
      <c r="A21" s="36" t="str">
        <v>CUST004</v>
      </c>
      <c r="B21" s="36" t="str">
        <f>INDEX(Data[Customer_Name],MATCH($A21,Data[Customer_ID],0))</f>
        <v>Sarah Davis</v>
      </c>
      <c r="C21" s="36">
        <f>COUNTIFS(Data[Customer_ID],$A21)</f>
        <v>5</v>
      </c>
      <c r="D21" s="36">
        <f>SUMIFS(Data[Total_Amount],Data[Customer_ID],$A21)</f>
        <v>5499.8099999999995</v>
      </c>
      <c r="E21" s="52"/>
      <c r="F21" s="54" t="str">
        <v>Charles Allen</v>
      </c>
      <c r="G21" s="54" t="str">
        <v>Joseph Jackson</v>
      </c>
      <c r="H21" s="54" t="str">
        <v>Daniel King</v>
      </c>
      <c r="J21" s="36" t="str">
        <f t="shared" si="0"/>
        <v>Sarah</v>
      </c>
      <c r="K21" s="36" t="str">
        <f t="shared" si="1"/>
        <v>Davis</v>
      </c>
      <c r="L21" s="36" t="str">
        <f t="shared" si="2"/>
        <v>S.D</v>
      </c>
    </row>
    <row r="22" spans="1:12" x14ac:dyDescent="0.25">
      <c r="A22" s="36" t="str">
        <v>CUST005</v>
      </c>
      <c r="B22" s="36" t="str">
        <f>INDEX(Data[Customer_Name],MATCH($A22,Data[Customer_ID],0))</f>
        <v>James Johnson</v>
      </c>
      <c r="C22" s="36">
        <f>COUNTIFS(Data[Customer_ID],$A22)</f>
        <v>1</v>
      </c>
      <c r="D22" s="36">
        <f>SUMIFS(Data[Total_Amount],Data[Customer_ID],$A22)</f>
        <v>179.97</v>
      </c>
      <c r="E22" s="52"/>
      <c r="F22" s="54" t="str">
        <v>Daniel King</v>
      </c>
      <c r="G22" s="54" t="str">
        <v>Charles Allen</v>
      </c>
      <c r="H22" s="54" t="str">
        <v>Paul Baker</v>
      </c>
      <c r="J22" s="36" t="str">
        <f t="shared" si="0"/>
        <v>James</v>
      </c>
      <c r="K22" s="36" t="str">
        <f t="shared" si="1"/>
        <v>Johnson</v>
      </c>
      <c r="L22" s="36" t="str">
        <f t="shared" si="2"/>
        <v>J.J</v>
      </c>
    </row>
    <row r="23" spans="1:12" x14ac:dyDescent="0.25">
      <c r="A23" s="36" t="str">
        <v>CUST006</v>
      </c>
      <c r="B23" s="36" t="str">
        <f>INDEX(Data[Customer_Name],MATCH($A23,Data[Customer_ID],0))</f>
        <v>Lisa Anderson</v>
      </c>
      <c r="C23" s="36">
        <f>COUNTIFS(Data[Customer_ID],$A23)</f>
        <v>5</v>
      </c>
      <c r="D23" s="36">
        <f>SUMIFS(Data[Total_Amount],Data[Customer_ID],$A23)</f>
        <v>2039.8000000000002</v>
      </c>
      <c r="E23" s="52"/>
      <c r="F23" s="54" t="str">
        <v>Kevin Scott</v>
      </c>
      <c r="G23" s="54" t="str">
        <v>Barbara Young</v>
      </c>
      <c r="H23" s="54" t="str">
        <v>Dorothy Nelson</v>
      </c>
      <c r="J23" s="36" t="str">
        <f t="shared" si="0"/>
        <v>Lisa</v>
      </c>
      <c r="K23" s="36" t="str">
        <f t="shared" si="1"/>
        <v>Anderson</v>
      </c>
      <c r="L23" s="36" t="str">
        <f t="shared" si="2"/>
        <v>L.A</v>
      </c>
    </row>
    <row r="24" spans="1:12" x14ac:dyDescent="0.25">
      <c r="A24" s="36" t="str">
        <v>CUST007</v>
      </c>
      <c r="B24" s="36" t="str">
        <f>INDEX(Data[Customer_Name],MATCH($A24,Data[Customer_ID],0))</f>
        <v>David Martinez</v>
      </c>
      <c r="C24" s="36">
        <f>COUNTIFS(Data[Customer_ID],$A24)</f>
        <v>6</v>
      </c>
      <c r="D24" s="36">
        <f>SUMIFS(Data[Total_Amount],Data[Customer_ID],$A24)</f>
        <v>1809.84</v>
      </c>
      <c r="E24" s="52"/>
      <c r="F24" s="54" t="str">
        <v>Paul Baker</v>
      </c>
      <c r="G24" s="54" t="str">
        <v>Daniel King</v>
      </c>
      <c r="H24" s="54" t="str">
        <v>Mark Carter</v>
      </c>
      <c r="J24" s="36" t="str">
        <f t="shared" si="0"/>
        <v>David</v>
      </c>
      <c r="K24" s="36" t="str">
        <f t="shared" si="1"/>
        <v>Martinez</v>
      </c>
      <c r="L24" s="36" t="str">
        <f t="shared" si="2"/>
        <v>D.M</v>
      </c>
    </row>
    <row r="25" spans="1:12" x14ac:dyDescent="0.25">
      <c r="A25" s="36" t="str">
        <v>CUST008</v>
      </c>
      <c r="B25" s="36" t="str">
        <f>INDEX(Data[Customer_Name],MATCH($A25,Data[Customer_ID],0))</f>
        <v>Jennifer Taylor</v>
      </c>
      <c r="C25" s="36">
        <f>COUNTIFS(Data[Customer_ID],$A25)</f>
        <v>4</v>
      </c>
      <c r="D25" s="36">
        <f>SUMIFS(Data[Total_Amount],Data[Customer_ID],$A25)</f>
        <v>4739.8500000000004</v>
      </c>
      <c r="E25" s="52"/>
      <c r="F25" s="54" t="str">
        <v>Dorothy Nelson</v>
      </c>
      <c r="G25" s="54" t="str">
        <v>Paul Baker</v>
      </c>
      <c r="H25" s="54" t="str">
        <v>Karen Hill</v>
      </c>
      <c r="J25" s="36" t="str">
        <f t="shared" si="0"/>
        <v>Jennifer</v>
      </c>
      <c r="K25" s="36" t="str">
        <f t="shared" si="1"/>
        <v>Taylor</v>
      </c>
      <c r="L25" s="36" t="str">
        <f t="shared" si="2"/>
        <v>J.T</v>
      </c>
    </row>
    <row r="26" spans="1:12" x14ac:dyDescent="0.25">
      <c r="A26" s="36" t="str">
        <v>CUST009</v>
      </c>
      <c r="B26" s="36" t="str">
        <f>INDEX(Data[Customer_Name],MATCH($A26,Data[Customer_ID],0))</f>
        <v>Robert Thomas</v>
      </c>
      <c r="C26" s="36">
        <f>COUNTIFS(Data[Customer_ID],$A26)</f>
        <v>5</v>
      </c>
      <c r="D26" s="36">
        <f>SUMIFS(Data[Total_Amount],Data[Customer_ID],$A26)</f>
        <v>3509.8999999999996</v>
      </c>
      <c r="E26" s="52"/>
      <c r="F26" s="54" t="str">
        <v>Mark Carter</v>
      </c>
      <c r="G26" s="54" t="str">
        <v>Dorothy Nelson</v>
      </c>
      <c r="H26" s="54" t="str">
        <v>Edward Mitchell</v>
      </c>
      <c r="J26" s="36" t="str">
        <f t="shared" si="0"/>
        <v>Robert</v>
      </c>
      <c r="K26" s="36" t="str">
        <f t="shared" si="1"/>
        <v>Thomas</v>
      </c>
      <c r="L26" s="36" t="str">
        <f t="shared" si="2"/>
        <v>R.T</v>
      </c>
    </row>
    <row r="27" spans="1:12" x14ac:dyDescent="0.25">
      <c r="A27" s="36" t="str">
        <v>CUST010</v>
      </c>
      <c r="B27" s="36" t="str">
        <f>INDEX(Data[Customer_Name],MATCH($A27,Data[Customer_ID],0))</f>
        <v>Maria Garcia</v>
      </c>
      <c r="C27" s="36">
        <f>COUNTIFS(Data[Customer_ID],$A27)</f>
        <v>4</v>
      </c>
      <c r="D27" s="36">
        <f>SUMIFS(Data[Total_Amount],Data[Customer_ID],$A27)</f>
        <v>1909.93</v>
      </c>
      <c r="E27" s="52"/>
      <c r="F27" s="54" t="str">
        <v>Karen Hill</v>
      </c>
      <c r="G27" s="54" t="str">
        <v>Mark Carter</v>
      </c>
      <c r="H27" s="54" t="str">
        <v>Helen Roberts</v>
      </c>
      <c r="J27" s="36" t="str">
        <f t="shared" si="0"/>
        <v>Maria</v>
      </c>
      <c r="K27" s="36" t="str">
        <f t="shared" si="1"/>
        <v>Garcia</v>
      </c>
      <c r="L27" s="36" t="str">
        <f t="shared" si="2"/>
        <v>M.G</v>
      </c>
    </row>
    <row r="28" spans="1:12" x14ac:dyDescent="0.25">
      <c r="A28" s="36" t="str">
        <v>CUST011</v>
      </c>
      <c r="B28" s="36" t="str">
        <f>INDEX(Data[Customer_Name],MATCH($A28,Data[Customer_ID],0))</f>
        <v>William White</v>
      </c>
      <c r="C28" s="36">
        <f>COUNTIFS(Data[Customer_ID],$A28)</f>
        <v>3</v>
      </c>
      <c r="D28" s="36">
        <f>SUMIFS(Data[Total_Amount],Data[Customer_ID],$A28)</f>
        <v>4749.91</v>
      </c>
      <c r="E28" s="52"/>
      <c r="F28" s="54" t="str">
        <v>Edward Mitchell</v>
      </c>
      <c r="G28" s="54" t="str">
        <v>Karen Hill</v>
      </c>
      <c r="H28" s="54" t="str">
        <v>Lawrence Reed</v>
      </c>
      <c r="J28" s="36" t="str">
        <f t="shared" si="0"/>
        <v>William</v>
      </c>
      <c r="K28" s="36" t="str">
        <f t="shared" si="1"/>
        <v>White</v>
      </c>
      <c r="L28" s="36" t="str">
        <f t="shared" si="2"/>
        <v>W.W</v>
      </c>
    </row>
    <row r="29" spans="1:12" x14ac:dyDescent="0.25">
      <c r="A29" s="36" t="str">
        <v>CUST012</v>
      </c>
      <c r="B29" s="36" t="str">
        <f>INDEX(Data[Customer_Name],MATCH($A29,Data[Customer_ID],0))</f>
        <v>Patricia Moore</v>
      </c>
      <c r="C29" s="36">
        <f>COUNTIFS(Data[Customer_ID],$A29)</f>
        <v>8</v>
      </c>
      <c r="D29" s="36">
        <f>SUMIFS(Data[Total_Amount],Data[Customer_ID],$A29)</f>
        <v>9799.73</v>
      </c>
      <c r="E29" s="52"/>
      <c r="F29" s="54" t="str">
        <v>Helen Roberts</v>
      </c>
      <c r="G29" s="54" t="str">
        <v>Betty Campbell</v>
      </c>
      <c r="H29" s="54" t="str">
        <v>Sharon Butler</v>
      </c>
      <c r="J29" s="36" t="str">
        <f t="shared" si="0"/>
        <v>Patricia</v>
      </c>
      <c r="K29" s="36" t="str">
        <f t="shared" si="1"/>
        <v>Moore</v>
      </c>
      <c r="L29" s="36" t="str">
        <f t="shared" si="2"/>
        <v>P.M</v>
      </c>
    </row>
    <row r="30" spans="1:12" x14ac:dyDescent="0.25">
      <c r="A30" s="36" t="str">
        <v>CUST013</v>
      </c>
      <c r="B30" s="36" t="str">
        <f>INDEX(Data[Customer_Name],MATCH($A30,Data[Customer_ID],0))</f>
        <v>Joseph Jackson</v>
      </c>
      <c r="C30" s="36">
        <f>COUNTIFS(Data[Customer_ID],$A30)</f>
        <v>5</v>
      </c>
      <c r="D30" s="36">
        <f>SUMIFS(Data[Total_Amount],Data[Customer_ID],$A30)</f>
        <v>6949.84</v>
      </c>
      <c r="E30" s="52"/>
      <c r="F30" s="54" t="str">
        <v>Steven Turner</v>
      </c>
      <c r="G30" s="54" t="str">
        <v>Edward Mitchell</v>
      </c>
      <c r="H30" s="54"/>
      <c r="J30" s="36" t="str">
        <f t="shared" si="0"/>
        <v>Joseph</v>
      </c>
      <c r="K30" s="36" t="str">
        <f t="shared" si="1"/>
        <v>Jackson</v>
      </c>
      <c r="L30" s="36" t="str">
        <f t="shared" si="2"/>
        <v>J.J</v>
      </c>
    </row>
    <row r="31" spans="1:12" x14ac:dyDescent="0.25">
      <c r="A31" s="36" t="str">
        <v>CUST014</v>
      </c>
      <c r="B31" s="36" t="str">
        <f>INDEX(Data[Customer_Name],MATCH($A31,Data[Customer_ID],0))</f>
        <v>Linda Martin</v>
      </c>
      <c r="C31" s="36">
        <f>COUNTIFS(Data[Customer_ID],$A31)</f>
        <v>4</v>
      </c>
      <c r="D31" s="36">
        <f>SUMIFS(Data[Total_Amount],Data[Customer_ID],$A31)</f>
        <v>1289.9000000000001</v>
      </c>
      <c r="E31" s="52"/>
      <c r="F31" s="54" t="str">
        <v>Nancy Collins</v>
      </c>
      <c r="G31" s="54" t="str">
        <v>Helen Roberts</v>
      </c>
      <c r="H31" s="54"/>
      <c r="J31" s="36" t="str">
        <f t="shared" si="0"/>
        <v>Linda</v>
      </c>
      <c r="K31" s="36" t="str">
        <f t="shared" si="1"/>
        <v>Martin</v>
      </c>
      <c r="L31" s="36" t="str">
        <f t="shared" si="2"/>
        <v>L.M</v>
      </c>
    </row>
    <row r="32" spans="1:12" x14ac:dyDescent="0.25">
      <c r="A32" s="36" t="str">
        <v>CUST015</v>
      </c>
      <c r="B32" s="36" t="str">
        <f>INDEX(Data[Customer_Name],MATCH($A32,Data[Customer_ID],0))</f>
        <v>Richard Lee</v>
      </c>
      <c r="C32" s="36">
        <f>COUNTIFS(Data[Customer_ID],$A32)</f>
        <v>3</v>
      </c>
      <c r="D32" s="36">
        <f>SUMIFS(Data[Total_Amount],Data[Customer_ID],$A32)</f>
        <v>739.93000000000006</v>
      </c>
      <c r="E32" s="52"/>
      <c r="F32" s="54" t="str">
        <v>Lawrence Reed</v>
      </c>
      <c r="G32" s="54" t="str">
        <v>Sandra Phillips</v>
      </c>
      <c r="H32" s="54"/>
      <c r="J32" s="36" t="str">
        <f t="shared" si="0"/>
        <v>Richard</v>
      </c>
      <c r="K32" s="36" t="str">
        <f t="shared" si="1"/>
        <v>Lee</v>
      </c>
      <c r="L32" s="36" t="str">
        <f t="shared" si="2"/>
        <v>R.L</v>
      </c>
    </row>
    <row r="33" spans="1:12" x14ac:dyDescent="0.25">
      <c r="A33" s="36" t="str">
        <v>CUST016</v>
      </c>
      <c r="B33" s="36" t="str">
        <f>INDEX(Data[Customer_Name],MATCH($A33,Data[Customer_ID],0))</f>
        <v>Elizabeth Hall</v>
      </c>
      <c r="C33" s="36">
        <f>COUNTIFS(Data[Customer_ID],$A33)</f>
        <v>4</v>
      </c>
      <c r="D33" s="36">
        <f>SUMIFS(Data[Total_Amount],Data[Customer_ID],$A33)</f>
        <v>3649.8599999999997</v>
      </c>
      <c r="E33" s="52"/>
      <c r="F33" s="54" t="str">
        <v>Sharon Butler</v>
      </c>
      <c r="G33" s="54" t="str">
        <v>Harry Morgan</v>
      </c>
      <c r="H33" s="54"/>
      <c r="J33" s="36" t="str">
        <f t="shared" si="0"/>
        <v>Elizabeth</v>
      </c>
      <c r="K33" s="36" t="str">
        <f t="shared" si="1"/>
        <v>Hall</v>
      </c>
      <c r="L33" s="36" t="str">
        <f t="shared" si="2"/>
        <v>E.H</v>
      </c>
    </row>
    <row r="34" spans="1:12" x14ac:dyDescent="0.25">
      <c r="A34" s="36" t="str">
        <v>CUST017</v>
      </c>
      <c r="B34" s="36" t="str">
        <f>INDEX(Data[Customer_Name],MATCH($A34,Data[Customer_ID],0))</f>
        <v>Charles Allen</v>
      </c>
      <c r="C34" s="36">
        <f>COUNTIFS(Data[Customer_ID],$A34)</f>
        <v>9</v>
      </c>
      <c r="D34" s="36">
        <f>SUMIFS(Data[Total_Amount],Data[Customer_ID],$A34)</f>
        <v>5089.7300000000005</v>
      </c>
      <c r="E34" s="52"/>
      <c r="F34" s="54" t="str">
        <v>Kathleen Bennett</v>
      </c>
      <c r="G34" s="54" t="str">
        <v>Lawrence Reed</v>
      </c>
      <c r="H34" s="54"/>
      <c r="J34" s="36" t="str">
        <f t="shared" si="0"/>
        <v>Charles</v>
      </c>
      <c r="K34" s="36" t="str">
        <f t="shared" si="1"/>
        <v>Allen</v>
      </c>
      <c r="L34" s="36" t="str">
        <f t="shared" si="2"/>
        <v>C.A</v>
      </c>
    </row>
    <row r="35" spans="1:12" x14ac:dyDescent="0.25">
      <c r="A35" s="36" t="str">
        <v>CUST018</v>
      </c>
      <c r="B35" s="36" t="str">
        <f>INDEX(Data[Customer_Name],MATCH($A35,Data[Customer_ID],0))</f>
        <v>Barbara Young</v>
      </c>
      <c r="C35" s="36">
        <f>COUNTIFS(Data[Customer_ID],$A35)</f>
        <v>5</v>
      </c>
      <c r="D35" s="36">
        <f>SUMIFS(Data[Total_Amount],Data[Customer_ID],$A35)</f>
        <v>10649.8</v>
      </c>
      <c r="E35" s="52"/>
      <c r="F35" s="54" t="str">
        <v>Virginia Sanders</v>
      </c>
      <c r="G35" s="54" t="str">
        <v>Sharon Butler</v>
      </c>
      <c r="H35" s="54"/>
      <c r="J35" s="36" t="str">
        <f t="shared" si="0"/>
        <v>Barbara</v>
      </c>
      <c r="K35" s="36" t="str">
        <f t="shared" si="1"/>
        <v>Young</v>
      </c>
      <c r="L35" s="36" t="str">
        <f t="shared" si="2"/>
        <v>B.Y</v>
      </c>
    </row>
    <row r="36" spans="1:12" x14ac:dyDescent="0.25">
      <c r="A36" s="36" t="str">
        <v>CUST019</v>
      </c>
      <c r="B36" s="36" t="str">
        <f>INDEX(Data[Customer_Name],MATCH($A36,Data[Customer_ID],0))</f>
        <v>Daniel King</v>
      </c>
      <c r="C36" s="36">
        <f>COUNTIFS(Data[Customer_ID],$A36)</f>
        <v>7</v>
      </c>
      <c r="D36" s="36">
        <f>SUMIFS(Data[Total_Amount],Data[Customer_ID],$A36)</f>
        <v>7309.7999999999993</v>
      </c>
      <c r="E36" s="52"/>
      <c r="F36" s="54"/>
      <c r="G36" s="54" t="str">
        <v>Peter Richardson</v>
      </c>
      <c r="H36" s="54"/>
      <c r="J36" s="36" t="str">
        <f t="shared" si="0"/>
        <v>Daniel</v>
      </c>
      <c r="K36" s="36" t="str">
        <f t="shared" si="1"/>
        <v>King</v>
      </c>
      <c r="L36" s="36" t="str">
        <f t="shared" si="2"/>
        <v>D.K</v>
      </c>
    </row>
    <row r="37" spans="1:12" x14ac:dyDescent="0.25">
      <c r="A37" s="36" t="str">
        <v>CUST020</v>
      </c>
      <c r="B37" s="36" t="str">
        <f>INDEX(Data[Customer_Name],MATCH($A37,Data[Customer_ID],0))</f>
        <v>Margaret Wright</v>
      </c>
      <c r="C37" s="36">
        <f>COUNTIFS(Data[Customer_ID],$A37)</f>
        <v>4</v>
      </c>
      <c r="D37" s="36">
        <f>SUMIFS(Data[Total_Amount],Data[Customer_ID],$A37)</f>
        <v>2099.88</v>
      </c>
      <c r="E37" s="52"/>
      <c r="F37" s="54"/>
      <c r="G37" s="54" t="str">
        <v>Gerald Murphy</v>
      </c>
      <c r="H37" s="54"/>
      <c r="J37" s="36" t="str">
        <f t="shared" si="0"/>
        <v>Margaret</v>
      </c>
      <c r="K37" s="36" t="str">
        <f t="shared" si="1"/>
        <v>Wright</v>
      </c>
      <c r="L37" s="36" t="str">
        <f t="shared" si="2"/>
        <v>M.W</v>
      </c>
    </row>
    <row r="38" spans="1:12" x14ac:dyDescent="0.25">
      <c r="A38" s="36" t="str">
        <v>CUST021</v>
      </c>
      <c r="B38" s="36" t="str">
        <f>INDEX(Data[Customer_Name],MATCH($A38,Data[Customer_ID],0))</f>
        <v>Kevin Scott</v>
      </c>
      <c r="C38" s="36">
        <f>COUNTIFS(Data[Customer_ID],$A38)</f>
        <v>6</v>
      </c>
      <c r="D38" s="36">
        <f>SUMIFS(Data[Total_Amount],Data[Customer_ID],$A38)</f>
        <v>3259.87</v>
      </c>
      <c r="E38" s="52"/>
      <c r="J38" s="36" t="str">
        <f t="shared" si="0"/>
        <v>Kevin</v>
      </c>
      <c r="K38" s="36" t="str">
        <f t="shared" si="1"/>
        <v>Scott</v>
      </c>
      <c r="L38" s="36" t="str">
        <f t="shared" si="2"/>
        <v>K.S</v>
      </c>
    </row>
    <row r="39" spans="1:12" x14ac:dyDescent="0.25">
      <c r="A39" s="36" t="str">
        <v>CUST022</v>
      </c>
      <c r="B39" s="36" t="str">
        <f>INDEX(Data[Customer_Name],MATCH($A39,Data[Customer_ID],0))</f>
        <v>Susan Green</v>
      </c>
      <c r="C39" s="36">
        <f>COUNTIFS(Data[Customer_ID],$A39)</f>
        <v>4</v>
      </c>
      <c r="D39" s="36">
        <f>SUMIFS(Data[Total_Amount],Data[Customer_ID],$A39)</f>
        <v>1979.89</v>
      </c>
      <c r="E39" s="52"/>
      <c r="J39" s="36" t="str">
        <f t="shared" si="0"/>
        <v>Susan</v>
      </c>
      <c r="K39" s="36" t="str">
        <f t="shared" si="1"/>
        <v>Green</v>
      </c>
      <c r="L39" s="36" t="str">
        <f t="shared" si="2"/>
        <v>S.G</v>
      </c>
    </row>
    <row r="40" spans="1:12" x14ac:dyDescent="0.25">
      <c r="A40" s="36" t="str">
        <v>CUST023</v>
      </c>
      <c r="B40" s="36" t="str">
        <f>INDEX(Data[Customer_Name],MATCH($A40,Data[Customer_ID],0))</f>
        <v>Paul Baker</v>
      </c>
      <c r="C40" s="36">
        <f>COUNTIFS(Data[Customer_ID],$A40)</f>
        <v>8</v>
      </c>
      <c r="D40" s="36">
        <f>SUMIFS(Data[Total_Amount],Data[Customer_ID],$A40)</f>
        <v>8309.739999999998</v>
      </c>
      <c r="E40" s="52"/>
      <c r="J40" s="36" t="str">
        <f t="shared" si="0"/>
        <v>Paul</v>
      </c>
      <c r="K40" s="36" t="str">
        <f t="shared" si="1"/>
        <v>Baker</v>
      </c>
      <c r="L40" s="36" t="str">
        <f t="shared" si="2"/>
        <v>P.B</v>
      </c>
    </row>
    <row r="41" spans="1:12" x14ac:dyDescent="0.25">
      <c r="A41" s="36" t="str">
        <v>CUST024</v>
      </c>
      <c r="B41" s="36" t="str">
        <f>INDEX(Data[Customer_Name],MATCH($A41,Data[Customer_ID],0))</f>
        <v>Dorothy Nelson</v>
      </c>
      <c r="C41" s="36">
        <f>COUNTIFS(Data[Customer_ID],$A41)</f>
        <v>6</v>
      </c>
      <c r="D41" s="36">
        <f>SUMIFS(Data[Total_Amount],Data[Customer_ID],$A41)</f>
        <v>8269.7900000000009</v>
      </c>
      <c r="E41" s="52"/>
      <c r="J41" s="36" t="str">
        <f t="shared" si="0"/>
        <v>Dorothy</v>
      </c>
      <c r="K41" s="36" t="str">
        <f t="shared" si="1"/>
        <v>Nelson</v>
      </c>
      <c r="L41" s="36" t="str">
        <f t="shared" si="2"/>
        <v>D.N</v>
      </c>
    </row>
    <row r="42" spans="1:12" x14ac:dyDescent="0.25">
      <c r="A42" s="36" t="str">
        <v>CUST025</v>
      </c>
      <c r="B42" s="36" t="str">
        <f>INDEX(Data[Customer_Name],MATCH($A42,Data[Customer_ID],0))</f>
        <v>Mark Carter</v>
      </c>
      <c r="C42" s="36">
        <f>COUNTIFS(Data[Customer_ID],$A42)</f>
        <v>12</v>
      </c>
      <c r="D42" s="36">
        <f>SUMIFS(Data[Total_Amount],Data[Customer_ID],$A42)</f>
        <v>15659.65</v>
      </c>
      <c r="E42" s="52"/>
      <c r="J42" s="36" t="str">
        <f t="shared" si="0"/>
        <v>Mark</v>
      </c>
      <c r="K42" s="36" t="str">
        <f t="shared" si="1"/>
        <v>Carter</v>
      </c>
      <c r="L42" s="36" t="str">
        <f t="shared" si="2"/>
        <v>M.C</v>
      </c>
    </row>
    <row r="43" spans="1:12" x14ac:dyDescent="0.25">
      <c r="A43" s="36" t="str">
        <v>CUST026</v>
      </c>
      <c r="B43" s="36" t="str">
        <f>INDEX(Data[Customer_Name],MATCH($A43,Data[Customer_ID],0))</f>
        <v>Karen Hill</v>
      </c>
      <c r="C43" s="36">
        <f>COUNTIFS(Data[Customer_ID],$A43)</f>
        <v>8</v>
      </c>
      <c r="D43" s="36">
        <f>SUMIFS(Data[Total_Amount],Data[Customer_ID],$A43)</f>
        <v>8009.7699999999995</v>
      </c>
      <c r="E43" s="52"/>
      <c r="J43" s="36" t="str">
        <f t="shared" si="0"/>
        <v>Karen</v>
      </c>
      <c r="K43" s="36" t="str">
        <f t="shared" si="1"/>
        <v>Hill</v>
      </c>
      <c r="L43" s="36" t="str">
        <f t="shared" si="2"/>
        <v>K.H</v>
      </c>
    </row>
    <row r="44" spans="1:12" x14ac:dyDescent="0.25">
      <c r="A44" s="36" t="str">
        <v>CUST027</v>
      </c>
      <c r="B44" s="36" t="str">
        <f>INDEX(Data[Customer_Name],MATCH($A44,Data[Customer_ID],0))</f>
        <v>George Adams</v>
      </c>
      <c r="C44" s="36">
        <f>COUNTIFS(Data[Customer_ID],$A44)</f>
        <v>3</v>
      </c>
      <c r="D44" s="36">
        <f>SUMIFS(Data[Total_Amount],Data[Customer_ID],$A44)</f>
        <v>3779.93</v>
      </c>
      <c r="E44" s="52"/>
      <c r="J44" s="36" t="str">
        <f t="shared" si="0"/>
        <v>George</v>
      </c>
      <c r="K44" s="36" t="str">
        <f t="shared" si="1"/>
        <v>Adams</v>
      </c>
      <c r="L44" s="36" t="str">
        <f t="shared" si="2"/>
        <v>G.A</v>
      </c>
    </row>
    <row r="45" spans="1:12" x14ac:dyDescent="0.25">
      <c r="A45" s="36" t="str">
        <v>CUST028</v>
      </c>
      <c r="B45" s="36" t="str">
        <f>INDEX(Data[Customer_Name],MATCH($A45,Data[Customer_ID],0))</f>
        <v>Betty Campbell</v>
      </c>
      <c r="C45" s="36">
        <f>COUNTIFS(Data[Customer_ID],$A45)</f>
        <v>5</v>
      </c>
      <c r="D45" s="36">
        <f>SUMIFS(Data[Total_Amount],Data[Customer_ID],$A45)</f>
        <v>5649.84</v>
      </c>
      <c r="E45" s="52"/>
      <c r="J45" s="36" t="str">
        <f t="shared" si="0"/>
        <v>Betty</v>
      </c>
      <c r="K45" s="36" t="str">
        <f t="shared" si="1"/>
        <v>Campbell</v>
      </c>
      <c r="L45" s="36" t="str">
        <f t="shared" si="2"/>
        <v>B.C</v>
      </c>
    </row>
    <row r="46" spans="1:12" x14ac:dyDescent="0.25">
      <c r="A46" s="36" t="str">
        <v>CUST029</v>
      </c>
      <c r="B46" s="36" t="str">
        <f>INDEX(Data[Customer_Name],MATCH($A46,Data[Customer_ID],0))</f>
        <v>Edward Mitchell</v>
      </c>
      <c r="C46" s="36">
        <f>COUNTIFS(Data[Customer_ID],$A46)</f>
        <v>6</v>
      </c>
      <c r="D46" s="36">
        <f>SUMIFS(Data[Total_Amount],Data[Customer_ID],$A46)</f>
        <v>11919.769999999999</v>
      </c>
      <c r="E46" s="52"/>
      <c r="J46" s="36" t="str">
        <f t="shared" si="0"/>
        <v>Edward</v>
      </c>
      <c r="K46" s="36" t="str">
        <f t="shared" si="1"/>
        <v>Mitchell</v>
      </c>
      <c r="L46" s="36" t="str">
        <f t="shared" si="2"/>
        <v>E.M</v>
      </c>
    </row>
    <row r="47" spans="1:12" x14ac:dyDescent="0.25">
      <c r="A47" s="36" t="str">
        <v>CUST030</v>
      </c>
      <c r="B47" s="36" t="str">
        <f>INDEX(Data[Customer_Name],MATCH($A47,Data[Customer_ID],0))</f>
        <v>Helen Roberts</v>
      </c>
      <c r="C47" s="36">
        <f>COUNTIFS(Data[Customer_ID],$A47)</f>
        <v>7</v>
      </c>
      <c r="D47" s="36">
        <f>SUMIFS(Data[Total_Amount],Data[Customer_ID],$A47)</f>
        <v>6459.79</v>
      </c>
      <c r="E47" s="52"/>
      <c r="J47" s="36" t="str">
        <f t="shared" si="0"/>
        <v>Helen</v>
      </c>
      <c r="K47" s="36" t="str">
        <f t="shared" si="1"/>
        <v>Roberts</v>
      </c>
      <c r="L47" s="36" t="str">
        <f t="shared" si="2"/>
        <v>H.R</v>
      </c>
    </row>
    <row r="48" spans="1:12" x14ac:dyDescent="0.25">
      <c r="A48" s="36" t="str">
        <v>CUST031</v>
      </c>
      <c r="B48" s="36" t="str">
        <f>INDEX(Data[Customer_Name],MATCH($A48,Data[Customer_ID],0))</f>
        <v>Steven Turner</v>
      </c>
      <c r="C48" s="36">
        <f>COUNTIFS(Data[Customer_ID],$A48)</f>
        <v>6</v>
      </c>
      <c r="D48" s="36">
        <f>SUMIFS(Data[Total_Amount],Data[Customer_ID],$A48)</f>
        <v>2649.83</v>
      </c>
      <c r="E48" s="52"/>
      <c r="J48" s="36" t="str">
        <f t="shared" si="0"/>
        <v>Steven</v>
      </c>
      <c r="K48" s="36" t="str">
        <f t="shared" si="1"/>
        <v>Turner</v>
      </c>
      <c r="L48" s="36" t="str">
        <f t="shared" si="2"/>
        <v>S.T</v>
      </c>
    </row>
    <row r="49" spans="1:12" x14ac:dyDescent="0.25">
      <c r="A49" s="36" t="str">
        <v>CUST032</v>
      </c>
      <c r="B49" s="36" t="str">
        <f>INDEX(Data[Customer_Name],MATCH($A49,Data[Customer_ID],0))</f>
        <v>Sandra Phillips</v>
      </c>
      <c r="C49" s="36">
        <f>COUNTIFS(Data[Customer_ID],$A49)</f>
        <v>5</v>
      </c>
      <c r="D49" s="36">
        <f>SUMIFS(Data[Total_Amount],Data[Customer_ID],$A49)</f>
        <v>6349.83</v>
      </c>
      <c r="E49" s="52"/>
      <c r="J49" s="36" t="str">
        <f t="shared" si="0"/>
        <v>Sandra</v>
      </c>
      <c r="K49" s="36" t="str">
        <f t="shared" si="1"/>
        <v>Phillips</v>
      </c>
      <c r="L49" s="36" t="str">
        <f t="shared" si="2"/>
        <v>S.P</v>
      </c>
    </row>
    <row r="50" spans="1:12" x14ac:dyDescent="0.25">
      <c r="A50" s="36" t="str">
        <v>CUST033</v>
      </c>
      <c r="B50" s="36" t="str">
        <f>INDEX(Data[Customer_Name],MATCH($A50,Data[Customer_ID],0))</f>
        <v>Frank Torres</v>
      </c>
      <c r="C50" s="36">
        <f>COUNTIFS(Data[Customer_ID],$A50)</f>
        <v>5</v>
      </c>
      <c r="D50" s="36">
        <f>SUMIFS(Data[Total_Amount],Data[Customer_ID],$A50)</f>
        <v>1479.91</v>
      </c>
      <c r="E50" s="52"/>
      <c r="J50" s="36" t="str">
        <f t="shared" si="0"/>
        <v>Frank</v>
      </c>
      <c r="K50" s="36" t="str">
        <f t="shared" si="1"/>
        <v>Torres</v>
      </c>
      <c r="L50" s="36" t="str">
        <f t="shared" si="2"/>
        <v>F.T</v>
      </c>
    </row>
    <row r="51" spans="1:12" x14ac:dyDescent="0.25">
      <c r="A51" s="36" t="str">
        <v>CUST034</v>
      </c>
      <c r="B51" s="36" t="str">
        <f>INDEX(Data[Customer_Name],MATCH($A51,Data[Customer_ID],0))</f>
        <v>Carol Evans</v>
      </c>
      <c r="C51" s="36">
        <f>COUNTIFS(Data[Customer_ID],$A51)</f>
        <v>3</v>
      </c>
      <c r="D51" s="36">
        <f>SUMIFS(Data[Total_Amount],Data[Customer_ID],$A51)</f>
        <v>1149.93</v>
      </c>
      <c r="E51" s="52"/>
      <c r="J51" s="36" t="str">
        <f t="shared" si="0"/>
        <v>Carol</v>
      </c>
      <c r="K51" s="36" t="str">
        <f t="shared" si="1"/>
        <v>Evans</v>
      </c>
      <c r="L51" s="36" t="str">
        <f t="shared" si="2"/>
        <v>C.E</v>
      </c>
    </row>
    <row r="52" spans="1:12" x14ac:dyDescent="0.25">
      <c r="A52" s="36" t="str">
        <v>CUST035</v>
      </c>
      <c r="B52" s="36" t="str">
        <f>INDEX(Data[Customer_Name],MATCH($A52,Data[Customer_ID],0))</f>
        <v>Harry Morgan</v>
      </c>
      <c r="C52" s="36">
        <f>COUNTIFS(Data[Customer_ID],$A52)</f>
        <v>4</v>
      </c>
      <c r="D52" s="36">
        <f>SUMIFS(Data[Total_Amount],Data[Customer_ID],$A52)</f>
        <v>5519.8899999999994</v>
      </c>
      <c r="E52" s="52"/>
      <c r="J52" s="36" t="str">
        <f t="shared" si="0"/>
        <v>Harry</v>
      </c>
      <c r="K52" s="36" t="str">
        <f t="shared" si="1"/>
        <v>Morgan</v>
      </c>
      <c r="L52" s="36" t="str">
        <f t="shared" si="2"/>
        <v>H.M</v>
      </c>
    </row>
    <row r="53" spans="1:12" x14ac:dyDescent="0.25">
      <c r="A53" s="36" t="str">
        <v>CUST036</v>
      </c>
      <c r="B53" s="36" t="str">
        <f>INDEX(Data[Customer_Name],MATCH($A53,Data[Customer_ID],0))</f>
        <v>Nancy Collins</v>
      </c>
      <c r="C53" s="36">
        <f>COUNTIFS(Data[Customer_ID],$A53)</f>
        <v>6</v>
      </c>
      <c r="D53" s="36">
        <f>SUMIFS(Data[Total_Amount],Data[Customer_ID],$A53)</f>
        <v>4189.7700000000004</v>
      </c>
      <c r="E53" s="52"/>
      <c r="J53" s="36" t="str">
        <f t="shared" si="0"/>
        <v>Nancy</v>
      </c>
      <c r="K53" s="36" t="str">
        <f t="shared" si="1"/>
        <v>Collins</v>
      </c>
      <c r="L53" s="36" t="str">
        <f t="shared" si="2"/>
        <v>N.C</v>
      </c>
    </row>
    <row r="54" spans="1:12" x14ac:dyDescent="0.25">
      <c r="A54" s="36" t="str">
        <v>CUST037</v>
      </c>
      <c r="B54" s="36" t="str">
        <f>INDEX(Data[Customer_Name],MATCH($A54,Data[Customer_ID],0))</f>
        <v>Arthur Edwards</v>
      </c>
      <c r="C54" s="36">
        <f>COUNTIFS(Data[Customer_ID],$A54)</f>
        <v>3</v>
      </c>
      <c r="D54" s="36">
        <f>SUMIFS(Data[Total_Amount],Data[Customer_ID],$A54)</f>
        <v>1559.94</v>
      </c>
      <c r="E54" s="52"/>
      <c r="J54" s="36" t="str">
        <f t="shared" si="0"/>
        <v>Arthur</v>
      </c>
      <c r="K54" s="36" t="str">
        <f t="shared" si="1"/>
        <v>Edwards</v>
      </c>
      <c r="L54" s="36" t="str">
        <f t="shared" si="2"/>
        <v>A.E</v>
      </c>
    </row>
    <row r="55" spans="1:12" x14ac:dyDescent="0.25">
      <c r="A55" s="36" t="str">
        <v>CUST038</v>
      </c>
      <c r="B55" s="36" t="str">
        <f>INDEX(Data[Customer_Name],MATCH($A55,Data[Customer_ID],0))</f>
        <v>Michelle Rogers</v>
      </c>
      <c r="C55" s="36">
        <f>COUNTIFS(Data[Customer_ID],$A55)</f>
        <v>2</v>
      </c>
      <c r="D55" s="36">
        <f>SUMIFS(Data[Total_Amount],Data[Customer_ID],$A55)</f>
        <v>4199.9399999999996</v>
      </c>
      <c r="E55" s="52"/>
      <c r="J55" s="36" t="str">
        <f t="shared" si="0"/>
        <v>Michelle</v>
      </c>
      <c r="K55" s="36" t="str">
        <f t="shared" si="1"/>
        <v>Rogers</v>
      </c>
      <c r="L55" s="36" t="str">
        <f t="shared" si="2"/>
        <v>M.R</v>
      </c>
    </row>
    <row r="56" spans="1:12" x14ac:dyDescent="0.25">
      <c r="A56" s="36" t="str">
        <v>CUST039</v>
      </c>
      <c r="B56" s="36" t="str">
        <f>INDEX(Data[Customer_Name],MATCH($A56,Data[Customer_ID],0))</f>
        <v>Lawrence Reed</v>
      </c>
      <c r="C56" s="36">
        <f>COUNTIFS(Data[Customer_ID],$A56)</f>
        <v>8</v>
      </c>
      <c r="D56" s="36">
        <f>SUMIFS(Data[Total_Amount],Data[Customer_ID],$A56)</f>
        <v>6989.7699999999986</v>
      </c>
      <c r="E56" s="52"/>
      <c r="J56" s="36" t="str">
        <f t="shared" si="0"/>
        <v>Lawrence</v>
      </c>
      <c r="K56" s="36" t="str">
        <f t="shared" si="1"/>
        <v>Reed</v>
      </c>
      <c r="L56" s="36" t="str">
        <f t="shared" si="2"/>
        <v>L.R</v>
      </c>
    </row>
    <row r="57" spans="1:12" x14ac:dyDescent="0.25">
      <c r="A57" s="36" t="str">
        <v>CUST040</v>
      </c>
      <c r="B57" s="36" t="str">
        <f>INDEX(Data[Customer_Name],MATCH($A57,Data[Customer_ID],0))</f>
        <v>Sharon Butler</v>
      </c>
      <c r="C57" s="36">
        <f>COUNTIFS(Data[Customer_ID],$A57)</f>
        <v>6</v>
      </c>
      <c r="D57" s="36">
        <f>SUMIFS(Data[Total_Amount],Data[Customer_ID],$A57)</f>
        <v>5619.869999999999</v>
      </c>
      <c r="E57" s="52"/>
      <c r="J57" s="36" t="str">
        <f t="shared" si="0"/>
        <v>Sharon</v>
      </c>
      <c r="K57" s="36" t="str">
        <f t="shared" si="1"/>
        <v>Butler</v>
      </c>
      <c r="L57" s="36" t="str">
        <f t="shared" si="2"/>
        <v>S.B</v>
      </c>
    </row>
    <row r="58" spans="1:12" x14ac:dyDescent="0.25">
      <c r="A58" s="36" t="str">
        <v>CUST041</v>
      </c>
      <c r="B58" s="36" t="str">
        <f>INDEX(Data[Customer_Name],MATCH($A58,Data[Customer_ID],0))</f>
        <v>Peter Richardson</v>
      </c>
      <c r="C58" s="36">
        <f>COUNTIFS(Data[Customer_ID],$A58)</f>
        <v>5</v>
      </c>
      <c r="D58" s="36">
        <f>SUMIFS(Data[Total_Amount],Data[Customer_ID],$A58)</f>
        <v>5949.85</v>
      </c>
      <c r="E58" s="52"/>
      <c r="J58" s="36" t="str">
        <f t="shared" si="0"/>
        <v>Peter</v>
      </c>
      <c r="K58" s="36" t="str">
        <f t="shared" si="1"/>
        <v>Richardson</v>
      </c>
      <c r="L58" s="36" t="str">
        <f t="shared" si="2"/>
        <v>P.R</v>
      </c>
    </row>
    <row r="59" spans="1:12" x14ac:dyDescent="0.25">
      <c r="A59" s="36" t="str">
        <v>CUST042</v>
      </c>
      <c r="B59" s="36" t="str">
        <f>INDEX(Data[Customer_Name],MATCH($A59,Data[Customer_ID],0))</f>
        <v>Ruth Brooks</v>
      </c>
      <c r="C59" s="36">
        <f>COUNTIFS(Data[Customer_ID],$A59)</f>
        <v>3</v>
      </c>
      <c r="D59" s="36">
        <f>SUMIFS(Data[Total_Amount],Data[Customer_ID],$A59)</f>
        <v>1749.92</v>
      </c>
      <c r="E59" s="52"/>
      <c r="J59" s="36" t="str">
        <f t="shared" si="0"/>
        <v>Ruth</v>
      </c>
      <c r="K59" s="36" t="str">
        <f t="shared" si="1"/>
        <v>Brooks</v>
      </c>
      <c r="L59" s="36" t="str">
        <f t="shared" si="2"/>
        <v>R.B</v>
      </c>
    </row>
    <row r="60" spans="1:12" x14ac:dyDescent="0.25">
      <c r="A60" s="36" t="str">
        <v>CUST043</v>
      </c>
      <c r="B60" s="36" t="str">
        <f>INDEX(Data[Customer_Name],MATCH($A60,Data[Customer_ID],0))</f>
        <v>Dennis Gray</v>
      </c>
      <c r="C60" s="36">
        <f>COUNTIFS(Data[Customer_ID],$A60)</f>
        <v>2</v>
      </c>
      <c r="D60" s="36">
        <f>SUMIFS(Data[Total_Amount],Data[Customer_ID],$A60)</f>
        <v>479.91999999999996</v>
      </c>
      <c r="E60" s="52"/>
      <c r="J60" s="36" t="str">
        <f t="shared" si="0"/>
        <v>Dennis</v>
      </c>
      <c r="K60" s="36" t="str">
        <f t="shared" si="1"/>
        <v>Gray</v>
      </c>
      <c r="L60" s="36" t="str">
        <f t="shared" si="2"/>
        <v>D.G</v>
      </c>
    </row>
    <row r="61" spans="1:12" x14ac:dyDescent="0.25">
      <c r="A61" s="36" t="str">
        <v>CUST044</v>
      </c>
      <c r="B61" s="36" t="str">
        <f>INDEX(Data[Customer_Name],MATCH($A61,Data[Customer_ID],0))</f>
        <v>Cynthia Price</v>
      </c>
      <c r="C61" s="36">
        <f>COUNTIFS(Data[Customer_ID],$A61)</f>
        <v>5</v>
      </c>
      <c r="D61" s="36">
        <f>SUMIFS(Data[Total_Amount],Data[Customer_ID],$A61)</f>
        <v>3769.8300000000004</v>
      </c>
      <c r="E61" s="52"/>
      <c r="J61" s="36" t="str">
        <f t="shared" si="0"/>
        <v>Cynthia</v>
      </c>
      <c r="K61" s="36" t="str">
        <f t="shared" si="1"/>
        <v>Price</v>
      </c>
      <c r="L61" s="36" t="str">
        <f t="shared" si="2"/>
        <v>C.P</v>
      </c>
    </row>
    <row r="62" spans="1:12" x14ac:dyDescent="0.25">
      <c r="A62" s="36" t="str">
        <v>CUST045</v>
      </c>
      <c r="B62" s="36" t="str">
        <f>INDEX(Data[Customer_Name],MATCH($A62,Data[Customer_ID],0))</f>
        <v>Douglas Watson</v>
      </c>
      <c r="C62" s="36">
        <f>COUNTIFS(Data[Customer_ID],$A62)</f>
        <v>4</v>
      </c>
      <c r="D62" s="36">
        <f>SUMIFS(Data[Total_Amount],Data[Customer_ID],$A62)</f>
        <v>4829.8899999999994</v>
      </c>
      <c r="E62" s="52"/>
      <c r="J62" s="36" t="str">
        <f t="shared" si="0"/>
        <v>Douglas</v>
      </c>
      <c r="K62" s="36" t="str">
        <f t="shared" si="1"/>
        <v>Watson</v>
      </c>
      <c r="L62" s="36" t="str">
        <f t="shared" si="2"/>
        <v>D.W</v>
      </c>
    </row>
    <row r="63" spans="1:12" x14ac:dyDescent="0.25">
      <c r="A63" s="36" t="str">
        <v>CUST046</v>
      </c>
      <c r="B63" s="36" t="str">
        <f>INDEX(Data[Customer_Name],MATCH($A63,Data[Customer_ID],0))</f>
        <v>Kathleen Bennett</v>
      </c>
      <c r="C63" s="36">
        <f>COUNTIFS(Data[Customer_ID],$A63)</f>
        <v>6</v>
      </c>
      <c r="D63" s="36">
        <f>SUMIFS(Data[Total_Amount],Data[Customer_ID],$A63)</f>
        <v>4309.8099999999995</v>
      </c>
      <c r="E63" s="52"/>
      <c r="J63" s="36" t="str">
        <f t="shared" si="0"/>
        <v>Kathleen</v>
      </c>
      <c r="K63" s="36" t="str">
        <f t="shared" si="1"/>
        <v>Bennett</v>
      </c>
      <c r="L63" s="36" t="str">
        <f t="shared" si="2"/>
        <v>K.B</v>
      </c>
    </row>
    <row r="64" spans="1:12" x14ac:dyDescent="0.25">
      <c r="A64" s="36" t="str">
        <v>CUST047</v>
      </c>
      <c r="B64" s="36" t="str">
        <f>INDEX(Data[Customer_Name],MATCH($A64,Data[Customer_ID],0))</f>
        <v>Gerald Murphy</v>
      </c>
      <c r="C64" s="36">
        <f>COUNTIFS(Data[Customer_ID],$A64)</f>
        <v>4</v>
      </c>
      <c r="D64" s="36">
        <f>SUMIFS(Data[Total_Amount],Data[Customer_ID],$A64)</f>
        <v>6379.87</v>
      </c>
      <c r="E64" s="52"/>
      <c r="J64" s="36" t="str">
        <f t="shared" si="0"/>
        <v>Gerald</v>
      </c>
      <c r="K64" s="36" t="str">
        <f t="shared" si="1"/>
        <v>Murphy</v>
      </c>
      <c r="L64" s="36" t="str">
        <f t="shared" si="2"/>
        <v>G.M</v>
      </c>
    </row>
    <row r="65" spans="1:12" x14ac:dyDescent="0.25">
      <c r="A65" s="36" t="str">
        <v>CUST048</v>
      </c>
      <c r="B65" s="36" t="str">
        <f>INDEX(Data[Customer_Name],MATCH($A65,Data[Customer_ID],0))</f>
        <v>Virginia Sanders</v>
      </c>
      <c r="C65" s="36">
        <f>COUNTIFS(Data[Customer_ID],$A65)</f>
        <v>6</v>
      </c>
      <c r="D65" s="36">
        <f>SUMIFS(Data[Total_Amount],Data[Customer_ID],$A65)</f>
        <v>4789.7900000000009</v>
      </c>
      <c r="E65" s="52"/>
      <c r="J65" s="36" t="str">
        <f t="shared" si="0"/>
        <v>Virginia</v>
      </c>
      <c r="K65" s="36" t="str">
        <f t="shared" si="1"/>
        <v>Sanders</v>
      </c>
      <c r="L65" s="36" t="str">
        <f t="shared" si="2"/>
        <v>V.S</v>
      </c>
    </row>
    <row r="66" spans="1:12" x14ac:dyDescent="0.25">
      <c r="A66" s="36" t="str">
        <v>CUST049</v>
      </c>
      <c r="B66" s="36" t="str">
        <f>INDEX(Data[Customer_Name],MATCH($A66,Data[Customer_ID],0))</f>
        <v>Raymond Ross</v>
      </c>
      <c r="C66" s="36">
        <f>COUNTIFS(Data[Customer_ID],$A66)</f>
        <v>4</v>
      </c>
      <c r="D66" s="36">
        <f>SUMIFS(Data[Total_Amount],Data[Customer_ID],$A66)</f>
        <v>3669.8500000000004</v>
      </c>
      <c r="E66" s="52"/>
      <c r="J66" s="36" t="str">
        <f t="shared" si="0"/>
        <v>Raymond</v>
      </c>
      <c r="K66" s="36" t="str">
        <f t="shared" si="1"/>
        <v>Ross</v>
      </c>
      <c r="L66" s="36" t="str">
        <f t="shared" si="2"/>
        <v>R.R</v>
      </c>
    </row>
    <row r="67" spans="1:12" x14ac:dyDescent="0.25">
      <c r="A67" s="36" t="str">
        <v>CUST050</v>
      </c>
      <c r="B67" s="36" t="str">
        <f>INDEX(Data[Customer_Name],MATCH($A67,Data[Customer_ID],0))</f>
        <v>Julie Foster</v>
      </c>
      <c r="C67" s="36">
        <f>COUNTIFS(Data[Customer_ID],$A67)</f>
        <v>1</v>
      </c>
      <c r="D67" s="36">
        <f>SUMIFS(Data[Total_Amount],Data[Customer_ID],$A67)</f>
        <v>239.96</v>
      </c>
      <c r="E67" s="52"/>
      <c r="J67" s="36" t="str">
        <f t="shared" si="0"/>
        <v>Julie</v>
      </c>
      <c r="K67" s="36" t="str">
        <f t="shared" si="1"/>
        <v>Foster</v>
      </c>
      <c r="L67" s="36" t="str">
        <f t="shared" si="2"/>
        <v>J.F</v>
      </c>
    </row>
  </sheetData>
  <mergeCells count="5">
    <mergeCell ref="J15:L16"/>
    <mergeCell ref="A1:B1"/>
    <mergeCell ref="A15:D16"/>
    <mergeCell ref="F15:H16"/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ADCB-F747-442F-B5D3-2273E5FED556}">
  <dimension ref="A3:M17"/>
  <sheetViews>
    <sheetView tabSelected="1" workbookViewId="0">
      <selection activeCell="N23" sqref="N23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0.7109375" bestFit="1" customWidth="1"/>
    <col min="4" max="4" width="12.28515625" bestFit="1" customWidth="1"/>
    <col min="5" max="5" width="10.7109375" bestFit="1" customWidth="1"/>
    <col min="6" max="6" width="11.28515625" bestFit="1" customWidth="1"/>
    <col min="7" max="7" width="20.42578125" bestFit="1" customWidth="1"/>
    <col min="8" max="8" width="14.140625" bestFit="1" customWidth="1"/>
    <col min="9" max="9" width="14.28515625" bestFit="1" customWidth="1"/>
    <col min="10" max="10" width="20.42578125" bestFit="1" customWidth="1"/>
    <col min="11" max="11" width="10.7109375" bestFit="1" customWidth="1"/>
    <col min="12" max="12" width="11.28515625" bestFit="1" customWidth="1"/>
    <col min="13" max="13" width="20.42578125" bestFit="1" customWidth="1"/>
    <col min="14" max="14" width="12.28515625" bestFit="1" customWidth="1"/>
  </cols>
  <sheetData>
    <row r="3" spans="1:13" x14ac:dyDescent="0.25">
      <c r="A3" s="50" t="s">
        <v>458</v>
      </c>
      <c r="B3" s="50" t="s">
        <v>490</v>
      </c>
      <c r="F3" s="50" t="s">
        <v>12</v>
      </c>
      <c r="G3" t="s">
        <v>458</v>
      </c>
      <c r="I3" s="50" t="s">
        <v>7</v>
      </c>
      <c r="J3" t="s">
        <v>458</v>
      </c>
      <c r="L3" s="50" t="s">
        <v>8</v>
      </c>
      <c r="M3" t="s">
        <v>458</v>
      </c>
    </row>
    <row r="4" spans="1:13" x14ac:dyDescent="0.25">
      <c r="A4" s="50" t="s">
        <v>491</v>
      </c>
      <c r="B4" t="s">
        <v>476</v>
      </c>
      <c r="C4" t="s">
        <v>477</v>
      </c>
      <c r="D4" t="s">
        <v>457</v>
      </c>
      <c r="F4" t="s">
        <v>23</v>
      </c>
      <c r="G4" s="17">
        <v>41288.340000000018</v>
      </c>
      <c r="I4" t="s">
        <v>34</v>
      </c>
      <c r="J4" s="17">
        <v>5219.1299999999974</v>
      </c>
      <c r="L4" t="s">
        <v>35</v>
      </c>
      <c r="M4" s="17">
        <v>8338.7399999999961</v>
      </c>
    </row>
    <row r="5" spans="1:13" x14ac:dyDescent="0.25">
      <c r="A5" t="s">
        <v>478</v>
      </c>
      <c r="B5" s="17"/>
      <c r="C5" s="17">
        <v>25799.15</v>
      </c>
      <c r="D5" s="17">
        <v>25799.15</v>
      </c>
      <c r="F5" t="s">
        <v>65</v>
      </c>
      <c r="G5" s="17">
        <v>59288.389999999992</v>
      </c>
      <c r="I5" t="s">
        <v>47</v>
      </c>
      <c r="J5" s="17">
        <v>15298.979999999994</v>
      </c>
      <c r="L5" t="s">
        <v>21</v>
      </c>
      <c r="M5" s="17">
        <v>171756.05000000013</v>
      </c>
    </row>
    <row r="6" spans="1:13" x14ac:dyDescent="0.25">
      <c r="A6" t="s">
        <v>479</v>
      </c>
      <c r="B6" s="17"/>
      <c r="C6" s="17">
        <v>16069.379999999997</v>
      </c>
      <c r="D6" s="17">
        <v>16069.379999999997</v>
      </c>
      <c r="F6" t="s">
        <v>42</v>
      </c>
      <c r="G6" s="17">
        <v>50808.310000000012</v>
      </c>
      <c r="I6" t="s">
        <v>117</v>
      </c>
      <c r="J6" s="17">
        <v>3119.6099999999992</v>
      </c>
      <c r="L6" t="s">
        <v>48</v>
      </c>
      <c r="M6" s="17">
        <v>49097.680000000015</v>
      </c>
    </row>
    <row r="7" spans="1:13" x14ac:dyDescent="0.25">
      <c r="A7" t="s">
        <v>480</v>
      </c>
      <c r="B7" s="17"/>
      <c r="C7" s="17">
        <v>19899.379999999997</v>
      </c>
      <c r="D7" s="17">
        <v>19899.379999999997</v>
      </c>
      <c r="F7" t="s">
        <v>37</v>
      </c>
      <c r="G7" s="17">
        <v>36398.750000000007</v>
      </c>
      <c r="I7" t="s">
        <v>108</v>
      </c>
      <c r="J7" s="17">
        <v>23399.22</v>
      </c>
      <c r="L7" t="s">
        <v>457</v>
      </c>
      <c r="M7" s="17">
        <v>229192.47000000015</v>
      </c>
    </row>
    <row r="8" spans="1:13" x14ac:dyDescent="0.25">
      <c r="A8" t="s">
        <v>481</v>
      </c>
      <c r="B8" s="17">
        <v>20919.330000000002</v>
      </c>
      <c r="C8" s="17">
        <v>6979.829999999999</v>
      </c>
      <c r="D8" s="17">
        <v>27899.16</v>
      </c>
      <c r="F8" t="s">
        <v>52</v>
      </c>
      <c r="G8" s="17">
        <v>41408.680000000015</v>
      </c>
      <c r="I8" t="s">
        <v>55</v>
      </c>
      <c r="J8" s="17">
        <v>7049.5299999999988</v>
      </c>
    </row>
    <row r="9" spans="1:13" x14ac:dyDescent="0.25">
      <c r="A9" t="s">
        <v>482</v>
      </c>
      <c r="B9" s="17">
        <v>17039.349999999999</v>
      </c>
      <c r="C9" s="17"/>
      <c r="D9" s="17">
        <v>17039.349999999999</v>
      </c>
      <c r="F9" t="s">
        <v>457</v>
      </c>
      <c r="G9" s="17">
        <v>229192.47000000006</v>
      </c>
      <c r="I9" t="s">
        <v>120</v>
      </c>
      <c r="J9" s="17">
        <v>8009.1099999999969</v>
      </c>
    </row>
    <row r="10" spans="1:13" x14ac:dyDescent="0.25">
      <c r="A10" t="s">
        <v>483</v>
      </c>
      <c r="B10" s="17">
        <v>19299.45</v>
      </c>
      <c r="C10" s="17"/>
      <c r="D10" s="17">
        <v>19299.45</v>
      </c>
      <c r="I10" t="s">
        <v>64</v>
      </c>
      <c r="J10" s="17">
        <v>67499.25</v>
      </c>
    </row>
    <row r="11" spans="1:13" x14ac:dyDescent="0.25">
      <c r="A11" t="s">
        <v>484</v>
      </c>
      <c r="B11" s="17">
        <v>18479.399999999994</v>
      </c>
      <c r="C11" s="17"/>
      <c r="D11" s="17">
        <v>18479.399999999994</v>
      </c>
      <c r="I11" t="s">
        <v>20</v>
      </c>
      <c r="J11" s="17">
        <v>21999.119999999999</v>
      </c>
    </row>
    <row r="12" spans="1:13" x14ac:dyDescent="0.25">
      <c r="A12" t="s">
        <v>485</v>
      </c>
      <c r="B12" s="17">
        <v>15759.429999999997</v>
      </c>
      <c r="C12" s="17"/>
      <c r="D12" s="17">
        <v>15759.429999999997</v>
      </c>
      <c r="I12" t="s">
        <v>129</v>
      </c>
      <c r="J12" s="17">
        <v>10399.479999999998</v>
      </c>
    </row>
    <row r="13" spans="1:13" x14ac:dyDescent="0.25">
      <c r="A13" t="s">
        <v>486</v>
      </c>
      <c r="B13" s="17">
        <v>12989.509999999997</v>
      </c>
      <c r="C13" s="17"/>
      <c r="D13" s="17">
        <v>12989.509999999997</v>
      </c>
      <c r="I13" t="s">
        <v>83</v>
      </c>
      <c r="J13" s="17">
        <v>67199.039999999994</v>
      </c>
    </row>
    <row r="14" spans="1:13" x14ac:dyDescent="0.25">
      <c r="A14" t="s">
        <v>487</v>
      </c>
      <c r="B14" s="17">
        <v>20609.52</v>
      </c>
      <c r="C14" s="17"/>
      <c r="D14" s="17">
        <v>20609.52</v>
      </c>
      <c r="I14" t="s">
        <v>457</v>
      </c>
      <c r="J14" s="17">
        <v>229192.46999999997</v>
      </c>
    </row>
    <row r="15" spans="1:13" x14ac:dyDescent="0.25">
      <c r="A15" t="s">
        <v>488</v>
      </c>
      <c r="B15" s="17">
        <v>12309.439999999999</v>
      </c>
      <c r="C15" s="17"/>
      <c r="D15" s="17">
        <v>12309.439999999999</v>
      </c>
    </row>
    <row r="16" spans="1:13" x14ac:dyDescent="0.25">
      <c r="A16" t="s">
        <v>489</v>
      </c>
      <c r="B16" s="17">
        <v>23039.3</v>
      </c>
      <c r="C16" s="17"/>
      <c r="D16" s="17">
        <v>23039.3</v>
      </c>
    </row>
    <row r="17" spans="1:4" x14ac:dyDescent="0.25">
      <c r="A17" t="s">
        <v>457</v>
      </c>
      <c r="B17" s="17">
        <v>160444.72999999998</v>
      </c>
      <c r="C17" s="17">
        <v>68747.739999999991</v>
      </c>
      <c r="D17" s="17">
        <v>229192.46999999994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Instructions</vt:lpstr>
      <vt:lpstr>Original Dataset</vt:lpstr>
      <vt:lpstr>Project</vt:lpstr>
      <vt:lpstr>What IF Analysis</vt:lpstr>
      <vt:lpstr>Linear Regression</vt:lpstr>
      <vt:lpstr>Data Analysis</vt:lpstr>
      <vt:lpstr>High Value Customers</vt:lpstr>
      <vt:lpstr>Insights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BHOOMI</cp:lastModifiedBy>
  <dcterms:modified xsi:type="dcterms:W3CDTF">2025-07-30T13:26:29Z</dcterms:modified>
</cp:coreProperties>
</file>