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1677c212c8e3b/Desktop/"/>
    </mc:Choice>
  </mc:AlternateContent>
  <xr:revisionPtr revIDLastSave="3" documentId="13_ncr:1_{AF778628-DDA6-43D4-96FA-19DBEEDBD769}" xr6:coauthVersionLast="47" xr6:coauthVersionMax="47" xr10:uidLastSave="{48FD1F5C-867A-491E-BE20-58CE88DBA93E}"/>
  <bookViews>
    <workbookView xWindow="-120" yWindow="-120" windowWidth="20730" windowHeight="11040" activeTab="7" xr2:uid="{095764A9-BD1D-4495-916B-974A0A5D3B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2" i="8" l="1"/>
  <c r="D58" i="8"/>
  <c r="F16" i="8"/>
  <c r="F15" i="8"/>
  <c r="F13" i="8"/>
  <c r="E42" i="8"/>
  <c r="E40" i="8"/>
  <c r="F37" i="8"/>
  <c r="G35" i="8"/>
  <c r="E33" i="8"/>
  <c r="E31" i="8"/>
  <c r="E29" i="8"/>
  <c r="E11" i="8"/>
  <c r="E38" i="7" l="1"/>
  <c r="M37" i="7"/>
  <c r="E26" i="7"/>
  <c r="N11" i="7"/>
  <c r="E11" i="7"/>
  <c r="S39" i="6"/>
  <c r="M52" i="6"/>
  <c r="M41" i="6"/>
  <c r="E50" i="6"/>
  <c r="E40" i="6"/>
  <c r="E28" i="6"/>
  <c r="G18" i="6"/>
  <c r="O9" i="6"/>
  <c r="O19" i="6"/>
  <c r="E8" i="6"/>
  <c r="G36" i="5"/>
  <c r="F35" i="5"/>
  <c r="F398" i="2" l="1"/>
  <c r="F397" i="2"/>
  <c r="F396" i="2"/>
  <c r="D391" i="2"/>
  <c r="D390" i="2"/>
  <c r="D389" i="2"/>
  <c r="E385" i="2"/>
  <c r="E384" i="2"/>
  <c r="E383" i="2"/>
  <c r="E382" i="2"/>
  <c r="E381" i="2"/>
  <c r="E379" i="2"/>
  <c r="E380" i="2"/>
  <c r="E378" i="2"/>
  <c r="E377" i="2"/>
  <c r="E376" i="2"/>
  <c r="E375" i="2"/>
  <c r="E374" i="2"/>
  <c r="E373" i="2"/>
  <c r="E372" i="2"/>
  <c r="E371" i="2"/>
  <c r="E370" i="2"/>
  <c r="E369" i="2"/>
  <c r="E368" i="2"/>
  <c r="F340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E289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C233" i="2"/>
  <c r="D228" i="2"/>
  <c r="D227" i="2"/>
  <c r="D226" i="2"/>
  <c r="D225" i="2"/>
  <c r="H165" i="2"/>
  <c r="I162" i="2"/>
  <c r="E177" i="2"/>
  <c r="H159" i="2"/>
  <c r="E185" i="2"/>
  <c r="E184" i="2"/>
  <c r="E183" i="2"/>
  <c r="E182" i="2"/>
  <c r="E181" i="2"/>
  <c r="E180" i="2"/>
  <c r="E179" i="2"/>
  <c r="E178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G140" i="2"/>
  <c r="H137" i="2"/>
  <c r="D149" i="2"/>
  <c r="D148" i="2"/>
  <c r="D147" i="2"/>
  <c r="D146" i="2"/>
  <c r="D145" i="2"/>
  <c r="D144" i="2"/>
  <c r="D143" i="2"/>
  <c r="D142" i="2"/>
  <c r="D141" i="2"/>
  <c r="D140" i="2"/>
  <c r="D139" i="2"/>
  <c r="D137" i="2"/>
  <c r="D138" i="2"/>
  <c r="D136" i="2"/>
  <c r="D135" i="2"/>
  <c r="D132" i="2"/>
  <c r="D131" i="2"/>
  <c r="D134" i="2"/>
  <c r="D133" i="2"/>
  <c r="G133" i="2"/>
  <c r="E115" i="2"/>
  <c r="D112" i="2"/>
  <c r="D109" i="2"/>
  <c r="E97" i="2"/>
  <c r="D93" i="2"/>
  <c r="D89" i="2"/>
  <c r="D57" i="2"/>
  <c r="E76" i="2"/>
  <c r="D72" i="2"/>
  <c r="D62" i="2"/>
  <c r="E47" i="2"/>
  <c r="D44" i="2"/>
  <c r="D41" i="2"/>
  <c r="E31" i="2"/>
  <c r="D28" i="2"/>
  <c r="D25" i="2"/>
  <c r="E140" i="4"/>
  <c r="E138" i="4"/>
  <c r="E136" i="4"/>
  <c r="E133" i="4"/>
  <c r="E131" i="4"/>
  <c r="E129" i="4"/>
  <c r="E110" i="4"/>
  <c r="E108" i="4"/>
  <c r="E106" i="4"/>
  <c r="E103" i="4"/>
  <c r="E101" i="4"/>
  <c r="E99" i="4"/>
  <c r="E82" i="4"/>
  <c r="E80" i="4"/>
  <c r="E78" i="4"/>
  <c r="E75" i="4"/>
  <c r="E73" i="4"/>
  <c r="E71" i="4"/>
  <c r="E52" i="4"/>
  <c r="E50" i="4"/>
  <c r="E48" i="4"/>
  <c r="E45" i="4"/>
  <c r="E43" i="4"/>
  <c r="E41" i="4"/>
  <c r="E23" i="4"/>
  <c r="E21" i="4"/>
  <c r="E19" i="4"/>
  <c r="E17" i="4"/>
  <c r="E14" i="4"/>
  <c r="E12" i="4"/>
  <c r="E10" i="4"/>
  <c r="C81" i="3"/>
  <c r="C78" i="3"/>
  <c r="C63" i="3"/>
  <c r="C60" i="3"/>
  <c r="C45" i="3"/>
  <c r="C42" i="3"/>
  <c r="C24" i="3"/>
  <c r="C27" i="3"/>
  <c r="C9" i="3"/>
  <c r="C6" i="3"/>
  <c r="G12" i="2"/>
  <c r="F9" i="2"/>
  <c r="F6" i="2"/>
  <c r="C46" i="1"/>
  <c r="C43" i="1"/>
  <c r="C40" i="1"/>
  <c r="F29" i="1"/>
  <c r="F23" i="1"/>
  <c r="F24" i="1"/>
  <c r="F25" i="1"/>
  <c r="F26" i="1"/>
  <c r="F22" i="1"/>
  <c r="E22" i="1" a="1"/>
  <c r="E22" i="1" s="1"/>
  <c r="F18" i="1"/>
  <c r="F15" i="1"/>
  <c r="F6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<sst xmlns="http://schemas.openxmlformats.org/spreadsheetml/2006/main" count="485" uniqueCount="321">
  <si>
    <t>Q1</t>
  </si>
  <si>
    <t>Week</t>
  </si>
  <si>
    <t>Units</t>
  </si>
  <si>
    <t xml:space="preserve">i)   Mean= </t>
  </si>
  <si>
    <r>
      <t xml:space="preserve">The average weekly sales of the product category is </t>
    </r>
    <r>
      <rPr>
        <b/>
        <sz val="11"/>
        <color theme="1"/>
        <rFont val="Calibri"/>
        <family val="2"/>
        <scheme val="minor"/>
      </rPr>
      <t xml:space="preserve"> 58.75</t>
    </r>
    <r>
      <rPr>
        <sz val="11"/>
        <color theme="1"/>
        <rFont val="Calibri"/>
        <family val="2"/>
        <scheme val="minor"/>
      </rPr>
      <t xml:space="preserve"> Units</t>
    </r>
  </si>
  <si>
    <t>ii) Median=</t>
  </si>
  <si>
    <r>
      <t>the typical or central sales value for the product category is</t>
    </r>
    <r>
      <rPr>
        <b/>
        <sz val="11"/>
        <color theme="1"/>
        <rFont val="Calibri"/>
        <family val="2"/>
        <scheme val="minor"/>
      </rPr>
      <t xml:space="preserve"> 57.5</t>
    </r>
    <r>
      <rPr>
        <sz val="11"/>
        <color theme="1"/>
        <rFont val="Calibri"/>
        <family val="2"/>
        <scheme val="minor"/>
      </rPr>
      <t xml:space="preserve"> Units</t>
    </r>
  </si>
  <si>
    <t>iii) Mode=</t>
  </si>
  <si>
    <r>
      <t>There are</t>
    </r>
    <r>
      <rPr>
        <b/>
        <sz val="11"/>
        <color theme="1"/>
        <rFont val="Calibri"/>
        <family val="2"/>
        <scheme val="minor"/>
      </rPr>
      <t xml:space="preserve"> no </t>
    </r>
    <r>
      <rPr>
        <sz val="11"/>
        <color theme="1"/>
        <rFont val="Calibri"/>
        <family val="2"/>
        <scheme val="minor"/>
      </rPr>
      <t xml:space="preserve">recurring or most frequently occurring sales figures for the product category , therefore,there is </t>
    </r>
    <r>
      <rPr>
        <b/>
        <sz val="11"/>
        <color theme="1"/>
        <rFont val="Calibri"/>
        <family val="2"/>
        <scheme val="minor"/>
      </rPr>
      <t>no mode</t>
    </r>
  </si>
  <si>
    <t>Q2</t>
  </si>
  <si>
    <t>Customer</t>
  </si>
  <si>
    <t>Waiting time</t>
  </si>
  <si>
    <t>DATA</t>
  </si>
  <si>
    <t>i) Mean=</t>
  </si>
  <si>
    <t>Freq</t>
  </si>
  <si>
    <r>
      <t xml:space="preserve"> there are recurring or most frequently occurring waiting times for customers is</t>
    </r>
    <r>
      <rPr>
        <b/>
        <sz val="11"/>
        <color theme="1"/>
        <rFont val="Calibri"/>
        <family val="2"/>
        <scheme val="minor"/>
      </rPr>
      <t xml:space="preserve"> 10 Minutes.</t>
    </r>
  </si>
  <si>
    <r>
      <t xml:space="preserve">the typical or central waiting time experienced by customers is </t>
    </r>
    <r>
      <rPr>
        <b/>
        <sz val="11"/>
        <color theme="1"/>
        <rFont val="Calibri"/>
        <family val="2"/>
        <scheme val="minor"/>
      </rPr>
      <t xml:space="preserve"> 15 Minutes.</t>
    </r>
  </si>
  <si>
    <r>
      <t xml:space="preserve">the average waiting time for customers at the restaurant is </t>
    </r>
    <r>
      <rPr>
        <b/>
        <sz val="11"/>
        <color theme="1"/>
        <rFont val="Calibri"/>
        <family val="2"/>
        <scheme val="minor"/>
      </rPr>
      <t>17 Minutes</t>
    </r>
    <r>
      <rPr>
        <sz val="11"/>
        <color theme="1"/>
        <rFont val="Calibri"/>
        <family val="2"/>
        <scheme val="minor"/>
      </rPr>
      <t>.</t>
    </r>
  </si>
  <si>
    <t>Q3</t>
  </si>
  <si>
    <t xml:space="preserve">i) Mean= </t>
  </si>
  <si>
    <r>
      <t>the typical or central rental duration experienced by customers is</t>
    </r>
    <r>
      <rPr>
        <b/>
        <sz val="11"/>
        <color theme="1"/>
        <rFont val="Calibri"/>
        <family val="2"/>
        <scheme val="minor"/>
      </rPr>
      <t xml:space="preserve"> 3 days.</t>
    </r>
  </si>
  <si>
    <r>
      <t xml:space="preserve">the average rental duration for customers at the car rental company is </t>
    </r>
    <r>
      <rPr>
        <b/>
        <sz val="11"/>
        <color theme="1"/>
        <rFont val="Calibri"/>
        <family val="2"/>
        <scheme val="minor"/>
      </rPr>
      <t>3 days.</t>
    </r>
  </si>
  <si>
    <r>
      <t>there are recurring or most frequently occurring rental durations for customers is</t>
    </r>
    <r>
      <rPr>
        <b/>
        <sz val="11"/>
        <color theme="1"/>
        <rFont val="Calibri"/>
        <family val="2"/>
        <scheme val="minor"/>
      </rPr>
      <t xml:space="preserve"> 2 days</t>
    </r>
    <r>
      <rPr>
        <sz val="11"/>
        <color theme="1"/>
        <rFont val="Calibri"/>
        <family val="2"/>
        <scheme val="minor"/>
      </rPr>
      <t>.</t>
    </r>
  </si>
  <si>
    <t>Questions on measure of dispersion</t>
  </si>
  <si>
    <t>Day</t>
  </si>
  <si>
    <t>i) Range =</t>
  </si>
  <si>
    <r>
      <t xml:space="preserve">the range of the production output for the machine is </t>
    </r>
    <r>
      <rPr>
        <b/>
        <sz val="11"/>
        <color theme="1"/>
        <rFont val="Calibri"/>
        <family val="2"/>
        <scheme val="minor"/>
      </rPr>
      <t>35 Units.</t>
    </r>
  </si>
  <si>
    <t xml:space="preserve">ii) Variance= </t>
  </si>
  <si>
    <r>
      <t xml:space="preserve">the variance of the production output for the machine is </t>
    </r>
    <r>
      <rPr>
        <b/>
        <sz val="11"/>
        <color theme="1"/>
        <rFont val="Calibri"/>
        <family val="2"/>
        <scheme val="minor"/>
      </rPr>
      <t>111 units.</t>
    </r>
  </si>
  <si>
    <t>iii)Standard Deviation =</t>
  </si>
  <si>
    <r>
      <t xml:space="preserve">the standard deviation of the production output for the machine is </t>
    </r>
    <r>
      <rPr>
        <b/>
        <sz val="11"/>
        <color theme="1"/>
        <rFont val="Calibri"/>
        <family val="2"/>
        <scheme val="minor"/>
      </rPr>
      <t>10.53565 Units.</t>
    </r>
  </si>
  <si>
    <t xml:space="preserve"> Questions on Measure of Skewness and Kurtosis</t>
  </si>
  <si>
    <t>i)Skewness=</t>
  </si>
  <si>
    <r>
      <t xml:space="preserve"> the skewness of the monthly returns is </t>
    </r>
    <r>
      <rPr>
        <b/>
        <sz val="11"/>
        <color theme="1"/>
        <rFont val="Calibri"/>
        <family val="2"/>
        <scheme val="minor"/>
      </rPr>
      <t>0.10971.</t>
    </r>
  </si>
  <si>
    <t>ii) Kurtosis=</t>
  </si>
  <si>
    <r>
      <t>the kurtosis of the monthly returns is</t>
    </r>
    <r>
      <rPr>
        <b/>
        <sz val="11"/>
        <color theme="1"/>
        <rFont val="Calibri"/>
        <family val="2"/>
        <scheme val="minor"/>
      </rPr>
      <t xml:space="preserve"> -1.31626</t>
    </r>
    <r>
      <rPr>
        <sz val="11"/>
        <color theme="1"/>
        <rFont val="Calibri"/>
        <family val="2"/>
        <scheme val="minor"/>
      </rPr>
      <t>.</t>
    </r>
  </si>
  <si>
    <t>Interpretation:</t>
  </si>
  <si>
    <t>Mean &gt; Median &gt; Mode</t>
  </si>
  <si>
    <t>The right side of the distribution extends with a long tail</t>
  </si>
  <si>
    <r>
      <t xml:space="preserve">Kurtosis value is less than zero ,so it is a </t>
    </r>
    <r>
      <rPr>
        <b/>
        <sz val="11"/>
        <color theme="1"/>
        <rFont val="Calibri"/>
        <family val="2"/>
        <scheme val="minor"/>
      </rPr>
      <t>platykurtic</t>
    </r>
    <r>
      <rPr>
        <sz val="11"/>
        <color theme="1"/>
        <rFont val="Calibri"/>
        <family val="2"/>
        <scheme val="minor"/>
      </rPr>
      <t xml:space="preserve"> .A distribution with a flatter peak and lighter tails than a normal distribution</t>
    </r>
  </si>
  <si>
    <r>
      <t xml:space="preserve"> skewness value is grather than zero, so it is a</t>
    </r>
    <r>
      <rPr>
        <b/>
        <sz val="11"/>
        <color theme="1"/>
        <rFont val="Calibri"/>
        <family val="2"/>
        <scheme val="minor"/>
      </rPr>
      <t xml:space="preserve"> positive skewness or right skewness</t>
    </r>
    <r>
      <rPr>
        <sz val="11"/>
        <color theme="1"/>
        <rFont val="Calibri"/>
        <family val="2"/>
        <scheme val="minor"/>
      </rPr>
      <t xml:space="preserve"> and their  </t>
    </r>
  </si>
  <si>
    <t>i) Skewness =</t>
  </si>
  <si>
    <t>ii) Kurtosis =</t>
  </si>
  <si>
    <r>
      <t xml:space="preserve"> the skewness of the income distribution is </t>
    </r>
    <r>
      <rPr>
        <b/>
        <sz val="11"/>
        <color theme="1"/>
        <rFont val="Calibri"/>
        <family val="2"/>
        <scheme val="minor"/>
      </rPr>
      <t>0.224025 .</t>
    </r>
  </si>
  <si>
    <r>
      <t xml:space="preserve">the kurtosis of the income distribution is </t>
    </r>
    <r>
      <rPr>
        <b/>
        <sz val="11"/>
        <color theme="1"/>
        <rFont val="Calibri"/>
        <family val="2"/>
        <scheme val="minor"/>
      </rPr>
      <t>-0.93121.</t>
    </r>
  </si>
  <si>
    <t>Mean &lt; Median &lt; Mode</t>
  </si>
  <si>
    <r>
      <t xml:space="preserve"> skewness value is less than zero, so it is a</t>
    </r>
    <r>
      <rPr>
        <b/>
        <sz val="11"/>
        <color theme="1"/>
        <rFont val="Calibri"/>
        <family val="2"/>
        <scheme val="minor"/>
      </rPr>
      <t xml:space="preserve"> positive skewness or Right skewness</t>
    </r>
    <r>
      <rPr>
        <sz val="11"/>
        <color theme="1"/>
        <rFont val="Calibri"/>
        <family val="2"/>
        <scheme val="minor"/>
      </rPr>
      <t xml:space="preserve"> and their  </t>
    </r>
  </si>
  <si>
    <t>Q4</t>
  </si>
  <si>
    <r>
      <t xml:space="preserve"> skewness value is less than zero, so it is a</t>
    </r>
    <r>
      <rPr>
        <b/>
        <sz val="11"/>
        <color theme="1"/>
        <rFont val="Calibri"/>
        <family val="2"/>
        <scheme val="minor"/>
      </rPr>
      <t xml:space="preserve"> Negative skewness or Left skewness</t>
    </r>
    <r>
      <rPr>
        <sz val="11"/>
        <color theme="1"/>
        <rFont val="Calibri"/>
        <family val="2"/>
        <scheme val="minor"/>
      </rPr>
      <t xml:space="preserve"> and their  </t>
    </r>
  </si>
  <si>
    <t>Q5</t>
  </si>
  <si>
    <r>
      <t xml:space="preserve"> the skewness of the satisfaction ratings is </t>
    </r>
    <r>
      <rPr>
        <b/>
        <sz val="11"/>
        <color theme="1"/>
        <rFont val="Calibri"/>
        <family val="2"/>
        <scheme val="minor"/>
      </rPr>
      <t xml:space="preserve"> -0.21091 .</t>
    </r>
  </si>
  <si>
    <r>
      <t xml:space="preserve"> the kurtosis of the satisfaction ratings is </t>
    </r>
    <r>
      <rPr>
        <b/>
        <sz val="11"/>
        <color theme="1"/>
        <rFont val="Calibri"/>
        <family val="2"/>
        <scheme val="minor"/>
      </rPr>
      <t xml:space="preserve"> -0.74526.</t>
    </r>
  </si>
  <si>
    <r>
      <t xml:space="preserve">  the skewness of the house price distribution is </t>
    </r>
    <r>
      <rPr>
        <b/>
        <sz val="11"/>
        <color theme="1"/>
        <rFont val="Calibri"/>
        <family val="2"/>
        <scheme val="minor"/>
      </rPr>
      <t xml:space="preserve"> 0.209219 .</t>
    </r>
  </si>
  <si>
    <r>
      <t xml:space="preserve"> the kurtosis of the house price distribution is </t>
    </r>
    <r>
      <rPr>
        <b/>
        <sz val="11"/>
        <color theme="1"/>
        <rFont val="Calibri"/>
        <family val="2"/>
        <scheme val="minor"/>
      </rPr>
      <t xml:space="preserve"> -1.03742.</t>
    </r>
  </si>
  <si>
    <r>
      <t>the skewness of the waiting time distribution is</t>
    </r>
    <r>
      <rPr>
        <b/>
        <sz val="11"/>
        <color theme="1"/>
        <rFont val="Calibri"/>
        <family val="2"/>
        <scheme val="minor"/>
      </rPr>
      <t xml:space="preserve"> -0.33501 min.</t>
    </r>
  </si>
  <si>
    <r>
      <t>the kurtosis of the waiting time distribution is</t>
    </r>
    <r>
      <rPr>
        <b/>
        <sz val="11"/>
        <color theme="1"/>
        <rFont val="Calibri"/>
        <family val="2"/>
        <scheme val="minor"/>
      </rPr>
      <t xml:space="preserve"> -0.88101 min.</t>
    </r>
  </si>
  <si>
    <t>i) Quartiles :-</t>
  </si>
  <si>
    <r>
      <t xml:space="preserve">The first quartile (Q1) is </t>
    </r>
    <r>
      <rPr>
        <b/>
        <sz val="11"/>
        <color theme="1"/>
        <rFont val="Calibri"/>
        <family val="2"/>
        <scheme val="minor"/>
      </rPr>
      <t>128.75</t>
    </r>
    <r>
      <rPr>
        <sz val="11"/>
        <color theme="1"/>
        <rFont val="Calibri"/>
        <family val="2"/>
        <scheme val="minor"/>
      </rPr>
      <t xml:space="preserve">, median (Q2) is </t>
    </r>
    <r>
      <rPr>
        <b/>
        <sz val="11"/>
        <color theme="1"/>
        <rFont val="Calibri"/>
        <family val="2"/>
        <scheme val="minor"/>
      </rPr>
      <t>252.5</t>
    </r>
    <r>
      <rPr>
        <sz val="11"/>
        <color theme="1"/>
        <rFont val="Calibri"/>
        <family val="2"/>
        <scheme val="minor"/>
      </rPr>
      <t xml:space="preserve">, and third quartile (Q3) is </t>
    </r>
    <r>
      <rPr>
        <b/>
        <sz val="11"/>
        <color theme="1"/>
        <rFont val="Calibri"/>
        <family val="2"/>
        <scheme val="minor"/>
      </rPr>
      <t>376.25</t>
    </r>
    <r>
      <rPr>
        <sz val="11"/>
        <color theme="1"/>
        <rFont val="Calibri"/>
        <family val="2"/>
        <scheme val="minor"/>
      </rPr>
      <t xml:space="preserve"> of the salary distribution.</t>
    </r>
  </si>
  <si>
    <t>ii) Percentiles:-</t>
  </si>
  <si>
    <r>
      <t xml:space="preserve">the 10th percentile is </t>
    </r>
    <r>
      <rPr>
        <b/>
        <sz val="11"/>
        <color theme="1"/>
        <rFont val="Calibri"/>
        <family val="2"/>
        <scheme val="minor"/>
      </rPr>
      <t>74.7</t>
    </r>
    <r>
      <rPr>
        <sz val="11"/>
        <color theme="1"/>
        <rFont val="Calibri"/>
        <family val="2"/>
        <scheme val="minor"/>
      </rPr>
      <t xml:space="preserve">, 25th percentile is </t>
    </r>
    <r>
      <rPr>
        <b/>
        <sz val="11"/>
        <color theme="1"/>
        <rFont val="Calibri"/>
        <family val="2"/>
        <scheme val="minor"/>
      </rPr>
      <t>128.75</t>
    </r>
    <r>
      <rPr>
        <sz val="11"/>
        <color theme="1"/>
        <rFont val="Calibri"/>
        <family val="2"/>
        <scheme val="minor"/>
      </rPr>
      <t xml:space="preserve">, 75th percentile is </t>
    </r>
    <r>
      <rPr>
        <b/>
        <sz val="11"/>
        <color theme="1"/>
        <rFont val="Calibri"/>
        <family val="2"/>
        <scheme val="minor"/>
      </rPr>
      <t>376.25</t>
    </r>
    <r>
      <rPr>
        <sz val="11"/>
        <color theme="1"/>
        <rFont val="Calibri"/>
        <family val="2"/>
        <scheme val="minor"/>
      </rPr>
      <t>, and 90th percentile is</t>
    </r>
    <r>
      <rPr>
        <b/>
        <sz val="11"/>
        <color theme="1"/>
        <rFont val="Calibri"/>
        <family val="2"/>
        <scheme val="minor"/>
      </rPr>
      <t xml:space="preserve"> 450.5</t>
    </r>
    <r>
      <rPr>
        <sz val="11"/>
        <color theme="1"/>
        <rFont val="Calibri"/>
        <family val="2"/>
        <scheme val="minor"/>
      </rPr>
      <t xml:space="preserve"> of the salary distribution.</t>
    </r>
  </si>
  <si>
    <t>iii)  Interpretation:-</t>
  </si>
  <si>
    <t>The salary distribution shows a median salary of 252. The middle 50% of salaries range from  128.75 to 376.25 , indicating the typical salary spread.</t>
  </si>
  <si>
    <t xml:space="preserve">The 10th and 90th percentiles define the range containing the vast majority of salaries ,with only 10% of employees earning below 74.7 and </t>
  </si>
  <si>
    <t>10% earning above 450.5. This provides insights into the lower , middle and upper salary brackets ,aiding comprensation and benefits decision making.</t>
  </si>
  <si>
    <t>Data: Let's consider the weights (in kilograms) of a sample of 100 individuals:</t>
  </si>
  <si>
    <t>different weiight groups (e.g., underweight, normalweight and overweight) for future analysis in the research study.</t>
  </si>
  <si>
    <r>
      <t xml:space="preserve">The first quartile (Q1) is </t>
    </r>
    <r>
      <rPr>
        <b/>
        <sz val="11"/>
        <color theme="1"/>
        <rFont val="Calibri"/>
        <family val="2"/>
        <scheme val="minor"/>
      </rPr>
      <t>143.75 kg</t>
    </r>
    <r>
      <rPr>
        <sz val="11"/>
        <color theme="1"/>
        <rFont val="Calibri"/>
        <family val="2"/>
        <scheme val="minor"/>
      </rPr>
      <t xml:space="preserve">, median (Q2) is </t>
    </r>
    <r>
      <rPr>
        <b/>
        <sz val="11"/>
        <color theme="1"/>
        <rFont val="Calibri"/>
        <family val="2"/>
        <scheme val="minor"/>
      </rPr>
      <t>267.5 kg</t>
    </r>
    <r>
      <rPr>
        <sz val="11"/>
        <color theme="1"/>
        <rFont val="Calibri"/>
        <family val="2"/>
        <scheme val="minor"/>
      </rPr>
      <t xml:space="preserve">, and third quartile (Q3)  is </t>
    </r>
    <r>
      <rPr>
        <b/>
        <sz val="11"/>
        <color theme="1"/>
        <rFont val="Calibri"/>
        <family val="2"/>
        <scheme val="minor"/>
      </rPr>
      <t xml:space="preserve">391.25 kg </t>
    </r>
    <r>
      <rPr>
        <sz val="11"/>
        <color theme="1"/>
        <rFont val="Calibri"/>
        <family val="2"/>
        <scheme val="minor"/>
      </rPr>
      <t>of the weight distribution.</t>
    </r>
  </si>
  <si>
    <r>
      <t xml:space="preserve">The weight  distribution of the 100 individuals shows a broad range, with a </t>
    </r>
    <r>
      <rPr>
        <b/>
        <sz val="11"/>
        <color theme="1"/>
        <rFont val="Calibri"/>
        <family val="2"/>
        <scheme val="minor"/>
      </rPr>
      <t>median weight of 267.5 kg</t>
    </r>
    <r>
      <rPr>
        <sz val="11"/>
        <color theme="1"/>
        <rFont val="Calibri"/>
        <family val="2"/>
        <scheme val="minor"/>
      </rPr>
      <t xml:space="preserve"> . The first quartile and third quartile indicate that the middle</t>
    </r>
  </si>
  <si>
    <r>
      <t>50% of individuals have weights ranging from approximately</t>
    </r>
    <r>
      <rPr>
        <b/>
        <sz val="11"/>
        <color theme="1"/>
        <rFont val="Calibri"/>
        <family val="2"/>
        <scheme val="minor"/>
      </rPr>
      <t xml:space="preserve"> 144 kg to 391 kg</t>
    </r>
    <r>
      <rPr>
        <sz val="11"/>
        <color theme="1"/>
        <rFont val="Calibri"/>
        <family val="2"/>
        <scheme val="minor"/>
      </rPr>
      <t xml:space="preserve"> . The </t>
    </r>
    <r>
      <rPr>
        <b/>
        <sz val="11"/>
        <color theme="1"/>
        <rFont val="Calibri"/>
        <family val="2"/>
        <scheme val="minor"/>
      </rPr>
      <t>15th percentile at 94.55 kg height the lower end of the weight</t>
    </r>
    <r>
      <rPr>
        <sz val="11"/>
        <color theme="1"/>
        <rFont val="Calibri"/>
        <family val="2"/>
        <scheme val="minor"/>
      </rPr>
      <t xml:space="preserve"> spectrum ,while the </t>
    </r>
  </si>
  <si>
    <r>
      <rPr>
        <b/>
        <sz val="11"/>
        <color theme="1"/>
        <rFont val="Calibri"/>
        <family val="2"/>
        <scheme val="minor"/>
      </rPr>
      <t xml:space="preserve">85th percentile at 440.75 kg </t>
    </r>
    <r>
      <rPr>
        <sz val="11"/>
        <color theme="1"/>
        <rFont val="Calibri"/>
        <family val="2"/>
        <scheme val="minor"/>
      </rPr>
      <t xml:space="preserve">signifies the </t>
    </r>
    <r>
      <rPr>
        <b/>
        <sz val="11"/>
        <color theme="1"/>
        <rFont val="Calibri"/>
        <family val="2"/>
        <scheme val="minor"/>
      </rPr>
      <t>heavier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of the distrubution . The wide spread and the specific percentile value can be used to categories individuals into</t>
    </r>
  </si>
  <si>
    <t>Data: Let's consider the purchase amounts (in dollars) of a sample of 150 customers:</t>
  </si>
  <si>
    <r>
      <t xml:space="preserve">The first quartile (Q1) is </t>
    </r>
    <r>
      <rPr>
        <b/>
        <sz val="11"/>
        <color theme="1"/>
        <rFont val="Calibri"/>
        <family val="2"/>
        <scheme val="minor"/>
      </rPr>
      <t>156.25$</t>
    </r>
    <r>
      <rPr>
        <sz val="11"/>
        <color theme="1"/>
        <rFont val="Calibri"/>
        <family val="2"/>
        <scheme val="minor"/>
      </rPr>
      <t xml:space="preserve">, median (Q2) is </t>
    </r>
    <r>
      <rPr>
        <b/>
        <sz val="11"/>
        <color theme="1"/>
        <rFont val="Calibri"/>
        <family val="2"/>
        <scheme val="minor"/>
      </rPr>
      <t>292.5$</t>
    </r>
    <r>
      <rPr>
        <sz val="11"/>
        <color theme="1"/>
        <rFont val="Calibri"/>
        <family val="2"/>
        <scheme val="minor"/>
      </rPr>
      <t xml:space="preserve">, and third quartile (Q3) is </t>
    </r>
    <r>
      <rPr>
        <b/>
        <sz val="11"/>
        <color theme="1"/>
        <rFont val="Calibri"/>
        <family val="2"/>
        <scheme val="minor"/>
      </rPr>
      <t>428.75$</t>
    </r>
    <r>
      <rPr>
        <sz val="11"/>
        <color theme="1"/>
        <rFont val="Calibri"/>
        <family val="2"/>
        <scheme val="minor"/>
      </rPr>
      <t xml:space="preserve"> of the purchase amount distribution.</t>
    </r>
  </si>
  <si>
    <r>
      <t xml:space="preserve">The 20th percentile is </t>
    </r>
    <r>
      <rPr>
        <b/>
        <sz val="11"/>
        <color theme="1"/>
        <rFont val="Calibri"/>
        <family val="2"/>
        <scheme val="minor"/>
      </rPr>
      <t>129 $,</t>
    </r>
    <r>
      <rPr>
        <sz val="11"/>
        <color theme="1"/>
        <rFont val="Calibri"/>
        <family val="2"/>
        <scheme val="minor"/>
      </rPr>
      <t xml:space="preserve"> 40th percentile is </t>
    </r>
    <r>
      <rPr>
        <b/>
        <sz val="11"/>
        <color theme="1"/>
        <rFont val="Calibri"/>
        <family val="2"/>
        <scheme val="minor"/>
      </rPr>
      <t>238 $,</t>
    </r>
    <r>
      <rPr>
        <sz val="11"/>
        <color theme="1"/>
        <rFont val="Calibri"/>
        <family val="2"/>
        <scheme val="minor"/>
      </rPr>
      <t xml:space="preserve"> and 80th percentile is </t>
    </r>
    <r>
      <rPr>
        <b/>
        <sz val="11"/>
        <color theme="1"/>
        <rFont val="Calibri"/>
        <family val="2"/>
        <scheme val="minor"/>
      </rPr>
      <t>456 $</t>
    </r>
    <r>
      <rPr>
        <sz val="11"/>
        <color theme="1"/>
        <rFont val="Calibri"/>
        <family val="2"/>
        <scheme val="minor"/>
      </rPr>
      <t xml:space="preserve"> of the purchase amount distribution.</t>
    </r>
  </si>
  <si>
    <r>
      <rPr>
        <b/>
        <sz val="11"/>
        <color theme="1"/>
        <rFont val="Calibri"/>
        <family val="2"/>
        <scheme val="minor"/>
      </rPr>
      <t>iii)  Interpretation:-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</si>
  <si>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Customer spending is moderately dispersed ,with the median purchase around </t>
    </r>
    <r>
      <rPr>
        <b/>
        <sz val="11"/>
        <color theme="1"/>
        <rFont val="Calibri"/>
        <family val="2"/>
        <scheme val="minor"/>
      </rPr>
      <t xml:space="preserve">292.5 $. </t>
    </r>
    <r>
      <rPr>
        <sz val="11"/>
        <color theme="1"/>
        <rFont val="Calibri"/>
        <family val="2"/>
        <scheme val="minor"/>
      </rPr>
      <t>The majority of customers (middle 50%) spend between</t>
    </r>
    <r>
      <rPr>
        <b/>
        <sz val="11"/>
        <color theme="1"/>
        <rFont val="Calibri"/>
        <family val="2"/>
        <scheme val="minor"/>
      </rPr>
      <t xml:space="preserve"> 156 $ and 428 $.</t>
    </r>
    <r>
      <rPr>
        <sz val="11"/>
        <color theme="1"/>
        <rFont val="Calibri"/>
        <family val="2"/>
        <scheme val="minor"/>
      </rPr>
      <t xml:space="preserve"> </t>
    </r>
  </si>
  <si>
    <r>
      <t>The distribution reveals different customer segments based on spending levels, with</t>
    </r>
    <r>
      <rPr>
        <b/>
        <sz val="11"/>
        <color theme="1"/>
        <rFont val="Calibri"/>
        <family val="2"/>
        <scheme val="minor"/>
      </rPr>
      <t xml:space="preserve"> 20% spending below 129 $, and 80% spending below 456 $. </t>
    </r>
  </si>
  <si>
    <t>This information can be used to tailor marketing strategies to specific customer groups based on their spending behavior.</t>
  </si>
  <si>
    <r>
      <t xml:space="preserve">The 15th percentile is </t>
    </r>
    <r>
      <rPr>
        <b/>
        <sz val="11"/>
        <color theme="1"/>
        <rFont val="Calibri"/>
        <family val="2"/>
        <scheme val="minor"/>
      </rPr>
      <t>94.55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kg</t>
    </r>
    <r>
      <rPr>
        <sz val="11"/>
        <color theme="1"/>
        <rFont val="Calibri"/>
        <family val="2"/>
        <scheme val="minor"/>
      </rPr>
      <t xml:space="preserve">, 50th percentile is </t>
    </r>
    <r>
      <rPr>
        <b/>
        <sz val="11"/>
        <color theme="1"/>
        <rFont val="Calibri"/>
        <family val="2"/>
        <scheme val="minor"/>
      </rPr>
      <t>267.5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kg</t>
    </r>
    <r>
      <rPr>
        <sz val="11"/>
        <color theme="1"/>
        <rFont val="Calibri"/>
        <family val="2"/>
        <scheme val="minor"/>
      </rPr>
      <t xml:space="preserve">, and 85th percentile is </t>
    </r>
    <r>
      <rPr>
        <b/>
        <sz val="11"/>
        <color theme="1"/>
        <rFont val="Calibri"/>
        <family val="2"/>
        <scheme val="minor"/>
      </rPr>
      <t>440.75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kg</t>
    </r>
    <r>
      <rPr>
        <sz val="11"/>
        <color theme="1"/>
        <rFont val="Calibri"/>
        <family val="2"/>
        <scheme val="minor"/>
      </rPr>
      <t xml:space="preserve"> of the weight distribution.</t>
    </r>
  </si>
  <si>
    <t>Data: Let's consider the commute times (in minutes) of a sample of 250 employees:</t>
  </si>
  <si>
    <r>
      <t xml:space="preserve">The first quartile (Q1) is </t>
    </r>
    <r>
      <rPr>
        <b/>
        <sz val="11"/>
        <color theme="1"/>
        <rFont val="Calibri"/>
        <family val="2"/>
        <scheme val="minor"/>
      </rPr>
      <t>163.75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, median (Q2) is </t>
    </r>
    <r>
      <rPr>
        <b/>
        <sz val="11"/>
        <color theme="1"/>
        <rFont val="Calibri"/>
        <family val="2"/>
        <scheme val="minor"/>
      </rPr>
      <t>312.5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, and third quartile (Q3) is </t>
    </r>
    <r>
      <rPr>
        <b/>
        <sz val="11"/>
        <color theme="1"/>
        <rFont val="Calibri"/>
        <family val="2"/>
        <scheme val="minor"/>
      </rPr>
      <t>461.25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of the commute time distribution.</t>
    </r>
  </si>
  <si>
    <r>
      <t xml:space="preserve">The 30th percentile is </t>
    </r>
    <r>
      <rPr>
        <b/>
        <sz val="11"/>
        <color theme="1"/>
        <rFont val="Calibri"/>
        <family val="2"/>
        <scheme val="minor"/>
      </rPr>
      <t>193.5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, 50th percentile is </t>
    </r>
    <r>
      <rPr>
        <b/>
        <sz val="11"/>
        <color theme="1"/>
        <rFont val="Calibri"/>
        <family val="2"/>
        <scheme val="minor"/>
      </rPr>
      <t>312.5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, and 70th percentile is </t>
    </r>
    <r>
      <rPr>
        <b/>
        <sz val="11"/>
        <color theme="1"/>
        <rFont val="Calibri"/>
        <family val="2"/>
        <scheme val="minor"/>
      </rPr>
      <t>431.5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of the commute time distribution.</t>
    </r>
  </si>
  <si>
    <t>iii) Interpretation:-</t>
  </si>
  <si>
    <r>
      <t xml:space="preserve">dispersion , indicating that the middle 50% of commute times range from </t>
    </r>
    <r>
      <rPr>
        <b/>
        <sz val="11"/>
        <color theme="1"/>
        <rFont val="Calibri"/>
        <family val="2"/>
        <scheme val="minor"/>
      </rPr>
      <t>193.5 min to 431.5 min.</t>
    </r>
  </si>
  <si>
    <r>
      <t>with 25% (Q1) of employees commuting for</t>
    </r>
    <r>
      <rPr>
        <b/>
        <sz val="11"/>
        <color theme="1"/>
        <rFont val="Calibri"/>
        <family val="2"/>
        <scheme val="minor"/>
      </rPr>
      <t xml:space="preserve"> 163.75 min or less ,and another 25% (Q3) commuting for 461.25 min or more.</t>
    </r>
    <r>
      <rPr>
        <sz val="11"/>
        <color theme="1"/>
        <rFont val="Calibri"/>
        <family val="2"/>
        <scheme val="minor"/>
      </rPr>
      <t xml:space="preserve">The 30th and 70th percentiles further highlight this </t>
    </r>
  </si>
  <si>
    <r>
      <t xml:space="preserve">Based on the quatiles and percentiles , the average commute time , represented by the median (Q2) , is </t>
    </r>
    <r>
      <rPr>
        <b/>
        <sz val="11"/>
        <color theme="1"/>
        <rFont val="Calibri"/>
        <family val="2"/>
        <scheme val="minor"/>
      </rPr>
      <t>312.5 minutes</t>
    </r>
    <r>
      <rPr>
        <sz val="11"/>
        <color theme="1"/>
        <rFont val="Calibri"/>
        <family val="2"/>
        <scheme val="minor"/>
      </rPr>
      <t xml:space="preserve"> .The data reveals a significant spread in commute times,</t>
    </r>
  </si>
  <si>
    <t>Data: Let's consider the defect rates (in percentage) for a sample of 300 products:</t>
  </si>
  <si>
    <t xml:space="preserve"> 1.0 0.6</t>
  </si>
  <si>
    <r>
      <t xml:space="preserve">The first quartile (Q1) is </t>
    </r>
    <r>
      <rPr>
        <b/>
        <sz val="11"/>
        <color theme="1"/>
        <rFont val="Calibri"/>
        <family val="2"/>
        <scheme val="minor"/>
      </rPr>
      <t>0.4%,</t>
    </r>
    <r>
      <rPr>
        <sz val="11"/>
        <color theme="1"/>
        <rFont val="Calibri"/>
        <family val="2"/>
        <scheme val="minor"/>
      </rPr>
      <t xml:space="preserve"> median (Q2) is </t>
    </r>
    <r>
      <rPr>
        <b/>
        <sz val="11"/>
        <color theme="1"/>
        <rFont val="Calibri"/>
        <family val="2"/>
        <scheme val="minor"/>
      </rPr>
      <t>0.7%,</t>
    </r>
    <r>
      <rPr>
        <sz val="11"/>
        <color theme="1"/>
        <rFont val="Calibri"/>
        <family val="2"/>
        <scheme val="minor"/>
      </rPr>
      <t xml:space="preserve"> and third quartile (Q3)is </t>
    </r>
    <r>
      <rPr>
        <b/>
        <sz val="11"/>
        <color theme="1"/>
        <rFont val="Calibri"/>
        <family val="2"/>
        <scheme val="minor"/>
      </rPr>
      <t>0.9%</t>
    </r>
    <r>
      <rPr>
        <sz val="11"/>
        <color theme="1"/>
        <rFont val="Calibri"/>
        <family val="2"/>
        <scheme val="minor"/>
      </rPr>
      <t xml:space="preserve"> of the defect rate distribution.</t>
    </r>
  </si>
  <si>
    <r>
      <t>The 25th percentile is</t>
    </r>
    <r>
      <rPr>
        <b/>
        <sz val="11"/>
        <color theme="1"/>
        <rFont val="Calibri"/>
        <family val="2"/>
        <scheme val="minor"/>
      </rPr>
      <t xml:space="preserve"> 0.4%</t>
    </r>
    <r>
      <rPr>
        <sz val="11"/>
        <color theme="1"/>
        <rFont val="Calibri"/>
        <family val="2"/>
        <scheme val="minor"/>
      </rPr>
      <t xml:space="preserve">, 50th percentile </t>
    </r>
    <r>
      <rPr>
        <b/>
        <sz val="11"/>
        <color theme="1"/>
        <rFont val="Calibri"/>
        <family val="2"/>
        <scheme val="minor"/>
      </rPr>
      <t>0.7%</t>
    </r>
    <r>
      <rPr>
        <sz val="11"/>
        <color theme="1"/>
        <rFont val="Calibri"/>
        <family val="2"/>
        <scheme val="minor"/>
      </rPr>
      <t xml:space="preserve">, and 75th percentile is </t>
    </r>
    <r>
      <rPr>
        <b/>
        <sz val="11"/>
        <color theme="1"/>
        <rFont val="Calibri"/>
        <family val="2"/>
        <scheme val="minor"/>
      </rPr>
      <t>0.9%</t>
    </r>
    <r>
      <rPr>
        <sz val="11"/>
        <color theme="1"/>
        <rFont val="Calibri"/>
        <family val="2"/>
        <scheme val="minor"/>
      </rPr>
      <t xml:space="preserve"> of the defect rate distribution.</t>
    </r>
  </si>
  <si>
    <r>
      <t>The calculated quartiles and percentiles reveal the distrubution of product defect rates. The majority of products</t>
    </r>
    <r>
      <rPr>
        <b/>
        <sz val="11"/>
        <color theme="1"/>
        <rFont val="Calibri"/>
        <family val="2"/>
        <scheme val="minor"/>
      </rPr>
      <t xml:space="preserve"> (75%) have a defect rate 0.9 or less</t>
    </r>
    <r>
      <rPr>
        <sz val="11"/>
        <color theme="1"/>
        <rFont val="Calibri"/>
        <family val="2"/>
        <scheme val="minor"/>
      </rPr>
      <t xml:space="preserve">, with half of the product </t>
    </r>
  </si>
  <si>
    <r>
      <rPr>
        <b/>
        <sz val="11"/>
        <color theme="1"/>
        <rFont val="Calibri"/>
        <family val="2"/>
        <scheme val="minor"/>
      </rPr>
      <t>(50%) having a defect rate below 0.7.</t>
    </r>
    <r>
      <rPr>
        <sz val="11"/>
        <color theme="1"/>
        <rFont val="Calibri"/>
        <family val="2"/>
        <scheme val="minor"/>
      </rPr>
      <t xml:space="preserve"> The spread of the middle</t>
    </r>
    <r>
      <rPr>
        <b/>
        <sz val="11"/>
        <color theme="1"/>
        <rFont val="Calibri"/>
        <family val="2"/>
        <scheme val="minor"/>
      </rPr>
      <t xml:space="preserve"> 50% of data 0.4 </t>
    </r>
    <r>
      <rPr>
        <sz val="11"/>
        <color theme="1"/>
        <rFont val="Calibri"/>
        <family val="2"/>
        <scheme val="minor"/>
      </rPr>
      <t>suggests some consistency in defect rates around the media . However, depending on the desired</t>
    </r>
  </si>
  <si>
    <r>
      <t>quality standards, the company may need to focus</t>
    </r>
    <r>
      <rPr>
        <b/>
        <sz val="11"/>
        <color theme="1"/>
        <rFont val="Calibri"/>
        <family val="2"/>
        <scheme val="minor"/>
      </rPr>
      <t xml:space="preserve"> on reducing the higher defect rates in the top 50% of production to achieve a more consistently high product quality.</t>
    </r>
  </si>
  <si>
    <t>Data: Let's consider the monthly salaries (in thousands of dollars) of a sample of 200 employees:</t>
  </si>
  <si>
    <t>Questions on Percentile and Quartiles</t>
  </si>
  <si>
    <t>Data: Let's consider the daily sales (in dollars) for the past 30 days:</t>
  </si>
  <si>
    <t>Data: Let's consider the delivery times (in days) for a sample of 50 shipments:</t>
  </si>
  <si>
    <r>
      <t xml:space="preserve">The range of the delivery times is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</si>
  <si>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The variance of the delivery times is</t>
    </r>
    <r>
      <rPr>
        <b/>
        <sz val="11"/>
        <color theme="1"/>
        <rFont val="Calibri"/>
        <family val="2"/>
        <scheme val="minor"/>
      </rPr>
      <t xml:space="preserve"> 2 days.</t>
    </r>
  </si>
  <si>
    <r>
      <t xml:space="preserve">The standard deviation of the delivery times is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</si>
  <si>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t>Data: Let's consider the monthly revenue (in thousands of dollars) for the past 12 months .</t>
  </si>
  <si>
    <t>The range of the daily sales is400.</t>
  </si>
  <si>
    <t>The variance of the daily sales is12725.</t>
  </si>
  <si>
    <t>The standard deviation of the daily sales is112.80</t>
  </si>
  <si>
    <t>ii) Range =</t>
  </si>
  <si>
    <r>
      <t xml:space="preserve">The range of monthly revenue for the product is </t>
    </r>
    <r>
      <rPr>
        <b/>
        <sz val="11"/>
        <color theme="1"/>
        <rFont val="Calibri"/>
        <family val="2"/>
        <scheme val="minor"/>
      </rPr>
      <t>$45.</t>
    </r>
  </si>
  <si>
    <t>Data: Let's consider the satisfaction ratings from 50 customers:</t>
  </si>
  <si>
    <t>i)Average =</t>
  </si>
  <si>
    <t>ii)Standard Deviation =</t>
  </si>
  <si>
    <r>
      <t xml:space="preserve">The standard deviation of the satisfaction ratings is </t>
    </r>
    <r>
      <rPr>
        <b/>
        <sz val="11"/>
        <color theme="1"/>
        <rFont val="Calibri"/>
        <family val="2"/>
        <scheme val="minor"/>
      </rPr>
      <t>1.024.</t>
    </r>
  </si>
  <si>
    <t>i) Average=</t>
  </si>
  <si>
    <r>
      <t xml:space="preserve">The average monthly revenue for the product is </t>
    </r>
    <r>
      <rPr>
        <b/>
        <sz val="11"/>
        <color theme="1"/>
        <rFont val="Calibri"/>
        <family val="2"/>
        <scheme val="minor"/>
      </rPr>
      <t>$132.5.</t>
    </r>
  </si>
  <si>
    <r>
      <t xml:space="preserve">The average satisfaction rating is </t>
    </r>
    <r>
      <rPr>
        <b/>
        <sz val="11"/>
        <color theme="1"/>
        <rFont val="Calibri"/>
        <family val="2"/>
        <scheme val="minor"/>
      </rPr>
      <t>7.5</t>
    </r>
  </si>
  <si>
    <t>Q6</t>
  </si>
  <si>
    <t>Data: Let's consider the wait times (in minutes) for a sample of 100 randomly selected customer calls:</t>
  </si>
  <si>
    <r>
      <rPr>
        <b/>
        <sz val="11"/>
        <color theme="1"/>
        <rFont val="Calibri"/>
        <family val="2"/>
        <scheme val="minor"/>
      </rPr>
      <t>i)Average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</t>
    </r>
  </si>
  <si>
    <r>
      <t xml:space="preserve">The average wait time for customers at the call center is </t>
    </r>
    <r>
      <rPr>
        <b/>
        <sz val="11"/>
        <color theme="1"/>
        <rFont val="Calibri"/>
        <family val="2"/>
        <scheme val="minor"/>
      </rPr>
      <t>16.74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</si>
  <si>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ii)Range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</t>
    </r>
  </si>
  <si>
    <r>
      <t>The range of wait times for customers at the call center is</t>
    </r>
    <r>
      <rPr>
        <b/>
        <sz val="11"/>
        <color theme="1"/>
        <rFont val="Calibri"/>
        <family val="2"/>
        <scheme val="minor"/>
      </rPr>
      <t xml:space="preserve"> 19 min.</t>
    </r>
  </si>
  <si>
    <t xml:space="preserve">iii) Standard Deviation = </t>
  </si>
  <si>
    <r>
      <t xml:space="preserve">The standard deviation of the wait times for customers at the call center is </t>
    </r>
    <r>
      <rPr>
        <b/>
        <sz val="11"/>
        <color theme="1"/>
        <rFont val="Calibri"/>
        <family val="2"/>
        <scheme val="minor"/>
      </rPr>
      <t>4.12 min.</t>
    </r>
  </si>
  <si>
    <t>Q7</t>
  </si>
  <si>
    <t>Data: Let's consider the fuel efficiency (in miles per gallon, mpg) for a sample of 50 vehicles:</t>
  </si>
  <si>
    <t xml:space="preserve">Model A: </t>
  </si>
  <si>
    <t xml:space="preserve">Model B: </t>
  </si>
  <si>
    <t xml:space="preserve">Model C: </t>
  </si>
  <si>
    <t xml:space="preserve">Model D: </t>
  </si>
  <si>
    <t xml:space="preserve">Model E: </t>
  </si>
  <si>
    <r>
      <t xml:space="preserve">The average fuel efficiency for each vehicle model is </t>
    </r>
    <r>
      <rPr>
        <b/>
        <sz val="11"/>
        <color theme="1"/>
        <rFont val="Calibri"/>
        <family val="2"/>
        <scheme val="minor"/>
      </rPr>
      <t>26.48 mpg.</t>
    </r>
  </si>
  <si>
    <t>ii) Range=</t>
  </si>
  <si>
    <r>
      <t xml:space="preserve">The range of fuel efficiency for each vehicle model is </t>
    </r>
    <r>
      <rPr>
        <b/>
        <sz val="11"/>
        <color theme="1"/>
        <rFont val="Calibri"/>
        <family val="2"/>
        <scheme val="minor"/>
      </rPr>
      <t>19 mpg.</t>
    </r>
  </si>
  <si>
    <t xml:space="preserve">iii)  Standard Deviation = </t>
  </si>
  <si>
    <r>
      <t>The variance of the fuel efficiency for each vehicle model is</t>
    </r>
    <r>
      <rPr>
        <b/>
        <sz val="11"/>
        <color theme="1"/>
        <rFont val="Calibri"/>
        <family val="2"/>
        <scheme val="minor"/>
      </rPr>
      <t xml:space="preserve"> 5.63 mpg.</t>
    </r>
  </si>
  <si>
    <t>Q8</t>
  </si>
  <si>
    <t>Data: Let's consider the ages of 100 employees:</t>
  </si>
  <si>
    <t>i)  Frequency Distribution :-</t>
  </si>
  <si>
    <t>Data</t>
  </si>
  <si>
    <t>ii) Mode=</t>
  </si>
  <si>
    <t>iii) Median=</t>
  </si>
  <si>
    <r>
      <t xml:space="preserve">The mode (most common age) among the employees is </t>
    </r>
    <r>
      <rPr>
        <b/>
        <sz val="11"/>
        <color theme="1"/>
        <rFont val="Calibri"/>
        <family val="2"/>
        <scheme val="minor"/>
      </rPr>
      <t>31.</t>
    </r>
  </si>
  <si>
    <r>
      <t xml:space="preserve">The median age of the employees is </t>
    </r>
    <r>
      <rPr>
        <b/>
        <sz val="11"/>
        <color theme="1"/>
        <rFont val="Calibri"/>
        <family val="2"/>
        <scheme val="minor"/>
      </rPr>
      <t>35.</t>
    </r>
  </si>
  <si>
    <t>iv) Range=</t>
  </si>
  <si>
    <r>
      <t xml:space="preserve">The range of ages among the employees is </t>
    </r>
    <r>
      <rPr>
        <b/>
        <sz val="11"/>
        <color theme="1"/>
        <rFont val="Calibri"/>
        <family val="2"/>
        <scheme val="minor"/>
      </rPr>
      <t>18.</t>
    </r>
    <r>
      <rPr>
        <sz val="11"/>
        <color theme="1"/>
        <rFont val="Calibri"/>
        <family val="2"/>
        <scheme val="minor"/>
      </rPr>
      <t xml:space="preserve"> </t>
    </r>
  </si>
  <si>
    <t>Q9</t>
  </si>
  <si>
    <t>Data: Let's consider the purchase amounts (in dollars) for a sample of 50 customers:</t>
  </si>
  <si>
    <r>
      <t>The mode (most common purchase amount) among the customers are</t>
    </r>
    <r>
      <rPr>
        <b/>
        <sz val="11"/>
        <color theme="1"/>
        <rFont val="Calibri"/>
        <family val="2"/>
        <scheme val="minor"/>
      </rPr>
      <t xml:space="preserve"> 40,47,49,52,58 ad 65 (A/C Freq. Table).</t>
    </r>
  </si>
  <si>
    <t>iii) Median =</t>
  </si>
  <si>
    <r>
      <t xml:space="preserve">The median purchase amount among the customers is </t>
    </r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.</t>
    </r>
  </si>
  <si>
    <t>iv) IQR =</t>
  </si>
  <si>
    <r>
      <t xml:space="preserve">The interquartile range of the purchase amounts is </t>
    </r>
    <r>
      <rPr>
        <b/>
        <sz val="11"/>
        <color theme="1"/>
        <rFont val="Calibri"/>
        <family val="2"/>
        <scheme val="minor"/>
      </rPr>
      <t>15.75</t>
    </r>
    <r>
      <rPr>
        <sz val="11"/>
        <color theme="1"/>
        <rFont val="Calibri"/>
        <family val="2"/>
        <scheme val="minor"/>
      </rPr>
      <t>.</t>
    </r>
  </si>
  <si>
    <t>Q10</t>
  </si>
  <si>
    <t>Data: Let's consider the types of defects and their corresponding frequencies observed in a sample of 200 products:</t>
  </si>
  <si>
    <t>Defect Type:</t>
  </si>
  <si>
    <t>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</si>
  <si>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</si>
  <si>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</si>
  <si>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</si>
  <si>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</si>
  <si>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</si>
  <si>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</si>
  <si>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>Frequency:</t>
  </si>
  <si>
    <t>i) Bar Chart:-</t>
  </si>
  <si>
    <t xml:space="preserve">ii) Most Common Defect: </t>
  </si>
  <si>
    <r>
      <rPr>
        <b/>
        <sz val="11"/>
        <color theme="1"/>
        <rFont val="Calibri"/>
        <family val="2"/>
        <scheme val="minor"/>
      </rPr>
      <t xml:space="preserve"> "E" </t>
    </r>
    <r>
      <rPr>
        <sz val="11"/>
        <color theme="1"/>
        <rFont val="Calibri"/>
        <family val="2"/>
        <scheme val="minor"/>
      </rPr>
      <t>defect type has the highest frequency</t>
    </r>
  </si>
  <si>
    <r>
      <rPr>
        <b/>
        <sz val="11"/>
        <color theme="1"/>
        <rFont val="Calibri"/>
        <family val="2"/>
        <scheme val="minor"/>
      </rPr>
      <t>iii)Histogram:</t>
    </r>
    <r>
      <rPr>
        <sz val="11"/>
        <color theme="1"/>
        <rFont val="Calibri"/>
        <family val="2"/>
        <scheme val="minor"/>
      </rPr>
      <t xml:space="preserve"> </t>
    </r>
  </si>
  <si>
    <t>Q11</t>
  </si>
  <si>
    <t>Data: Let's consider the satisfaction ratings from 100 customers:</t>
  </si>
  <si>
    <t>i) Histogram:-</t>
  </si>
  <si>
    <t>freq</t>
  </si>
  <si>
    <t>ii)Mode =</t>
  </si>
  <si>
    <r>
      <t xml:space="preserve">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satisfaction rating has the</t>
    </r>
    <r>
      <rPr>
        <b/>
        <sz val="11"/>
        <color theme="1"/>
        <rFont val="Calibri"/>
        <family val="2"/>
        <scheme val="minor"/>
      </rPr>
      <t xml:space="preserve"> highest frequency </t>
    </r>
    <r>
      <rPr>
        <sz val="11"/>
        <color theme="1"/>
        <rFont val="Calibri"/>
        <family val="2"/>
        <scheme val="minor"/>
      </rPr>
      <t>.</t>
    </r>
  </si>
  <si>
    <t>iii) Bar Chart</t>
  </si>
  <si>
    <t>Q12</t>
  </si>
  <si>
    <t>Data: Let's consider the monthly sales figures (in thousands of dollars) for a sample of 50 products:</t>
  </si>
  <si>
    <t>i)Histrogram:-</t>
  </si>
  <si>
    <t>ii) Measure of Central Tendency</t>
  </si>
  <si>
    <r>
      <t>The average monthly sales figure is</t>
    </r>
    <r>
      <rPr>
        <b/>
        <sz val="11"/>
        <color theme="1"/>
        <rFont val="Calibri"/>
        <family val="2"/>
        <scheme val="minor"/>
      </rPr>
      <t xml:space="preserve"> 36.14.</t>
    </r>
  </si>
  <si>
    <t>iii) Bar Chart:-</t>
  </si>
  <si>
    <t>Q13</t>
  </si>
  <si>
    <t>Data: Let's consider the response times (in milliseconds) for a sample of 200 user requests:</t>
  </si>
  <si>
    <t>i) Histrogram:-</t>
  </si>
  <si>
    <t>ii)Measure of Central Tendency</t>
  </si>
  <si>
    <r>
      <t>The median response time is</t>
    </r>
    <r>
      <rPr>
        <b/>
        <sz val="11"/>
        <color theme="1"/>
        <rFont val="Calibri"/>
        <family val="2"/>
        <scheme val="minor"/>
      </rPr>
      <t xml:space="preserve"> 130.5 milisecond.</t>
    </r>
  </si>
  <si>
    <t>Q14</t>
  </si>
  <si>
    <t>Data: Let's consider the sales figures (in thousands of dollars) for a sample of 50 products in three regions:</t>
  </si>
  <si>
    <t>Region 1:</t>
  </si>
  <si>
    <t>Region 2:</t>
  </si>
  <si>
    <t>Region 3:</t>
  </si>
  <si>
    <r>
      <rPr>
        <b/>
        <sz val="11"/>
        <color theme="1"/>
        <rFont val="Calibri"/>
        <family val="2"/>
        <scheme val="minor"/>
      </rPr>
      <t>i)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Bar Chart:-</t>
    </r>
  </si>
  <si>
    <t xml:space="preserve"> ii) Measure of Central Tendency</t>
  </si>
  <si>
    <r>
      <t>The average sales figure for each region</t>
    </r>
    <r>
      <rPr>
        <b/>
        <sz val="11"/>
        <color theme="1"/>
        <rFont val="Calibri"/>
        <family val="2"/>
        <scheme val="minor"/>
      </rPr>
      <t xml:space="preserve"> 40.4 , 32.5 and 41</t>
    </r>
    <r>
      <rPr>
        <sz val="11"/>
        <color theme="1"/>
        <rFont val="Calibri"/>
        <family val="2"/>
        <scheme val="minor"/>
      </rPr>
      <t xml:space="preserve"> respectively. </t>
    </r>
  </si>
  <si>
    <t xml:space="preserve"> iii) Measure of Dispersion:-</t>
  </si>
  <si>
    <r>
      <t xml:space="preserve">The range of sales figures in each region </t>
    </r>
    <r>
      <rPr>
        <b/>
        <sz val="11"/>
        <color theme="1"/>
        <rFont val="Calibri"/>
        <family val="2"/>
        <scheme val="minor"/>
      </rPr>
      <t>10 , 9 and 8 .</t>
    </r>
  </si>
  <si>
    <t>Questions on Correlation and Covariance</t>
  </si>
  <si>
    <t>Data:</t>
  </si>
  <si>
    <t>Let's consider the monthly advertising expenditure (in thousands of dollars) and</t>
  </si>
  <si>
    <t>corresponding sales revenue (in thousands of dollars) for a sample of 12 months:</t>
  </si>
  <si>
    <t>Advertising Expenditure:</t>
  </si>
  <si>
    <t>Sales Revenue:</t>
  </si>
  <si>
    <t>Row 1</t>
  </si>
  <si>
    <t>Row 2</t>
  </si>
  <si>
    <t>Correlation table:</t>
  </si>
  <si>
    <r>
      <t>The correlation coefficient between advertising expenditure and sales revenue is</t>
    </r>
    <r>
      <rPr>
        <b/>
        <sz val="11"/>
        <color theme="1"/>
        <rFont val="Calibri"/>
        <family val="2"/>
        <scheme val="minor"/>
      </rPr>
      <t xml:space="preserve"> 0.99921</t>
    </r>
    <r>
      <rPr>
        <sz val="11"/>
        <color theme="1"/>
        <rFont val="Calibri"/>
        <family val="2"/>
        <scheme val="minor"/>
      </rPr>
      <t>.</t>
    </r>
  </si>
  <si>
    <t>Interpretation:-</t>
  </si>
  <si>
    <r>
      <t>A correlation coefficient of 0.99921 indicates</t>
    </r>
    <r>
      <rPr>
        <b/>
        <sz val="11"/>
        <color theme="1"/>
        <rFont val="Calibri"/>
        <family val="2"/>
        <scheme val="minor"/>
      </rPr>
      <t xml:space="preserve"> very strong positive linear relationship</t>
    </r>
    <r>
      <rPr>
        <sz val="11"/>
        <color theme="1"/>
        <rFont val="Calibri"/>
        <family val="2"/>
        <scheme val="minor"/>
      </rPr>
      <t xml:space="preserve"> between advertising </t>
    </r>
  </si>
  <si>
    <t>and proportional manner,demonstrating a direct and strong association where all data points align perfectly on a straight line.</t>
  </si>
  <si>
    <r>
      <t xml:space="preserve">expenditure and sales revenue.This mean that as </t>
    </r>
    <r>
      <rPr>
        <b/>
        <sz val="11"/>
        <color theme="1"/>
        <rFont val="Calibri"/>
        <family val="2"/>
        <scheme val="minor"/>
      </rPr>
      <t xml:space="preserve">advertising expenditure increases, sales revenue also increases </t>
    </r>
    <r>
      <rPr>
        <sz val="11"/>
        <color theme="1"/>
        <rFont val="Calibri"/>
        <family val="2"/>
        <scheme val="minor"/>
      </rPr>
      <t xml:space="preserve">in a perfectly consistent </t>
    </r>
  </si>
  <si>
    <t>Let's consider the daily closing prices (in dollars) of Company A and Company B for a sample of 20 trading days :</t>
  </si>
  <si>
    <t>Company A:</t>
  </si>
  <si>
    <t>Company B:</t>
  </si>
  <si>
    <t>Covariance :</t>
  </si>
  <si>
    <r>
      <t xml:space="preserve">The covariance between the stock prices of Company A and Company B is </t>
    </r>
    <r>
      <rPr>
        <b/>
        <sz val="11"/>
        <color theme="1"/>
        <rFont val="Calibri"/>
        <family val="2"/>
        <scheme val="minor"/>
      </rPr>
      <t>92.65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</si>
  <si>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and vice versa. This suggests a </t>
    </r>
    <r>
      <rPr>
        <b/>
        <sz val="11"/>
        <color theme="1"/>
        <rFont val="Calibri"/>
        <family val="2"/>
        <scheme val="minor"/>
      </rPr>
      <t>lack of diversification benefits from combining these stocks in a portfolio</t>
    </r>
    <r>
      <rPr>
        <sz val="11"/>
        <color theme="1"/>
        <rFont val="Calibri"/>
        <family val="2"/>
        <scheme val="minor"/>
      </rPr>
      <t xml:space="preserve"> ,as they exhibit similar reactions to market fluctuations.</t>
    </r>
  </si>
  <si>
    <r>
      <t>the two stocks, meaning their prices tend to move in the</t>
    </r>
    <r>
      <rPr>
        <b/>
        <sz val="11"/>
        <color theme="1"/>
        <rFont val="Calibri"/>
        <family val="2"/>
        <scheme val="minor"/>
      </rPr>
      <t xml:space="preserve"> same direction</t>
    </r>
    <r>
      <rPr>
        <sz val="11"/>
        <color theme="1"/>
        <rFont val="Calibri"/>
        <family val="2"/>
        <scheme val="minor"/>
      </rPr>
      <t>. When one</t>
    </r>
    <r>
      <rPr>
        <b/>
        <sz val="11"/>
        <color theme="1"/>
        <rFont val="Calibri"/>
        <family val="2"/>
        <scheme val="minor"/>
      </rPr>
      <t xml:space="preserve"> stock's price increases, the other tends to increases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</si>
  <si>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The covariance between the stock prices of Company A and Company B is 92.65 . This is </t>
    </r>
    <r>
      <rPr>
        <b/>
        <sz val="11"/>
        <color theme="1"/>
        <rFont val="Calibri"/>
        <family val="2"/>
        <scheme val="minor"/>
      </rPr>
      <t>positive relationship</t>
    </r>
    <r>
      <rPr>
        <sz val="11"/>
        <color theme="1"/>
        <rFont val="Calibri"/>
        <family val="2"/>
        <scheme val="minor"/>
      </rPr>
      <t xml:space="preserve"> between </t>
    </r>
  </si>
  <si>
    <t>Let's consider the number of hours spent studying and the corresponding exam scores for a sample of 30 students:</t>
  </si>
  <si>
    <t>Hours Spent Studying:</t>
  </si>
  <si>
    <t>Exam Scores:</t>
  </si>
  <si>
    <t>Correlation :-</t>
  </si>
  <si>
    <r>
      <t>The correlation coefficient between the hours spent studying and the exam scores is</t>
    </r>
    <r>
      <rPr>
        <b/>
        <sz val="11"/>
        <color theme="1"/>
        <rFont val="Calibri"/>
        <family val="2"/>
        <scheme val="minor"/>
      </rPr>
      <t xml:space="preserve"> 0.977</t>
    </r>
    <r>
      <rPr>
        <sz val="11"/>
        <color theme="1"/>
        <rFont val="Calibri"/>
        <family val="2"/>
        <scheme val="minor"/>
      </rPr>
      <t>.</t>
    </r>
  </si>
  <si>
    <t>between the number of hours spent studying and the exam scroes.</t>
  </si>
  <si>
    <r>
      <t>A correlation coefficient of 0.977295 indicates</t>
    </r>
    <r>
      <rPr>
        <b/>
        <sz val="11"/>
        <color theme="1"/>
        <rFont val="Calibri"/>
        <family val="2"/>
        <scheme val="minor"/>
      </rPr>
      <t xml:space="preserve"> very strong positive linear relationship</t>
    </r>
    <r>
      <rPr>
        <sz val="11"/>
        <color theme="1"/>
        <rFont val="Calibri"/>
        <family val="2"/>
        <scheme val="minor"/>
      </rPr>
      <t xml:space="preserve"> that there is a significant and consistent direct relationship</t>
    </r>
  </si>
  <si>
    <t>Nature of the relationship :-</t>
  </si>
  <si>
    <t>This relationship suggests that increase effort in studying is highly associated with improved academic performance in terms of exam scores.</t>
  </si>
  <si>
    <r>
      <t xml:space="preserve">This means that as </t>
    </r>
    <r>
      <rPr>
        <b/>
        <sz val="11"/>
        <color theme="1"/>
        <rFont val="Calibri"/>
        <family val="2"/>
        <scheme val="minor"/>
      </rPr>
      <t>students increase the number of hours they spends studying, their exam scores tend to increase proportionally.</t>
    </r>
  </si>
  <si>
    <t>Discrete Random Variable</t>
  </si>
  <si>
    <t>Number of rolls (n) = 10</t>
  </si>
  <si>
    <t>Number of successes  (x) = 5</t>
  </si>
  <si>
    <t>Binomial Distribution:</t>
  </si>
  <si>
    <t>Probility (p) = 0.16</t>
  </si>
  <si>
    <t>Hypergeometric Distribution:</t>
  </si>
  <si>
    <t>Probility (p) = 1/4</t>
  </si>
  <si>
    <t>Total number of balls (N) = 60</t>
  </si>
  <si>
    <t xml:space="preserve"> Number of balls drawn (n) = 3</t>
  </si>
  <si>
    <t>Number of blue balls in the bag (K) = 20</t>
  </si>
  <si>
    <t>Number of successes in sample (k) = 3</t>
  </si>
  <si>
    <t>Number of questions (n) = 10</t>
  </si>
  <si>
    <t>Number of possible answers per question (x) = 4</t>
  </si>
  <si>
    <t>Total number of cards (N) = 52</t>
  </si>
  <si>
    <t>Number of hearts in the deck (K) = 13</t>
  </si>
  <si>
    <t>Number of cards drawn (n) = 5</t>
  </si>
  <si>
    <t>Number of hearts desired (k)= 2</t>
  </si>
  <si>
    <t>Number of shots (n) = 10,</t>
  </si>
  <si>
    <t>Probability of scoring per shot (p) = 0.3</t>
  </si>
  <si>
    <t>Number of successes  (x) = 3</t>
  </si>
  <si>
    <t>Continuous Random Variable:</t>
  </si>
  <si>
    <t>Mean height (μ) = 165 cm,</t>
  </si>
  <si>
    <t>Standard deviation (σ) = 10 cm,</t>
  </si>
  <si>
    <t>Height threshold (x) = 180 cm</t>
  </si>
  <si>
    <t>Normal Distribution:</t>
  </si>
  <si>
    <t>Mean waiting time (μ) = 5 minutes,</t>
  </si>
  <si>
    <t>Waiting time threshold (x) = 3 minutes</t>
  </si>
  <si>
    <t>Exponential distribution:</t>
  </si>
  <si>
    <t>Mean lifetime (μ) = 1000 hours,</t>
  </si>
  <si>
    <t>Standard deviation (σ) = 100 hours,</t>
  </si>
  <si>
    <t xml:space="preserve"> Lower limit x1 = 900 hours</t>
  </si>
  <si>
    <t xml:space="preserve"> Upper limit x2 = 1100 hours</t>
  </si>
  <si>
    <t xml:space="preserve">Lower limit (a)  = 100 grams </t>
  </si>
  <si>
    <t>Upper limit (b) = 200 grams</t>
  </si>
  <si>
    <t xml:space="preserve">Lower bound for probability (c) = 150 grams </t>
  </si>
  <si>
    <t>Upper bound for probability (d) = 170 grams</t>
  </si>
  <si>
    <t>Uniform Distribution:</t>
  </si>
  <si>
    <t xml:space="preserve">Mean time (μ) = 20 minutes, </t>
  </si>
  <si>
    <t>Time threshold (x) = 15 minutes</t>
  </si>
  <si>
    <t>Questions on Discrete Distribution and Continuous Distribution</t>
  </si>
  <si>
    <t>Discrete Distribution:</t>
  </si>
  <si>
    <t>Mean number of defects (λ) = 2</t>
  </si>
  <si>
    <t>Number of defects (x) = 3</t>
  </si>
  <si>
    <t>Poisson distribution</t>
  </si>
  <si>
    <t>Explanation:</t>
  </si>
  <si>
    <t xml:space="preserve">The probability of having exactly 3 defects in a randomly selected batch </t>
  </si>
  <si>
    <t>is approximately 0.1804.</t>
  </si>
  <si>
    <t>Probability of winning (p) = 0.3,</t>
  </si>
  <si>
    <t>Number of rounds (n) = 10,</t>
  </si>
  <si>
    <t>Number of wins (x) = 3</t>
  </si>
  <si>
    <t>The probability of wining exactly 3 rounds in 10 rounds</t>
  </si>
  <si>
    <t>is approximately 0.2668.</t>
  </si>
  <si>
    <t>Number of rolls (n) = 3</t>
  </si>
  <si>
    <t>probability (p) = 1/6</t>
  </si>
  <si>
    <t>Number of successes  (x) = 1</t>
  </si>
  <si>
    <t>Lifetime threshold (x) = 900 hours</t>
  </si>
  <si>
    <t xml:space="preserve"> Mean weight (μ) = 150 grams, </t>
  </si>
  <si>
    <t>lower limit x1 = 140</t>
  </si>
  <si>
    <t>upper limit x2 =160</t>
  </si>
  <si>
    <t>Hypothesis Testing Problems:</t>
  </si>
  <si>
    <t>Confidence Interval Problems:</t>
  </si>
  <si>
    <t xml:space="preserve">Sample size (n) = </t>
  </si>
  <si>
    <t xml:space="preserve">Sample mean (x̄ ) = </t>
  </si>
  <si>
    <t xml:space="preserve">Sample standard deviation (s) = </t>
  </si>
  <si>
    <t xml:space="preserve">Confidence level = </t>
  </si>
  <si>
    <t xml:space="preserve">Alpha </t>
  </si>
  <si>
    <t>Confidence Value =</t>
  </si>
  <si>
    <t xml:space="preserve">Lower limit = </t>
  </si>
  <si>
    <t>Upper limit =</t>
  </si>
  <si>
    <r>
      <t xml:space="preserve">The 95 % confidence interval for the population mean height is </t>
    </r>
    <r>
      <rPr>
        <b/>
        <sz val="11"/>
        <color theme="1"/>
        <rFont val="Calibri"/>
        <family val="2"/>
        <scheme val="minor"/>
      </rPr>
      <t xml:space="preserve"> 168.432 to 171.567</t>
    </r>
    <r>
      <rPr>
        <sz val="11"/>
        <color theme="1"/>
        <rFont val="Calibri"/>
        <family val="2"/>
        <scheme val="minor"/>
      </rPr>
      <t xml:space="preserve"> approximately.</t>
    </r>
  </si>
  <si>
    <t xml:space="preserve">Number of successes (x) = </t>
  </si>
  <si>
    <t>Sample Proportion =</t>
  </si>
  <si>
    <t>Alpha</t>
  </si>
  <si>
    <t>Z-score =</t>
  </si>
  <si>
    <t>Standard Error of proportion =</t>
  </si>
  <si>
    <t xml:space="preserve">Margin of error = </t>
  </si>
  <si>
    <t>Lower limit =</t>
  </si>
  <si>
    <r>
      <t>The confidence interval for the population proportion is</t>
    </r>
    <r>
      <rPr>
        <b/>
        <sz val="11"/>
        <color theme="1"/>
        <rFont val="Calibri"/>
        <family val="2"/>
        <scheme val="minor"/>
      </rPr>
      <t xml:space="preserve"> 0.604 to 0.675 .</t>
    </r>
  </si>
  <si>
    <t>1-confidence level</t>
  </si>
  <si>
    <t>sample mean - confidence value</t>
  </si>
  <si>
    <t>sample mean + confidence value</t>
  </si>
  <si>
    <t xml:space="preserve">Population mean (μ) = </t>
  </si>
  <si>
    <t>t-statistic :-</t>
  </si>
  <si>
    <t>Degree of Freedom(df) :-</t>
  </si>
  <si>
    <t>( using df and alpha through t - distribution table)</t>
  </si>
  <si>
    <t>Alpha :-</t>
  </si>
  <si>
    <t>by default</t>
  </si>
  <si>
    <t>t-critical:-</t>
  </si>
  <si>
    <t>t-critical</t>
  </si>
  <si>
    <t>t-stat</t>
  </si>
  <si>
    <t>&lt;</t>
  </si>
  <si>
    <t>Conclusion :-</t>
  </si>
  <si>
    <t xml:space="preserve">Here t-stat is grather than t-critical  so we reject null hypothesis . There is a statisfically significant difference </t>
  </si>
  <si>
    <t>from the population mean.</t>
  </si>
  <si>
    <t>We reject the null hypothesis</t>
  </si>
  <si>
    <t>n&lt;30</t>
  </si>
  <si>
    <t>so we use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</si>
</sst>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9" fontId="1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1" xfId="0" applyBorder="1"/>
    <xf numFmtId="0" fontId="6" fillId="0" borderId="2" xfId="0" applyFont="1" applyBorder="1" applyAlignment="1">
      <alignment horizontal="center"/>
    </xf>
    <xf numFmtId="16" fontId="0" fillId="0" borderId="0" xfId="0" applyNumberFormat="1"/>
    <xf numFmtId="9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Sheet2!$C$191:$I$191</c:f>
              <c:strCache>
                <c:ptCount val="7"/>
                <c:pt idx="0">
                  <c:v>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</c:strCache>
            </c:strRef>
          </c:cat>
          <c:val>
            <c:numRef>
              <c:f>Sheet2!$C$192:$I$192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A-44FB-8D16-91570BE782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08296495"/>
        <c:axId val="1808296975"/>
        <c:axId val="0"/>
      </c:bar3DChart>
      <c:catAx>
        <c:axId val="180829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296975"/>
        <c:crosses val="autoZero"/>
        <c:auto val="1"/>
        <c:lblAlgn val="ctr"/>
        <c:lblOffset val="100"/>
        <c:noMultiLvlLbl val="0"/>
      </c:catAx>
      <c:valAx>
        <c:axId val="18082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29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58705161854772E-2"/>
          <c:y val="0.17171296296296298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Sheet2!$C$191:$I$191</c:f>
              <c:strCache>
                <c:ptCount val="7"/>
                <c:pt idx="0">
                  <c:v>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</c:strCache>
            </c:strRef>
          </c:cat>
          <c:val>
            <c:numRef>
              <c:f>Sheet2!$C$192:$I$192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1-4B20-94E9-BC7C9848C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03087"/>
        <c:axId val="92093007"/>
      </c:barChart>
      <c:catAx>
        <c:axId val="9210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alpha val="96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93007"/>
        <c:crosses val="autoZero"/>
        <c:auto val="1"/>
        <c:lblAlgn val="ctr"/>
        <c:lblOffset val="100"/>
        <c:noMultiLvlLbl val="0"/>
      </c:catAx>
      <c:valAx>
        <c:axId val="9209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alpha val="96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pct20">
      <a:fgClr>
        <a:schemeClr val="tx1"/>
      </a:fgClr>
      <a:bgClr>
        <a:schemeClr val="bg1"/>
      </a:bgClr>
    </a:pattFill>
    <a:ln w="9525" cap="flat" cmpd="sng" algn="ctr">
      <a:solidFill>
        <a:schemeClr val="accent1">
          <a:alpha val="28000"/>
        </a:schemeClr>
      </a:solidFill>
      <a:round/>
    </a:ln>
    <a:effectLst/>
  </c:spPr>
  <c:txPr>
    <a:bodyPr/>
    <a:lstStyle/>
    <a:p>
      <a:pPr>
        <a:defRPr>
          <a:solidFill>
            <a:schemeClr val="tx1">
              <a:alpha val="96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025371828521434E-2"/>
          <c:y val="6.4814814814814811E-2"/>
          <c:w val="0.9028635170603674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Sheet2!$C$225:$C$228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Sheet2!$D$225:$D$228</c:f>
              <c:numCache>
                <c:formatCode>General</c:formatCode>
                <c:ptCount val="4"/>
                <c:pt idx="0">
                  <c:v>8</c:v>
                </c:pt>
                <c:pt idx="1">
                  <c:v>30</c:v>
                </c:pt>
                <c:pt idx="2">
                  <c:v>39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9-4412-98B2-77032B83FD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126415"/>
        <c:axId val="202130255"/>
      </c:barChart>
      <c:catAx>
        <c:axId val="20212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0255"/>
        <c:crosses val="autoZero"/>
        <c:auto val="1"/>
        <c:lblAlgn val="ctr"/>
        <c:lblOffset val="100"/>
        <c:noMultiLvlLbl val="0"/>
      </c:catAx>
      <c:valAx>
        <c:axId val="20213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2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</a:t>
            </a:r>
            <a:r>
              <a:rPr lang="en-IN" baseline="0"/>
              <a:t> chart</a:t>
            </a:r>
            <a:r>
              <a:rPr lang="en-IN"/>
              <a:t> </a:t>
            </a:r>
          </a:p>
        </c:rich>
      </c:tx>
      <c:layout>
        <c:manualLayout>
          <c:xMode val="edge"/>
          <c:yMode val="edge"/>
          <c:x val="0.40671522309711289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Sheet2!$C$225:$C$228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3-4346-ADEB-E6B1F2EC26D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Sheet2!$D$225:$D$228</c:f>
              <c:numCache>
                <c:formatCode>General</c:formatCode>
                <c:ptCount val="4"/>
                <c:pt idx="0">
                  <c:v>8</c:v>
                </c:pt>
                <c:pt idx="1">
                  <c:v>30</c:v>
                </c:pt>
                <c:pt idx="2">
                  <c:v>39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03-4346-ADEB-E6B1F2EC2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161455"/>
        <c:axId val="202157135"/>
      </c:barChart>
      <c:catAx>
        <c:axId val="202161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7135"/>
        <c:crosses val="autoZero"/>
        <c:auto val="1"/>
        <c:lblAlgn val="ctr"/>
        <c:lblOffset val="100"/>
        <c:noMultiLvlLbl val="0"/>
      </c:catAx>
      <c:valAx>
        <c:axId val="2021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rgbClr val="C00000"/>
                </a:solidFill>
              </a:rPr>
              <a:t>Histrogram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Sheet2!$C$268:$C$286</c:f>
              <c:numCache>
                <c:formatCode>General</c:formatCode>
                <c:ptCount val="19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</c:numCache>
            </c:numRef>
          </c:cat>
          <c:val>
            <c:numRef>
              <c:f>Sheet2!$D$268:$D$286</c:f>
              <c:numCache>
                <c:formatCode>General</c:formatCode>
                <c:ptCount val="19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E-406C-8CC1-D75D8B67E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55855"/>
        <c:axId val="202065935"/>
      </c:barChart>
      <c:catAx>
        <c:axId val="2020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5935"/>
        <c:crosses val="autoZero"/>
        <c:auto val="1"/>
        <c:lblAlgn val="ctr"/>
        <c:lblOffset val="100"/>
        <c:noMultiLvlLbl val="0"/>
      </c:catAx>
      <c:valAx>
        <c:axId val="20206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5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Sheet2!$C$268:$C$286</c:f>
              <c:numCache>
                <c:formatCode>General</c:formatCode>
                <c:ptCount val="19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7-4EEB-B6E9-9DFEFFF7762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Sheet2!$D$268:$D$286</c:f>
              <c:numCache>
                <c:formatCode>General</c:formatCode>
                <c:ptCount val="19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7-4EEB-B6E9-9DFEFFF776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157615"/>
        <c:axId val="202153295"/>
      </c:barChart>
      <c:catAx>
        <c:axId val="202157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3295"/>
        <c:crosses val="autoZero"/>
        <c:auto val="1"/>
        <c:lblAlgn val="ctr"/>
        <c:lblOffset val="100"/>
        <c:noMultiLvlLbl val="0"/>
      </c:catAx>
      <c:valAx>
        <c:axId val="20215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C00000"/>
                </a:solidFill>
              </a:rPr>
              <a:t>Histrogram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Sheet2!$B$321:$B$344</c:f>
              <c:numCache>
                <c:formatCode>General</c:formatCode>
                <c:ptCount val="24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122</c:v>
                </c:pt>
                <c:pt idx="4">
                  <c:v>123</c:v>
                </c:pt>
                <c:pt idx="5">
                  <c:v>124</c:v>
                </c:pt>
                <c:pt idx="6">
                  <c:v>125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129</c:v>
                </c:pt>
                <c:pt idx="11">
                  <c:v>130</c:v>
                </c:pt>
                <c:pt idx="12">
                  <c:v>131</c:v>
                </c:pt>
                <c:pt idx="13">
                  <c:v>132</c:v>
                </c:pt>
                <c:pt idx="14">
                  <c:v>133</c:v>
                </c:pt>
                <c:pt idx="15">
                  <c:v>134</c:v>
                </c:pt>
                <c:pt idx="16">
                  <c:v>135</c:v>
                </c:pt>
                <c:pt idx="17">
                  <c:v>136</c:v>
                </c:pt>
                <c:pt idx="18">
                  <c:v>137</c:v>
                </c:pt>
                <c:pt idx="19">
                  <c:v>138</c:v>
                </c:pt>
                <c:pt idx="20">
                  <c:v>140</c:v>
                </c:pt>
                <c:pt idx="21">
                  <c:v>141</c:v>
                </c:pt>
                <c:pt idx="22">
                  <c:v>145</c:v>
                </c:pt>
                <c:pt idx="23">
                  <c:v>148</c:v>
                </c:pt>
              </c:numCache>
            </c:numRef>
          </c:cat>
          <c:val>
            <c:numRef>
              <c:f>Sheet2!$C$321:$C$344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9</c:v>
                </c:pt>
                <c:pt idx="12">
                  <c:v>4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9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7-4C4C-9457-535F4F40C6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094255"/>
        <c:axId val="202100015"/>
      </c:barChart>
      <c:catAx>
        <c:axId val="20209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0015"/>
        <c:crosses val="autoZero"/>
        <c:auto val="1"/>
        <c:lblAlgn val="ctr"/>
        <c:lblOffset val="100"/>
        <c:noMultiLvlLbl val="0"/>
      </c:catAx>
      <c:valAx>
        <c:axId val="20210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9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</a:t>
            </a:r>
            <a:r>
              <a:rPr lang="en-IN" b="1">
                <a:solidFill>
                  <a:srgbClr val="C00000"/>
                </a:solidFill>
              </a:rPr>
              <a:t>Bar</a:t>
            </a:r>
            <a:r>
              <a:rPr lang="en-IN" b="1" baseline="0">
                <a:solidFill>
                  <a:srgbClr val="C00000"/>
                </a:solidFill>
              </a:rPr>
              <a:t> Chart</a:t>
            </a:r>
            <a:endParaRPr lang="en-IN" b="1">
              <a:solidFill>
                <a:srgbClr val="C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Sheet2!$B$321:$B$344</c:f>
              <c:numCache>
                <c:formatCode>General</c:formatCode>
                <c:ptCount val="24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122</c:v>
                </c:pt>
                <c:pt idx="4">
                  <c:v>123</c:v>
                </c:pt>
                <c:pt idx="5">
                  <c:v>124</c:v>
                </c:pt>
                <c:pt idx="6">
                  <c:v>125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129</c:v>
                </c:pt>
                <c:pt idx="11">
                  <c:v>130</c:v>
                </c:pt>
                <c:pt idx="12">
                  <c:v>131</c:v>
                </c:pt>
                <c:pt idx="13">
                  <c:v>132</c:v>
                </c:pt>
                <c:pt idx="14">
                  <c:v>133</c:v>
                </c:pt>
                <c:pt idx="15">
                  <c:v>134</c:v>
                </c:pt>
                <c:pt idx="16">
                  <c:v>135</c:v>
                </c:pt>
                <c:pt idx="17">
                  <c:v>136</c:v>
                </c:pt>
                <c:pt idx="18">
                  <c:v>137</c:v>
                </c:pt>
                <c:pt idx="19">
                  <c:v>138</c:v>
                </c:pt>
                <c:pt idx="20">
                  <c:v>140</c:v>
                </c:pt>
                <c:pt idx="21">
                  <c:v>141</c:v>
                </c:pt>
                <c:pt idx="22">
                  <c:v>145</c:v>
                </c:pt>
                <c:pt idx="23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E-42F4-95D1-1F155701652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Sheet2!$C$321:$C$344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9</c:v>
                </c:pt>
                <c:pt idx="12">
                  <c:v>4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9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E-42F4-95D1-1F15570165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04064127"/>
        <c:axId val="604062687"/>
        <c:axId val="0"/>
      </c:bar3DChart>
      <c:catAx>
        <c:axId val="604064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62687"/>
        <c:crosses val="autoZero"/>
        <c:auto val="1"/>
        <c:lblAlgn val="ctr"/>
        <c:lblOffset val="100"/>
        <c:noMultiLvlLbl val="0"/>
      </c:catAx>
      <c:valAx>
        <c:axId val="60406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6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rgbClr val="C00000"/>
                </a:solidFill>
              </a:rPr>
              <a:t>Bar</a:t>
            </a:r>
            <a:r>
              <a:rPr lang="en-IN" sz="1800" b="1" baseline="0">
                <a:solidFill>
                  <a:srgbClr val="C00000"/>
                </a:solidFill>
              </a:rPr>
              <a:t> chart</a:t>
            </a:r>
            <a:endParaRPr lang="en-IN" sz="1800" b="1">
              <a:solidFill>
                <a:srgbClr val="C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Sheet2!$D$368:$D$385</c:f>
              <c:numCache>
                <c:formatCode>General</c:formatCode>
                <c:ptCount val="18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  <c:pt idx="10">
                  <c:v>32</c:v>
                </c:pt>
                <c:pt idx="11">
                  <c:v>28</c:v>
                </c:pt>
                <c:pt idx="12">
                  <c:v>30</c:v>
                </c:pt>
                <c:pt idx="13">
                  <c:v>34</c:v>
                </c:pt>
                <c:pt idx="14">
                  <c:v>33</c:v>
                </c:pt>
                <c:pt idx="15">
                  <c:v>31</c:v>
                </c:pt>
                <c:pt idx="16">
                  <c:v>29</c:v>
                </c:pt>
                <c:pt idx="1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E-483B-9240-FB4AA0B6B52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Sheet2!$E$368:$E$385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E-483B-9240-FB4AA0B6B5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67463647"/>
        <c:axId val="667447327"/>
        <c:axId val="0"/>
      </c:bar3DChart>
      <c:catAx>
        <c:axId val="667463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447327"/>
        <c:crosses val="autoZero"/>
        <c:auto val="1"/>
        <c:lblAlgn val="ctr"/>
        <c:lblOffset val="100"/>
        <c:noMultiLvlLbl val="0"/>
      </c:catAx>
      <c:valAx>
        <c:axId val="6674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46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190</xdr:row>
      <xdr:rowOff>90487</xdr:rowOff>
    </xdr:from>
    <xdr:to>
      <xdr:col>17</xdr:col>
      <xdr:colOff>19050</xdr:colOff>
      <xdr:row>204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F2621C-C64C-41E6-C96F-66013D338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581025</xdr:colOff>
      <xdr:row>197</xdr:row>
      <xdr:rowOff>23812</xdr:rowOff>
    </xdr:from>
    <xdr:to>
      <xdr:col>8</xdr:col>
      <xdr:colOff>171450</xdr:colOff>
      <xdr:row>211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BE818F-8F58-37DC-4EF4-C112EC3BB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225</xdr:row>
      <xdr:rowOff>52387</xdr:rowOff>
    </xdr:from>
    <xdr:to>
      <xdr:col>13</xdr:col>
      <xdr:colOff>266700</xdr:colOff>
      <xdr:row>239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12E801-936D-18AE-B122-E83CD632E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342900</xdr:colOff>
      <xdr:row>240</xdr:row>
      <xdr:rowOff>185737</xdr:rowOff>
    </xdr:from>
    <xdr:to>
      <xdr:col>6</xdr:col>
      <xdr:colOff>304800</xdr:colOff>
      <xdr:row>255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343768-3095-F680-832D-40095ADA5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66675</xdr:colOff>
      <xdr:row>269</xdr:row>
      <xdr:rowOff>33337</xdr:rowOff>
    </xdr:from>
    <xdr:to>
      <xdr:col>12</xdr:col>
      <xdr:colOff>371475</xdr:colOff>
      <xdr:row>283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EFB848-E6EB-9A50-C34A-1F3287688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14287</xdr:colOff>
      <xdr:row>291</xdr:row>
      <xdr:rowOff>176212</xdr:rowOff>
    </xdr:from>
    <xdr:to>
      <xdr:col>11</xdr:col>
      <xdr:colOff>147637</xdr:colOff>
      <xdr:row>306</xdr:row>
      <xdr:rowOff>61912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60E664-12EC-370E-C7A9-6EF02500F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600075</xdr:colOff>
      <xdr:row>322</xdr:row>
      <xdr:rowOff>23812</xdr:rowOff>
    </xdr:from>
    <xdr:to>
      <xdr:col>11</xdr:col>
      <xdr:colOff>123825</xdr:colOff>
      <xdr:row>336</xdr:row>
      <xdr:rowOff>100012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4D82782-21BE-6FE5-EA2B-8209786B8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776286</xdr:colOff>
      <xdr:row>343</xdr:row>
      <xdr:rowOff>14287</xdr:rowOff>
    </xdr:from>
    <xdr:to>
      <xdr:col>14</xdr:col>
      <xdr:colOff>542925</xdr:colOff>
      <xdr:row>357</xdr:row>
      <xdr:rowOff>90487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B7355F-4534-5CF0-B1A5-F22B21932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228599</xdr:colOff>
      <xdr:row>368</xdr:row>
      <xdr:rowOff>90487</xdr:rowOff>
    </xdr:from>
    <xdr:to>
      <xdr:col>15</xdr:col>
      <xdr:colOff>257174</xdr:colOff>
      <xdr:row>382</xdr:row>
      <xdr:rowOff>166687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8112EBA-8184-23DD-E070-1342E6B0D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D247-98BE-4185-A69C-39D13E7C20F0}">
  <dimension ref="A1:AY47"/>
  <sheetViews>
    <sheetView workbookViewId="0">
      <selection activeCell="N44" sqref="N44"/>
    </sheetView>
  </sheetViews>
  <sheetFormatPr defaultRowHeight="15" x14ac:dyDescent="0.25"/>
  <cols>
    <col min="2" max="2" width="11.140625" customWidth="1"/>
    <col min="5" max="5" width="13" customWidth="1"/>
  </cols>
  <sheetData>
    <row r="1" spans="1:7" x14ac:dyDescent="0.25">
      <c r="A1" s="1" t="s">
        <v>0</v>
      </c>
    </row>
    <row r="2" spans="1:7" x14ac:dyDescent="0.25">
      <c r="B2" s="2" t="s">
        <v>1</v>
      </c>
      <c r="C2" t="s">
        <v>2</v>
      </c>
    </row>
    <row r="3" spans="1:7" x14ac:dyDescent="0.25">
      <c r="B3">
        <v>1</v>
      </c>
      <c r="C3">
        <v>50</v>
      </c>
      <c r="E3" s="1" t="s">
        <v>3</v>
      </c>
      <c r="F3">
        <f>AVERAGE(C3:C6)</f>
        <v>58.75</v>
      </c>
    </row>
    <row r="4" spans="1:7" x14ac:dyDescent="0.25">
      <c r="B4">
        <v>2</v>
      </c>
      <c r="C4">
        <v>55</v>
      </c>
      <c r="G4" t="s">
        <v>4</v>
      </c>
    </row>
    <row r="5" spans="1:7" x14ac:dyDescent="0.25">
      <c r="B5">
        <v>3</v>
      </c>
      <c r="C5">
        <v>60</v>
      </c>
    </row>
    <row r="6" spans="1:7" x14ac:dyDescent="0.25">
      <c r="B6">
        <v>4</v>
      </c>
      <c r="C6">
        <v>70</v>
      </c>
      <c r="E6" s="1" t="s">
        <v>5</v>
      </c>
      <c r="F6">
        <f>MEDIAN(C3:C6)</f>
        <v>57.5</v>
      </c>
    </row>
    <row r="7" spans="1:7" x14ac:dyDescent="0.25">
      <c r="G7" t="s">
        <v>6</v>
      </c>
    </row>
    <row r="9" spans="1:7" x14ac:dyDescent="0.25">
      <c r="B9" s="1" t="s">
        <v>7</v>
      </c>
    </row>
    <row r="10" spans="1:7" x14ac:dyDescent="0.25">
      <c r="C10" t="s">
        <v>8</v>
      </c>
    </row>
    <row r="13" spans="1:7" x14ac:dyDescent="0.25">
      <c r="A13" s="1" t="s">
        <v>9</v>
      </c>
    </row>
    <row r="14" spans="1:7" x14ac:dyDescent="0.25">
      <c r="B14" t="s">
        <v>10</v>
      </c>
      <c r="C14" t="s">
        <v>11</v>
      </c>
    </row>
    <row r="15" spans="1:7" x14ac:dyDescent="0.25">
      <c r="C15">
        <v>10</v>
      </c>
      <c r="E15" s="1" t="s">
        <v>13</v>
      </c>
      <c r="F15">
        <f>AVERAGE(C15:C34)</f>
        <v>17</v>
      </c>
    </row>
    <row r="16" spans="1:7" x14ac:dyDescent="0.25">
      <c r="C16">
        <v>10</v>
      </c>
      <c r="G16" t="s">
        <v>17</v>
      </c>
    </row>
    <row r="17" spans="3:7" x14ac:dyDescent="0.25">
      <c r="C17">
        <v>10</v>
      </c>
    </row>
    <row r="18" spans="3:7" x14ac:dyDescent="0.25">
      <c r="C18">
        <v>10</v>
      </c>
      <c r="E18" s="1" t="s">
        <v>5</v>
      </c>
      <c r="F18">
        <f>MEDIAN(C15:C34)</f>
        <v>15</v>
      </c>
    </row>
    <row r="19" spans="3:7" x14ac:dyDescent="0.25">
      <c r="C19">
        <v>10</v>
      </c>
      <c r="G19" t="s">
        <v>16</v>
      </c>
    </row>
    <row r="20" spans="3:7" x14ac:dyDescent="0.25">
      <c r="C20">
        <v>10</v>
      </c>
    </row>
    <row r="21" spans="3:7" x14ac:dyDescent="0.25">
      <c r="C21">
        <v>15</v>
      </c>
      <c r="E21" t="s">
        <v>12</v>
      </c>
      <c r="F21" t="s">
        <v>14</v>
      </c>
    </row>
    <row r="22" spans="3:7" x14ac:dyDescent="0.25">
      <c r="C22">
        <v>15</v>
      </c>
      <c r="E22" cm="1">
        <f t="array" ref="E22:E26">_xlfn.UNIQUE(C15:C34)</f>
        <v>10</v>
      </c>
      <c r="F22">
        <f>COUNTIF($C15:$C34,E22)</f>
        <v>6</v>
      </c>
    </row>
    <row r="23" spans="3:7" x14ac:dyDescent="0.25">
      <c r="C23">
        <v>15</v>
      </c>
      <c r="E23">
        <v>15</v>
      </c>
      <c r="F23">
        <f t="shared" ref="F23:F26" si="0">COUNTIF($C16:$C35,E23)</f>
        <v>5</v>
      </c>
    </row>
    <row r="24" spans="3:7" x14ac:dyDescent="0.25">
      <c r="C24">
        <v>15</v>
      </c>
      <c r="E24">
        <v>20</v>
      </c>
      <c r="F24">
        <f t="shared" si="0"/>
        <v>5</v>
      </c>
    </row>
    <row r="25" spans="3:7" x14ac:dyDescent="0.25">
      <c r="C25">
        <v>15</v>
      </c>
      <c r="E25">
        <v>25</v>
      </c>
      <c r="F25">
        <f t="shared" si="0"/>
        <v>3</v>
      </c>
    </row>
    <row r="26" spans="3:7" x14ac:dyDescent="0.25">
      <c r="C26">
        <v>20</v>
      </c>
      <c r="E26">
        <v>30</v>
      </c>
      <c r="F26">
        <f t="shared" si="0"/>
        <v>1</v>
      </c>
    </row>
    <row r="27" spans="3:7" x14ac:dyDescent="0.25">
      <c r="C27">
        <v>20</v>
      </c>
    </row>
    <row r="28" spans="3:7" x14ac:dyDescent="0.25">
      <c r="C28">
        <v>20</v>
      </c>
    </row>
    <row r="29" spans="3:7" x14ac:dyDescent="0.25">
      <c r="C29">
        <v>20</v>
      </c>
      <c r="E29" s="1" t="s">
        <v>7</v>
      </c>
      <c r="F29">
        <f>MODE(C15:C34)</f>
        <v>10</v>
      </c>
    </row>
    <row r="30" spans="3:7" x14ac:dyDescent="0.25">
      <c r="C30">
        <v>20</v>
      </c>
      <c r="G30" t="s">
        <v>15</v>
      </c>
    </row>
    <row r="31" spans="3:7" x14ac:dyDescent="0.25">
      <c r="C31">
        <v>25</v>
      </c>
    </row>
    <row r="32" spans="3:7" x14ac:dyDescent="0.25">
      <c r="C32">
        <v>25</v>
      </c>
    </row>
    <row r="33" spans="1:51" x14ac:dyDescent="0.25">
      <c r="C33">
        <v>25</v>
      </c>
    </row>
    <row r="34" spans="1:51" x14ac:dyDescent="0.25">
      <c r="C34">
        <v>30</v>
      </c>
    </row>
    <row r="37" spans="1:51" x14ac:dyDescent="0.25">
      <c r="A37" s="1" t="s">
        <v>18</v>
      </c>
    </row>
    <row r="38" spans="1:51" x14ac:dyDescent="0.25">
      <c r="B38">
        <v>3</v>
      </c>
      <c r="C38">
        <v>2</v>
      </c>
      <c r="D38">
        <v>5</v>
      </c>
      <c r="E38">
        <v>4</v>
      </c>
      <c r="F38">
        <v>7</v>
      </c>
      <c r="G38">
        <v>2</v>
      </c>
      <c r="H38">
        <v>3</v>
      </c>
      <c r="I38">
        <v>3</v>
      </c>
      <c r="J38">
        <v>1</v>
      </c>
      <c r="K38">
        <v>6</v>
      </c>
      <c r="L38">
        <v>4</v>
      </c>
      <c r="M38">
        <v>2</v>
      </c>
      <c r="N38">
        <v>3</v>
      </c>
      <c r="O38">
        <v>5</v>
      </c>
      <c r="P38">
        <v>2</v>
      </c>
      <c r="Q38">
        <v>4</v>
      </c>
      <c r="R38">
        <v>2</v>
      </c>
      <c r="S38">
        <v>1</v>
      </c>
      <c r="T38">
        <v>3</v>
      </c>
      <c r="U38">
        <v>5</v>
      </c>
      <c r="V38">
        <v>6</v>
      </c>
      <c r="W38">
        <v>3</v>
      </c>
      <c r="X38">
        <v>2</v>
      </c>
      <c r="Y38">
        <v>1</v>
      </c>
      <c r="Z38">
        <v>4</v>
      </c>
      <c r="AA38">
        <v>2</v>
      </c>
      <c r="AB38">
        <v>4</v>
      </c>
      <c r="AC38">
        <v>5</v>
      </c>
      <c r="AD38">
        <v>3</v>
      </c>
      <c r="AE38">
        <v>2</v>
      </c>
      <c r="AF38">
        <v>7</v>
      </c>
      <c r="AG38">
        <v>2</v>
      </c>
      <c r="AH38">
        <v>3</v>
      </c>
      <c r="AI38">
        <v>4</v>
      </c>
      <c r="AJ38">
        <v>5</v>
      </c>
      <c r="AK38">
        <v>1</v>
      </c>
      <c r="AL38">
        <v>6</v>
      </c>
      <c r="AM38">
        <v>2</v>
      </c>
      <c r="AN38">
        <v>4</v>
      </c>
      <c r="AO38">
        <v>3</v>
      </c>
      <c r="AP38">
        <v>5</v>
      </c>
      <c r="AQ38">
        <v>3</v>
      </c>
      <c r="AR38">
        <v>2</v>
      </c>
      <c r="AS38">
        <v>4</v>
      </c>
      <c r="AT38">
        <v>2</v>
      </c>
      <c r="AU38">
        <v>6</v>
      </c>
      <c r="AV38">
        <v>3</v>
      </c>
      <c r="AW38">
        <v>2</v>
      </c>
      <c r="AX38">
        <v>4</v>
      </c>
      <c r="AY38">
        <v>5</v>
      </c>
    </row>
    <row r="40" spans="1:51" x14ac:dyDescent="0.25">
      <c r="B40" s="1" t="s">
        <v>19</v>
      </c>
      <c r="C40">
        <f>AVERAGE(B38:AY38)</f>
        <v>3.44</v>
      </c>
    </row>
    <row r="41" spans="1:51" x14ac:dyDescent="0.25">
      <c r="D41" t="s">
        <v>21</v>
      </c>
    </row>
    <row r="43" spans="1:51" x14ac:dyDescent="0.25">
      <c r="B43" s="1" t="s">
        <v>5</v>
      </c>
      <c r="C43">
        <f>MEDIAN(B38:AY38)</f>
        <v>3</v>
      </c>
    </row>
    <row r="44" spans="1:51" x14ac:dyDescent="0.25">
      <c r="D44" t="s">
        <v>20</v>
      </c>
    </row>
    <row r="46" spans="1:51" x14ac:dyDescent="0.25">
      <c r="B46" s="1" t="s">
        <v>7</v>
      </c>
      <c r="C46">
        <f>MODE(B38:AY38)</f>
        <v>2</v>
      </c>
    </row>
    <row r="47" spans="1:51" x14ac:dyDescent="0.25">
      <c r="D47" t="s">
        <v>22</v>
      </c>
    </row>
  </sheetData>
  <sortState xmlns:xlrd2="http://schemas.microsoft.com/office/spreadsheetml/2017/richdata2" ref="A15:C34">
    <sortCondition ref="C15:C3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7EE1-45BA-4BE1-B321-3ECEBF3E76CE}">
  <dimension ref="A1:AF400"/>
  <sheetViews>
    <sheetView topLeftCell="B380" workbookViewId="0">
      <selection activeCell="C402" sqref="C402"/>
    </sheetView>
  </sheetViews>
  <sheetFormatPr defaultRowHeight="15" x14ac:dyDescent="0.25"/>
  <cols>
    <col min="1" max="1" width="12.7109375" customWidth="1"/>
    <col min="2" max="2" width="12.5703125" customWidth="1"/>
    <col min="3" max="3" width="13.85546875" customWidth="1"/>
    <col min="5" max="5" width="11.7109375" customWidth="1"/>
  </cols>
  <sheetData>
    <row r="1" spans="1:9" ht="15" customHeight="1" x14ac:dyDescent="0.3">
      <c r="A1" s="7" t="s">
        <v>23</v>
      </c>
      <c r="H1" s="3"/>
      <c r="I1" s="3"/>
    </row>
    <row r="4" spans="1:9" x14ac:dyDescent="0.25">
      <c r="A4" s="1" t="s">
        <v>0</v>
      </c>
    </row>
    <row r="5" spans="1:9" x14ac:dyDescent="0.25">
      <c r="B5" t="s">
        <v>24</v>
      </c>
      <c r="C5" t="s">
        <v>2</v>
      </c>
    </row>
    <row r="6" spans="1:9" x14ac:dyDescent="0.25">
      <c r="B6">
        <v>6</v>
      </c>
      <c r="C6">
        <v>105</v>
      </c>
      <c r="E6" s="1" t="s">
        <v>25</v>
      </c>
      <c r="F6">
        <f>MAX(C6:C15)-MIN(C6:C15)</f>
        <v>35</v>
      </c>
    </row>
    <row r="7" spans="1:9" x14ac:dyDescent="0.25">
      <c r="B7">
        <v>2</v>
      </c>
      <c r="C7">
        <v>110</v>
      </c>
      <c r="F7" t="s">
        <v>26</v>
      </c>
    </row>
    <row r="8" spans="1:9" x14ac:dyDescent="0.25">
      <c r="B8">
        <v>4</v>
      </c>
      <c r="C8">
        <v>115</v>
      </c>
    </row>
    <row r="9" spans="1:9" x14ac:dyDescent="0.25">
      <c r="B9">
        <v>8</v>
      </c>
      <c r="C9">
        <v>115</v>
      </c>
      <c r="E9" s="1" t="s">
        <v>27</v>
      </c>
      <c r="F9">
        <f>_xlfn.VAR.P(C6:C15)</f>
        <v>111</v>
      </c>
    </row>
    <row r="10" spans="1:9" x14ac:dyDescent="0.25">
      <c r="B10">
        <v>1</v>
      </c>
      <c r="C10">
        <v>120</v>
      </c>
      <c r="F10" t="s">
        <v>28</v>
      </c>
    </row>
    <row r="11" spans="1:9" x14ac:dyDescent="0.25">
      <c r="B11">
        <v>5</v>
      </c>
      <c r="C11">
        <v>125</v>
      </c>
    </row>
    <row r="12" spans="1:9" x14ac:dyDescent="0.25">
      <c r="B12">
        <v>9</v>
      </c>
      <c r="C12">
        <v>125</v>
      </c>
      <c r="E12" s="1" t="s">
        <v>29</v>
      </c>
      <c r="G12">
        <f>_xlfn.STDEV.P(C6:C15)</f>
        <v>10.535653752852738</v>
      </c>
    </row>
    <row r="13" spans="1:9" x14ac:dyDescent="0.25">
      <c r="B13">
        <v>3</v>
      </c>
      <c r="C13">
        <v>130</v>
      </c>
      <c r="F13" t="s">
        <v>30</v>
      </c>
    </row>
    <row r="14" spans="1:9" x14ac:dyDescent="0.25">
      <c r="B14">
        <v>7</v>
      </c>
      <c r="C14">
        <v>135</v>
      </c>
    </row>
    <row r="15" spans="1:9" x14ac:dyDescent="0.25">
      <c r="B15">
        <v>10</v>
      </c>
      <c r="C15">
        <v>140</v>
      </c>
    </row>
    <row r="18" spans="1:11" x14ac:dyDescent="0.25">
      <c r="A18" s="1" t="s">
        <v>9</v>
      </c>
    </row>
    <row r="19" spans="1:11" x14ac:dyDescent="0.25">
      <c r="B19" s="1" t="s">
        <v>94</v>
      </c>
    </row>
    <row r="21" spans="1:11" x14ac:dyDescent="0.25">
      <c r="B21">
        <v>500</v>
      </c>
      <c r="C21" s="1">
        <v>700</v>
      </c>
      <c r="D21">
        <v>400</v>
      </c>
      <c r="E21">
        <v>600</v>
      </c>
      <c r="F21">
        <v>550</v>
      </c>
      <c r="G21">
        <v>750</v>
      </c>
      <c r="H21">
        <v>650</v>
      </c>
      <c r="I21">
        <v>500</v>
      </c>
      <c r="J21">
        <v>600</v>
      </c>
      <c r="K21">
        <v>550</v>
      </c>
    </row>
    <row r="22" spans="1:11" x14ac:dyDescent="0.25">
      <c r="B22">
        <v>800</v>
      </c>
      <c r="C22">
        <v>450</v>
      </c>
      <c r="D22">
        <v>700</v>
      </c>
      <c r="E22">
        <v>550</v>
      </c>
      <c r="F22">
        <v>600</v>
      </c>
      <c r="G22">
        <v>400</v>
      </c>
      <c r="H22">
        <v>650</v>
      </c>
      <c r="I22">
        <v>500</v>
      </c>
      <c r="J22">
        <v>750</v>
      </c>
      <c r="K22">
        <v>550</v>
      </c>
    </row>
    <row r="23" spans="1:11" x14ac:dyDescent="0.25">
      <c r="B23">
        <v>700</v>
      </c>
      <c r="C23">
        <v>600</v>
      </c>
      <c r="D23">
        <v>500</v>
      </c>
      <c r="E23">
        <v>800</v>
      </c>
      <c r="F23">
        <v>550</v>
      </c>
      <c r="G23">
        <v>650</v>
      </c>
      <c r="H23">
        <v>400</v>
      </c>
      <c r="I23">
        <v>600</v>
      </c>
      <c r="J23">
        <v>750</v>
      </c>
      <c r="K23">
        <v>550</v>
      </c>
    </row>
    <row r="24" spans="1:11" x14ac:dyDescent="0.25">
      <c r="C24" s="1"/>
    </row>
    <row r="25" spans="1:11" x14ac:dyDescent="0.25">
      <c r="C25" s="1" t="s">
        <v>25</v>
      </c>
      <c r="D25">
        <f>MAX(B21:K23)-MIN(B21:K23)</f>
        <v>400</v>
      </c>
    </row>
    <row r="26" spans="1:11" x14ac:dyDescent="0.25">
      <c r="E26" t="s">
        <v>100</v>
      </c>
    </row>
    <row r="28" spans="1:11" x14ac:dyDescent="0.25">
      <c r="C28" s="1" t="s">
        <v>27</v>
      </c>
      <c r="D28">
        <f>_xlfn.VAR.P(B21:K23)</f>
        <v>12725</v>
      </c>
    </row>
    <row r="29" spans="1:11" x14ac:dyDescent="0.25">
      <c r="E29" t="s">
        <v>101</v>
      </c>
    </row>
    <row r="31" spans="1:11" x14ac:dyDescent="0.25">
      <c r="C31" s="1" t="s">
        <v>29</v>
      </c>
      <c r="E31">
        <f>_xlfn.STDEV.P(B21:K23)</f>
        <v>112.80514172678478</v>
      </c>
    </row>
    <row r="32" spans="1:11" x14ac:dyDescent="0.25">
      <c r="E32" t="s">
        <v>102</v>
      </c>
    </row>
    <row r="35" spans="1:32" x14ac:dyDescent="0.25">
      <c r="A35" s="1" t="s">
        <v>18</v>
      </c>
    </row>
    <row r="36" spans="1:32" x14ac:dyDescent="0.25">
      <c r="B36" s="1" t="s">
        <v>95</v>
      </c>
    </row>
    <row r="38" spans="1:32" x14ac:dyDescent="0.25">
      <c r="C38">
        <v>3</v>
      </c>
      <c r="D38">
        <v>5</v>
      </c>
      <c r="E38">
        <v>2</v>
      </c>
      <c r="F38">
        <v>4</v>
      </c>
      <c r="G38">
        <v>6</v>
      </c>
      <c r="H38">
        <v>2</v>
      </c>
      <c r="I38">
        <v>3</v>
      </c>
      <c r="J38">
        <v>4</v>
      </c>
      <c r="K38">
        <v>2</v>
      </c>
      <c r="L38">
        <v>5</v>
      </c>
      <c r="M38">
        <v>7</v>
      </c>
      <c r="N38">
        <v>2</v>
      </c>
      <c r="O38">
        <v>3</v>
      </c>
      <c r="P38">
        <v>4</v>
      </c>
      <c r="Q38">
        <v>2</v>
      </c>
      <c r="R38">
        <v>4</v>
      </c>
      <c r="S38">
        <v>2</v>
      </c>
      <c r="T38">
        <v>3</v>
      </c>
      <c r="U38">
        <v>5</v>
      </c>
      <c r="V38">
        <v>6</v>
      </c>
      <c r="W38">
        <v>3</v>
      </c>
      <c r="X38">
        <v>2</v>
      </c>
      <c r="Y38">
        <v>1</v>
      </c>
      <c r="Z38">
        <v>4</v>
      </c>
      <c r="AA38">
        <v>2</v>
      </c>
      <c r="AB38">
        <v>4</v>
      </c>
      <c r="AC38">
        <v>5</v>
      </c>
      <c r="AD38">
        <v>3</v>
      </c>
      <c r="AE38">
        <v>2</v>
      </c>
      <c r="AF38">
        <v>7</v>
      </c>
    </row>
    <row r="39" spans="1:32" x14ac:dyDescent="0.25">
      <c r="C39">
        <v>2</v>
      </c>
      <c r="D39">
        <v>3</v>
      </c>
      <c r="E39">
        <v>4</v>
      </c>
      <c r="F39">
        <v>5</v>
      </c>
      <c r="G39">
        <v>1</v>
      </c>
      <c r="H39">
        <v>6</v>
      </c>
      <c r="I39">
        <v>2</v>
      </c>
      <c r="J39">
        <v>4</v>
      </c>
      <c r="K39">
        <v>3</v>
      </c>
      <c r="L39">
        <v>5</v>
      </c>
      <c r="M39">
        <v>3</v>
      </c>
      <c r="N39">
        <v>2</v>
      </c>
      <c r="O39">
        <v>4</v>
      </c>
      <c r="P39">
        <v>2</v>
      </c>
      <c r="Q39">
        <v>6</v>
      </c>
      <c r="R39">
        <v>3</v>
      </c>
      <c r="S39">
        <v>2</v>
      </c>
      <c r="T39">
        <v>4</v>
      </c>
      <c r="U39">
        <v>5</v>
      </c>
      <c r="V39">
        <v>3</v>
      </c>
    </row>
    <row r="41" spans="1:32" x14ac:dyDescent="0.25">
      <c r="C41" s="1" t="s">
        <v>25</v>
      </c>
      <c r="D41">
        <f>MAX(C38:AF39)-MIN(C38:AF39)</f>
        <v>6</v>
      </c>
    </row>
    <row r="42" spans="1:32" x14ac:dyDescent="0.25">
      <c r="E42" t="s">
        <v>96</v>
      </c>
    </row>
    <row r="44" spans="1:32" x14ac:dyDescent="0.25">
      <c r="C44" s="1" t="s">
        <v>27</v>
      </c>
      <c r="D44">
        <f>_xlfn.VAR.P(C38:AF39)</f>
        <v>2.2896000000000001</v>
      </c>
    </row>
    <row r="45" spans="1:32" x14ac:dyDescent="0.25">
      <c r="E45" t="s">
        <v>97</v>
      </c>
    </row>
    <row r="47" spans="1:32" x14ac:dyDescent="0.25">
      <c r="C47" s="1" t="s">
        <v>29</v>
      </c>
      <c r="E47">
        <f>_xlfn.STDEV.P(C38:AF39)</f>
        <v>1.5131424255502191</v>
      </c>
    </row>
    <row r="48" spans="1:32" x14ac:dyDescent="0.25">
      <c r="E48" t="s">
        <v>98</v>
      </c>
    </row>
    <row r="49" spans="1:13" x14ac:dyDescent="0.25">
      <c r="B49" s="4"/>
    </row>
    <row r="52" spans="1:13" x14ac:dyDescent="0.25">
      <c r="A52" s="1" t="s">
        <v>47</v>
      </c>
    </row>
    <row r="53" spans="1:13" x14ac:dyDescent="0.25">
      <c r="B53" s="1" t="s">
        <v>99</v>
      </c>
    </row>
    <row r="55" spans="1:13" x14ac:dyDescent="0.25">
      <c r="B55">
        <v>120</v>
      </c>
      <c r="C55">
        <v>150</v>
      </c>
      <c r="D55">
        <v>110</v>
      </c>
      <c r="E55">
        <v>135</v>
      </c>
      <c r="F55">
        <v>125</v>
      </c>
      <c r="G55">
        <v>140</v>
      </c>
      <c r="H55">
        <v>130</v>
      </c>
      <c r="I55">
        <v>155</v>
      </c>
      <c r="J55">
        <v>115</v>
      </c>
      <c r="K55">
        <v>145</v>
      </c>
      <c r="L55">
        <v>135</v>
      </c>
      <c r="M55">
        <v>130</v>
      </c>
    </row>
    <row r="56" spans="1:13" x14ac:dyDescent="0.25">
      <c r="D56" s="1"/>
    </row>
    <row r="57" spans="1:13" x14ac:dyDescent="0.25">
      <c r="C57" s="1" t="s">
        <v>109</v>
      </c>
      <c r="D57">
        <f>AVERAGE(B55:M55)</f>
        <v>132.5</v>
      </c>
    </row>
    <row r="58" spans="1:13" x14ac:dyDescent="0.25">
      <c r="D58" t="s">
        <v>110</v>
      </c>
    </row>
    <row r="59" spans="1:13" x14ac:dyDescent="0.25">
      <c r="C59" s="1"/>
    </row>
    <row r="62" spans="1:13" x14ac:dyDescent="0.25">
      <c r="C62" s="1" t="s">
        <v>103</v>
      </c>
      <c r="D62">
        <f>MAX(B55:M55)-MIN(B55:M55)</f>
        <v>45</v>
      </c>
    </row>
    <row r="63" spans="1:13" x14ac:dyDescent="0.25">
      <c r="E63" t="s">
        <v>104</v>
      </c>
    </row>
    <row r="66" spans="1:26" x14ac:dyDescent="0.25">
      <c r="A66" s="1" t="s">
        <v>49</v>
      </c>
    </row>
    <row r="67" spans="1:26" x14ac:dyDescent="0.25">
      <c r="B67" s="1" t="s">
        <v>105</v>
      </c>
    </row>
    <row r="69" spans="1:26" x14ac:dyDescent="0.25">
      <c r="B69">
        <v>8</v>
      </c>
      <c r="C69">
        <v>7</v>
      </c>
      <c r="D69">
        <v>9</v>
      </c>
      <c r="E69">
        <v>6</v>
      </c>
      <c r="F69">
        <v>7</v>
      </c>
      <c r="G69">
        <v>8</v>
      </c>
      <c r="H69">
        <v>9</v>
      </c>
      <c r="I69">
        <v>8</v>
      </c>
      <c r="J69">
        <v>7</v>
      </c>
      <c r="K69">
        <v>6</v>
      </c>
      <c r="L69">
        <v>8</v>
      </c>
      <c r="M69">
        <v>9</v>
      </c>
      <c r="N69">
        <v>7</v>
      </c>
      <c r="O69">
        <v>8</v>
      </c>
      <c r="P69">
        <v>7</v>
      </c>
      <c r="Q69">
        <v>6</v>
      </c>
      <c r="R69">
        <v>8</v>
      </c>
      <c r="S69">
        <v>9</v>
      </c>
      <c r="T69">
        <v>6</v>
      </c>
      <c r="U69">
        <v>7</v>
      </c>
      <c r="V69">
        <v>8</v>
      </c>
      <c r="W69">
        <v>9</v>
      </c>
      <c r="X69">
        <v>7</v>
      </c>
      <c r="Y69">
        <v>6</v>
      </c>
      <c r="Z69">
        <v>7</v>
      </c>
    </row>
    <row r="70" spans="1:26" x14ac:dyDescent="0.25">
      <c r="B70">
        <v>8</v>
      </c>
      <c r="C70">
        <v>9</v>
      </c>
      <c r="D70">
        <v>8</v>
      </c>
      <c r="E70">
        <v>7</v>
      </c>
      <c r="F70">
        <v>6</v>
      </c>
      <c r="G70">
        <v>9</v>
      </c>
      <c r="H70">
        <v>8</v>
      </c>
      <c r="I70">
        <v>7</v>
      </c>
      <c r="J70">
        <v>6</v>
      </c>
      <c r="K70">
        <v>8</v>
      </c>
      <c r="L70">
        <v>9</v>
      </c>
      <c r="M70">
        <v>7</v>
      </c>
      <c r="N70">
        <v>8</v>
      </c>
      <c r="O70">
        <v>7</v>
      </c>
      <c r="P70">
        <v>6</v>
      </c>
      <c r="Q70">
        <v>9</v>
      </c>
      <c r="R70">
        <v>8</v>
      </c>
      <c r="S70">
        <v>7</v>
      </c>
      <c r="T70">
        <v>6</v>
      </c>
      <c r="U70">
        <v>7</v>
      </c>
      <c r="V70">
        <v>8</v>
      </c>
      <c r="W70">
        <v>9</v>
      </c>
      <c r="X70">
        <v>8</v>
      </c>
      <c r="Y70">
        <v>7</v>
      </c>
      <c r="Z70">
        <v>6</v>
      </c>
    </row>
    <row r="72" spans="1:26" x14ac:dyDescent="0.25">
      <c r="C72" s="1" t="s">
        <v>106</v>
      </c>
      <c r="D72">
        <f>AVERAGE(B69:Z70)</f>
        <v>7.5</v>
      </c>
    </row>
    <row r="73" spans="1:26" x14ac:dyDescent="0.25">
      <c r="D73" t="s">
        <v>111</v>
      </c>
    </row>
    <row r="76" spans="1:26" x14ac:dyDescent="0.25">
      <c r="C76" s="1" t="s">
        <v>107</v>
      </c>
      <c r="E76">
        <f>_xlfn.STDEV.P(B69:Z70)</f>
        <v>1.0246950765959599</v>
      </c>
    </row>
    <row r="77" spans="1:26" x14ac:dyDescent="0.25">
      <c r="D77" t="s">
        <v>108</v>
      </c>
    </row>
    <row r="81" spans="1:21" x14ac:dyDescent="0.25">
      <c r="A81" s="1" t="s">
        <v>112</v>
      </c>
      <c r="B81" s="1" t="s">
        <v>113</v>
      </c>
    </row>
    <row r="83" spans="1:21" x14ac:dyDescent="0.25">
      <c r="B83">
        <v>10</v>
      </c>
      <c r="C83">
        <v>15</v>
      </c>
      <c r="D83">
        <v>12</v>
      </c>
      <c r="E83">
        <v>18</v>
      </c>
      <c r="F83">
        <v>20</v>
      </c>
      <c r="G83">
        <v>25</v>
      </c>
      <c r="H83">
        <v>8</v>
      </c>
      <c r="I83">
        <v>14</v>
      </c>
      <c r="J83">
        <v>16</v>
      </c>
      <c r="K83">
        <v>22</v>
      </c>
      <c r="L83">
        <v>9</v>
      </c>
      <c r="M83">
        <v>17</v>
      </c>
      <c r="N83">
        <v>11</v>
      </c>
      <c r="O83">
        <v>13</v>
      </c>
      <c r="P83">
        <v>19</v>
      </c>
      <c r="Q83">
        <v>23</v>
      </c>
      <c r="R83">
        <v>21</v>
      </c>
      <c r="S83">
        <v>16</v>
      </c>
      <c r="T83">
        <v>24</v>
      </c>
      <c r="U83">
        <v>27</v>
      </c>
    </row>
    <row r="84" spans="1:21" x14ac:dyDescent="0.25">
      <c r="B84">
        <v>13</v>
      </c>
      <c r="C84">
        <v>10</v>
      </c>
      <c r="D84">
        <v>18</v>
      </c>
      <c r="E84">
        <v>16</v>
      </c>
      <c r="F84">
        <v>12</v>
      </c>
      <c r="G84">
        <v>14</v>
      </c>
      <c r="H84">
        <v>19</v>
      </c>
      <c r="I84">
        <v>21</v>
      </c>
      <c r="J84">
        <v>11</v>
      </c>
      <c r="K84">
        <v>17</v>
      </c>
      <c r="L84">
        <v>15</v>
      </c>
      <c r="M84">
        <v>20</v>
      </c>
      <c r="N84">
        <v>26</v>
      </c>
      <c r="O84">
        <v>13</v>
      </c>
      <c r="P84">
        <v>12</v>
      </c>
      <c r="Q84">
        <v>14</v>
      </c>
      <c r="R84">
        <v>22</v>
      </c>
      <c r="S84">
        <v>19</v>
      </c>
      <c r="T84">
        <v>16</v>
      </c>
      <c r="U84">
        <v>11</v>
      </c>
    </row>
    <row r="85" spans="1:21" x14ac:dyDescent="0.25">
      <c r="B85">
        <v>25</v>
      </c>
      <c r="C85">
        <v>18</v>
      </c>
      <c r="D85">
        <v>16</v>
      </c>
      <c r="E85">
        <v>13</v>
      </c>
      <c r="F85">
        <v>21</v>
      </c>
      <c r="G85">
        <v>20</v>
      </c>
      <c r="H85">
        <v>15</v>
      </c>
      <c r="I85">
        <v>12</v>
      </c>
      <c r="J85">
        <v>19</v>
      </c>
      <c r="K85">
        <v>17</v>
      </c>
      <c r="L85">
        <v>14</v>
      </c>
      <c r="M85">
        <v>16</v>
      </c>
      <c r="N85">
        <v>23</v>
      </c>
      <c r="O85">
        <v>18</v>
      </c>
      <c r="P85">
        <v>15</v>
      </c>
      <c r="Q85">
        <v>11</v>
      </c>
      <c r="R85">
        <v>19</v>
      </c>
      <c r="S85">
        <v>22</v>
      </c>
      <c r="T85">
        <v>17</v>
      </c>
      <c r="U85">
        <v>12</v>
      </c>
    </row>
    <row r="86" spans="1:21" x14ac:dyDescent="0.25">
      <c r="B86">
        <v>16</v>
      </c>
      <c r="C86">
        <v>14</v>
      </c>
      <c r="D86">
        <v>18</v>
      </c>
      <c r="E86">
        <v>20</v>
      </c>
      <c r="F86">
        <v>25</v>
      </c>
      <c r="G86">
        <v>13</v>
      </c>
      <c r="H86">
        <v>11</v>
      </c>
      <c r="I86">
        <v>22</v>
      </c>
      <c r="J86">
        <v>19</v>
      </c>
      <c r="K86">
        <v>17</v>
      </c>
      <c r="L86">
        <v>15</v>
      </c>
      <c r="M86">
        <v>16</v>
      </c>
      <c r="N86">
        <v>13</v>
      </c>
      <c r="O86">
        <v>14</v>
      </c>
      <c r="P86">
        <v>18</v>
      </c>
      <c r="Q86">
        <v>20</v>
      </c>
      <c r="R86">
        <v>19</v>
      </c>
      <c r="S86">
        <v>21</v>
      </c>
      <c r="T86">
        <v>17</v>
      </c>
      <c r="U86">
        <v>12</v>
      </c>
    </row>
    <row r="87" spans="1:21" x14ac:dyDescent="0.25">
      <c r="B87">
        <v>15</v>
      </c>
      <c r="C87">
        <v>13</v>
      </c>
      <c r="D87">
        <v>16</v>
      </c>
      <c r="E87">
        <v>14</v>
      </c>
      <c r="F87">
        <v>22</v>
      </c>
      <c r="G87">
        <v>21</v>
      </c>
      <c r="H87">
        <v>19</v>
      </c>
      <c r="I87">
        <v>18</v>
      </c>
      <c r="J87">
        <v>16</v>
      </c>
      <c r="K87">
        <v>11</v>
      </c>
      <c r="L87">
        <v>17</v>
      </c>
      <c r="M87">
        <v>14</v>
      </c>
      <c r="N87">
        <v>12</v>
      </c>
      <c r="O87">
        <v>20</v>
      </c>
      <c r="P87">
        <v>23</v>
      </c>
      <c r="Q87">
        <v>19</v>
      </c>
      <c r="R87">
        <v>15</v>
      </c>
      <c r="S87">
        <v>16</v>
      </c>
      <c r="T87">
        <v>13</v>
      </c>
      <c r="U87">
        <v>18</v>
      </c>
    </row>
    <row r="89" spans="1:21" x14ac:dyDescent="0.25">
      <c r="C89" t="s">
        <v>114</v>
      </c>
      <c r="D89">
        <f>AVERAGE(B83:U87)</f>
        <v>16.739999999999998</v>
      </c>
    </row>
    <row r="90" spans="1:21" x14ac:dyDescent="0.25">
      <c r="D90" t="s">
        <v>115</v>
      </c>
    </row>
    <row r="93" spans="1:21" x14ac:dyDescent="0.25">
      <c r="C93" t="s">
        <v>116</v>
      </c>
      <c r="D93">
        <f>MAX(B83:U87)-MIN(B83:U87)</f>
        <v>19</v>
      </c>
    </row>
    <row r="94" spans="1:21" x14ac:dyDescent="0.25">
      <c r="D94" t="s">
        <v>117</v>
      </c>
    </row>
    <row r="97" spans="1:11" x14ac:dyDescent="0.25">
      <c r="C97" s="1" t="s">
        <v>118</v>
      </c>
      <c r="E97">
        <f>_xlfn.STDEV.P(B83:U87)</f>
        <v>4.1221838872131844</v>
      </c>
    </row>
    <row r="98" spans="1:11" x14ac:dyDescent="0.25">
      <c r="D98" t="s">
        <v>119</v>
      </c>
    </row>
    <row r="100" spans="1:11" x14ac:dyDescent="0.25">
      <c r="A100" s="1" t="s">
        <v>120</v>
      </c>
    </row>
    <row r="101" spans="1:11" x14ac:dyDescent="0.25">
      <c r="B101" s="1" t="s">
        <v>121</v>
      </c>
    </row>
    <row r="103" spans="1:11" x14ac:dyDescent="0.25">
      <c r="A103" t="s">
        <v>122</v>
      </c>
      <c r="B103">
        <v>30</v>
      </c>
      <c r="C103">
        <v>32</v>
      </c>
      <c r="D103">
        <v>33</v>
      </c>
      <c r="E103">
        <v>28</v>
      </c>
      <c r="F103">
        <v>31</v>
      </c>
      <c r="G103">
        <v>30</v>
      </c>
      <c r="H103">
        <v>29</v>
      </c>
      <c r="I103">
        <v>30</v>
      </c>
      <c r="J103">
        <v>32</v>
      </c>
      <c r="K103">
        <v>31</v>
      </c>
    </row>
    <row r="104" spans="1:11" x14ac:dyDescent="0.25">
      <c r="A104" t="s">
        <v>123</v>
      </c>
      <c r="B104">
        <v>25</v>
      </c>
      <c r="C104">
        <v>27</v>
      </c>
      <c r="D104">
        <v>26</v>
      </c>
      <c r="E104">
        <v>23</v>
      </c>
      <c r="F104">
        <v>28</v>
      </c>
      <c r="G104">
        <v>24</v>
      </c>
      <c r="H104">
        <v>26</v>
      </c>
      <c r="I104">
        <v>25</v>
      </c>
      <c r="J104">
        <v>27</v>
      </c>
      <c r="K104">
        <v>28</v>
      </c>
    </row>
    <row r="105" spans="1:11" x14ac:dyDescent="0.25">
      <c r="A105" t="s">
        <v>124</v>
      </c>
      <c r="B105">
        <v>22</v>
      </c>
      <c r="C105">
        <v>23</v>
      </c>
      <c r="D105">
        <v>20</v>
      </c>
      <c r="E105">
        <v>25</v>
      </c>
      <c r="F105">
        <v>21</v>
      </c>
      <c r="G105">
        <v>24</v>
      </c>
      <c r="H105">
        <v>23</v>
      </c>
      <c r="I105">
        <v>22</v>
      </c>
      <c r="J105">
        <v>25</v>
      </c>
      <c r="K105">
        <v>24</v>
      </c>
    </row>
    <row r="106" spans="1:11" x14ac:dyDescent="0.25">
      <c r="A106" t="s">
        <v>125</v>
      </c>
      <c r="B106">
        <v>18</v>
      </c>
      <c r="C106">
        <v>17</v>
      </c>
      <c r="D106">
        <v>19</v>
      </c>
      <c r="E106">
        <v>20</v>
      </c>
      <c r="F106">
        <v>21</v>
      </c>
      <c r="G106">
        <v>18</v>
      </c>
      <c r="H106">
        <v>19</v>
      </c>
      <c r="I106">
        <v>17</v>
      </c>
      <c r="J106">
        <v>20</v>
      </c>
      <c r="K106">
        <v>19</v>
      </c>
    </row>
    <row r="107" spans="1:11" x14ac:dyDescent="0.25">
      <c r="A107" t="s">
        <v>126</v>
      </c>
      <c r="B107">
        <v>35</v>
      </c>
      <c r="C107">
        <v>36</v>
      </c>
      <c r="D107">
        <v>34</v>
      </c>
      <c r="E107">
        <v>35</v>
      </c>
      <c r="F107">
        <v>33</v>
      </c>
      <c r="G107">
        <v>34</v>
      </c>
      <c r="H107">
        <v>32</v>
      </c>
      <c r="I107">
        <v>33</v>
      </c>
      <c r="J107">
        <v>36</v>
      </c>
      <c r="K107">
        <v>34</v>
      </c>
    </row>
    <row r="109" spans="1:11" x14ac:dyDescent="0.25">
      <c r="C109" s="1" t="s">
        <v>109</v>
      </c>
      <c r="D109">
        <f>AVERAGE(B103:K107)</f>
        <v>26.48</v>
      </c>
    </row>
    <row r="110" spans="1:11" x14ac:dyDescent="0.25">
      <c r="D110" t="s">
        <v>127</v>
      </c>
    </row>
    <row r="112" spans="1:11" x14ac:dyDescent="0.25">
      <c r="C112" s="1" t="s">
        <v>128</v>
      </c>
      <c r="D112">
        <f>MAX(B103:K107)-MIN(B103:K107)</f>
        <v>19</v>
      </c>
    </row>
    <row r="113" spans="1:21" x14ac:dyDescent="0.25">
      <c r="D113" t="s">
        <v>129</v>
      </c>
    </row>
    <row r="115" spans="1:21" x14ac:dyDescent="0.25">
      <c r="C115" s="1" t="s">
        <v>130</v>
      </c>
      <c r="E115">
        <f>_xlfn.STDEV.P(B103:K107)</f>
        <v>5.6364527852187321</v>
      </c>
    </row>
    <row r="116" spans="1:21" x14ac:dyDescent="0.25">
      <c r="E116" t="s">
        <v>131</v>
      </c>
    </row>
    <row r="120" spans="1:21" x14ac:dyDescent="0.25">
      <c r="A120" s="1" t="s">
        <v>132</v>
      </c>
    </row>
    <row r="121" spans="1:21" x14ac:dyDescent="0.25">
      <c r="B121" s="1" t="s">
        <v>133</v>
      </c>
    </row>
    <row r="123" spans="1:21" x14ac:dyDescent="0.25">
      <c r="B123">
        <v>28</v>
      </c>
      <c r="C123">
        <v>32</v>
      </c>
      <c r="D123">
        <v>35</v>
      </c>
      <c r="E123">
        <v>40</v>
      </c>
      <c r="F123">
        <v>42</v>
      </c>
      <c r="G123">
        <v>28</v>
      </c>
      <c r="H123">
        <v>33</v>
      </c>
      <c r="I123">
        <v>38</v>
      </c>
      <c r="J123">
        <v>30</v>
      </c>
      <c r="K123">
        <v>41</v>
      </c>
      <c r="L123">
        <v>37</v>
      </c>
      <c r="M123">
        <v>31</v>
      </c>
      <c r="N123">
        <v>34</v>
      </c>
      <c r="O123">
        <v>29</v>
      </c>
      <c r="P123">
        <v>36</v>
      </c>
      <c r="Q123">
        <v>43</v>
      </c>
      <c r="R123">
        <v>39</v>
      </c>
      <c r="S123">
        <v>27</v>
      </c>
      <c r="T123">
        <v>35</v>
      </c>
      <c r="U123">
        <v>31</v>
      </c>
    </row>
    <row r="124" spans="1:21" x14ac:dyDescent="0.25">
      <c r="B124">
        <v>39</v>
      </c>
      <c r="C124">
        <v>45</v>
      </c>
      <c r="D124">
        <v>29</v>
      </c>
      <c r="E124">
        <v>33</v>
      </c>
      <c r="F124">
        <v>37</v>
      </c>
      <c r="G124">
        <v>40</v>
      </c>
      <c r="H124">
        <v>36</v>
      </c>
      <c r="I124">
        <v>29</v>
      </c>
      <c r="J124">
        <v>31</v>
      </c>
      <c r="K124">
        <v>38</v>
      </c>
      <c r="L124">
        <v>35</v>
      </c>
      <c r="M124">
        <v>44</v>
      </c>
      <c r="N124">
        <v>32</v>
      </c>
      <c r="O124">
        <v>39</v>
      </c>
      <c r="P124">
        <v>36</v>
      </c>
      <c r="Q124">
        <v>30</v>
      </c>
      <c r="R124">
        <v>33</v>
      </c>
      <c r="S124">
        <v>28</v>
      </c>
      <c r="T124">
        <v>41</v>
      </c>
      <c r="U124">
        <v>35</v>
      </c>
    </row>
    <row r="125" spans="1:21" x14ac:dyDescent="0.25">
      <c r="B125">
        <v>31</v>
      </c>
      <c r="C125">
        <v>37</v>
      </c>
      <c r="D125">
        <v>42</v>
      </c>
      <c r="E125">
        <v>29</v>
      </c>
      <c r="F125">
        <v>34</v>
      </c>
      <c r="G125">
        <v>40</v>
      </c>
      <c r="H125">
        <v>31</v>
      </c>
      <c r="I125">
        <v>33</v>
      </c>
      <c r="J125">
        <v>38</v>
      </c>
      <c r="K125">
        <v>36</v>
      </c>
      <c r="L125">
        <v>39</v>
      </c>
      <c r="M125">
        <v>27</v>
      </c>
      <c r="N125">
        <v>35</v>
      </c>
      <c r="O125">
        <v>30</v>
      </c>
      <c r="P125">
        <v>43</v>
      </c>
      <c r="Q125">
        <v>29</v>
      </c>
      <c r="R125">
        <v>32</v>
      </c>
      <c r="S125">
        <v>36</v>
      </c>
      <c r="T125">
        <v>31</v>
      </c>
      <c r="U125">
        <v>40</v>
      </c>
    </row>
    <row r="126" spans="1:21" x14ac:dyDescent="0.25">
      <c r="B126">
        <v>38</v>
      </c>
      <c r="C126">
        <v>44</v>
      </c>
      <c r="D126">
        <v>37</v>
      </c>
      <c r="E126">
        <v>33</v>
      </c>
      <c r="F126">
        <v>35</v>
      </c>
      <c r="G126">
        <v>41</v>
      </c>
      <c r="H126">
        <v>30</v>
      </c>
      <c r="I126">
        <v>31</v>
      </c>
      <c r="J126">
        <v>39</v>
      </c>
      <c r="K126">
        <v>28</v>
      </c>
      <c r="L126">
        <v>45</v>
      </c>
      <c r="M126">
        <v>29</v>
      </c>
      <c r="N126">
        <v>33</v>
      </c>
      <c r="O126">
        <v>38</v>
      </c>
      <c r="P126">
        <v>34</v>
      </c>
      <c r="Q126">
        <v>32</v>
      </c>
      <c r="R126">
        <v>35</v>
      </c>
      <c r="S126">
        <v>31</v>
      </c>
      <c r="T126">
        <v>40</v>
      </c>
      <c r="U126">
        <v>36</v>
      </c>
    </row>
    <row r="127" spans="1:21" x14ac:dyDescent="0.25">
      <c r="B127">
        <v>39</v>
      </c>
      <c r="C127">
        <v>27</v>
      </c>
      <c r="D127">
        <v>35</v>
      </c>
      <c r="E127">
        <v>30</v>
      </c>
      <c r="F127">
        <v>43</v>
      </c>
      <c r="G127">
        <v>29</v>
      </c>
      <c r="H127">
        <v>32</v>
      </c>
      <c r="I127">
        <v>36</v>
      </c>
      <c r="J127">
        <v>31</v>
      </c>
      <c r="K127">
        <v>40</v>
      </c>
      <c r="L127">
        <v>38</v>
      </c>
      <c r="M127">
        <v>44</v>
      </c>
      <c r="N127">
        <v>37</v>
      </c>
      <c r="O127">
        <v>33</v>
      </c>
      <c r="P127">
        <v>35</v>
      </c>
      <c r="Q127">
        <v>41</v>
      </c>
      <c r="R127">
        <v>30</v>
      </c>
      <c r="S127">
        <v>31</v>
      </c>
      <c r="T127">
        <v>39</v>
      </c>
      <c r="U127">
        <v>28</v>
      </c>
    </row>
    <row r="129" spans="2:8" x14ac:dyDescent="0.25">
      <c r="B129" s="1" t="s">
        <v>134</v>
      </c>
    </row>
    <row r="130" spans="2:8" x14ac:dyDescent="0.25">
      <c r="C130" t="s">
        <v>135</v>
      </c>
      <c r="D130" t="s">
        <v>14</v>
      </c>
    </row>
    <row r="131" spans="2:8" x14ac:dyDescent="0.25">
      <c r="C131">
        <v>27</v>
      </c>
      <c r="D131">
        <f>COUNTIF(B123:U127,C131)</f>
        <v>3</v>
      </c>
    </row>
    <row r="132" spans="2:8" x14ac:dyDescent="0.25">
      <c r="C132">
        <v>28</v>
      </c>
      <c r="D132">
        <f>COUNTIF(B123:U127,C132)</f>
        <v>5</v>
      </c>
    </row>
    <row r="133" spans="2:8" x14ac:dyDescent="0.25">
      <c r="C133">
        <v>29</v>
      </c>
      <c r="D133">
        <f>COUNTIF(B123:U127,C133)</f>
        <v>7</v>
      </c>
      <c r="F133" s="1" t="s">
        <v>136</v>
      </c>
      <c r="G133">
        <f>MODE(B123:U127)</f>
        <v>31</v>
      </c>
    </row>
    <row r="134" spans="2:8" x14ac:dyDescent="0.25">
      <c r="C134">
        <v>30</v>
      </c>
      <c r="D134">
        <f>COUNTIF($B123:$U127,C134)</f>
        <v>6</v>
      </c>
      <c r="G134" t="s">
        <v>138</v>
      </c>
    </row>
    <row r="135" spans="2:8" x14ac:dyDescent="0.25">
      <c r="C135">
        <v>31</v>
      </c>
      <c r="D135">
        <f>COUNTIF(B123:U127,C135)</f>
        <v>10</v>
      </c>
    </row>
    <row r="136" spans="2:8" x14ac:dyDescent="0.25">
      <c r="C136">
        <v>32</v>
      </c>
      <c r="D136">
        <f>COUNTIF($B123:$U127,C136)</f>
        <v>5</v>
      </c>
    </row>
    <row r="137" spans="2:8" x14ac:dyDescent="0.25">
      <c r="C137">
        <v>33</v>
      </c>
      <c r="D137">
        <f>COUNTIF($B123:$U127,C137)</f>
        <v>7</v>
      </c>
      <c r="F137" s="1" t="s">
        <v>137</v>
      </c>
      <c r="H137">
        <f>MEDIAN(B123:U127)</f>
        <v>35</v>
      </c>
    </row>
    <row r="138" spans="2:8" x14ac:dyDescent="0.25">
      <c r="C138">
        <v>34</v>
      </c>
      <c r="D138">
        <f>COUNTIF($B123:$U127,C138)</f>
        <v>3</v>
      </c>
      <c r="G138" t="s">
        <v>139</v>
      </c>
    </row>
    <row r="139" spans="2:8" x14ac:dyDescent="0.25">
      <c r="C139">
        <v>35</v>
      </c>
      <c r="D139">
        <f>COUNTIF(B123:U127,C139)</f>
        <v>9</v>
      </c>
    </row>
    <row r="140" spans="2:8" x14ac:dyDescent="0.25">
      <c r="C140">
        <v>36</v>
      </c>
      <c r="D140">
        <f>COUNTIF(B123:U127,C140)</f>
        <v>7</v>
      </c>
      <c r="F140" s="1" t="s">
        <v>140</v>
      </c>
      <c r="G140">
        <f>MAX(B123:U127)-MIN(B123:U127)</f>
        <v>18</v>
      </c>
    </row>
    <row r="141" spans="2:8" x14ac:dyDescent="0.25">
      <c r="C141">
        <v>37</v>
      </c>
      <c r="D141">
        <f>COUNTIF(B123:U127,C141)</f>
        <v>5</v>
      </c>
      <c r="G141" t="s">
        <v>141</v>
      </c>
    </row>
    <row r="142" spans="2:8" x14ac:dyDescent="0.25">
      <c r="C142">
        <v>38</v>
      </c>
      <c r="D142">
        <f>COUNTIF(B123:U127,C142)</f>
        <v>6</v>
      </c>
    </row>
    <row r="143" spans="2:8" x14ac:dyDescent="0.25">
      <c r="C143">
        <v>39</v>
      </c>
      <c r="D143">
        <f>COUNTIF(B123:U127,C143)</f>
        <v>7</v>
      </c>
    </row>
    <row r="144" spans="2:8" x14ac:dyDescent="0.25">
      <c r="C144">
        <v>40</v>
      </c>
      <c r="D144">
        <f>COUNTIF(B123:U127,C144)</f>
        <v>6</v>
      </c>
    </row>
    <row r="145" spans="1:27" x14ac:dyDescent="0.25">
      <c r="C145">
        <v>41</v>
      </c>
      <c r="D145">
        <f>COUNTIF(B123:U127,C145)</f>
        <v>4</v>
      </c>
    </row>
    <row r="146" spans="1:27" x14ac:dyDescent="0.25">
      <c r="C146">
        <v>42</v>
      </c>
      <c r="D146">
        <f>COUNTIF(B123:U127,C146)</f>
        <v>2</v>
      </c>
    </row>
    <row r="147" spans="1:27" x14ac:dyDescent="0.25">
      <c r="C147">
        <v>43</v>
      </c>
      <c r="D147">
        <f>COUNTIF(B123:U127,C147)</f>
        <v>3</v>
      </c>
    </row>
    <row r="148" spans="1:27" x14ac:dyDescent="0.25">
      <c r="C148">
        <v>44</v>
      </c>
      <c r="D148">
        <f>COUNTIF(B123:U127,C148)</f>
        <v>3</v>
      </c>
    </row>
    <row r="149" spans="1:27" x14ac:dyDescent="0.25">
      <c r="C149">
        <v>45</v>
      </c>
      <c r="D149">
        <f>COUNTIF(B123:U127,C149)</f>
        <v>2</v>
      </c>
    </row>
    <row r="151" spans="1:27" x14ac:dyDescent="0.25">
      <c r="A151" s="1" t="s">
        <v>142</v>
      </c>
    </row>
    <row r="152" spans="1:27" x14ac:dyDescent="0.25">
      <c r="B152" s="1" t="s">
        <v>143</v>
      </c>
    </row>
    <row r="153" spans="1:27" x14ac:dyDescent="0.25">
      <c r="C153">
        <v>56</v>
      </c>
      <c r="D153">
        <v>40</v>
      </c>
      <c r="E153">
        <v>28</v>
      </c>
      <c r="F153">
        <v>73</v>
      </c>
      <c r="G153">
        <v>52</v>
      </c>
      <c r="H153">
        <v>61</v>
      </c>
      <c r="I153">
        <v>35</v>
      </c>
      <c r="J153">
        <v>40</v>
      </c>
      <c r="K153">
        <v>47</v>
      </c>
      <c r="L153">
        <v>65</v>
      </c>
      <c r="M153">
        <v>52</v>
      </c>
      <c r="N153">
        <v>44</v>
      </c>
      <c r="O153">
        <v>38</v>
      </c>
      <c r="P153">
        <v>60</v>
      </c>
      <c r="Q153">
        <v>56</v>
      </c>
      <c r="R153">
        <v>40</v>
      </c>
      <c r="S153">
        <v>36</v>
      </c>
      <c r="T153">
        <v>49</v>
      </c>
      <c r="U153">
        <v>68</v>
      </c>
      <c r="V153">
        <v>57</v>
      </c>
      <c r="W153">
        <v>52</v>
      </c>
      <c r="X153">
        <v>63</v>
      </c>
      <c r="Y153">
        <v>41</v>
      </c>
      <c r="Z153">
        <v>48</v>
      </c>
      <c r="AA153">
        <v>55</v>
      </c>
    </row>
    <row r="154" spans="1:27" x14ac:dyDescent="0.25">
      <c r="C154">
        <v>42</v>
      </c>
      <c r="D154">
        <v>39</v>
      </c>
      <c r="E154">
        <v>58</v>
      </c>
      <c r="F154">
        <v>62</v>
      </c>
      <c r="G154">
        <v>49</v>
      </c>
      <c r="H154">
        <v>59</v>
      </c>
      <c r="I154">
        <v>45</v>
      </c>
      <c r="J154">
        <v>47</v>
      </c>
      <c r="K154">
        <v>51</v>
      </c>
      <c r="L154">
        <v>65</v>
      </c>
      <c r="M154">
        <v>41</v>
      </c>
      <c r="N154">
        <v>48</v>
      </c>
      <c r="O154">
        <v>55</v>
      </c>
      <c r="P154">
        <v>42</v>
      </c>
      <c r="Q154">
        <v>39</v>
      </c>
      <c r="R154">
        <v>58</v>
      </c>
      <c r="S154">
        <v>62</v>
      </c>
      <c r="T154">
        <v>49</v>
      </c>
      <c r="U154">
        <v>59</v>
      </c>
      <c r="V154">
        <v>45</v>
      </c>
      <c r="W154">
        <v>47</v>
      </c>
      <c r="X154">
        <v>51</v>
      </c>
      <c r="Y154">
        <v>65</v>
      </c>
      <c r="Z154">
        <v>43</v>
      </c>
      <c r="AA154">
        <v>58</v>
      </c>
    </row>
    <row r="156" spans="1:27" x14ac:dyDescent="0.25">
      <c r="B156" s="1" t="s">
        <v>134</v>
      </c>
    </row>
    <row r="157" spans="1:27" x14ac:dyDescent="0.25">
      <c r="D157" t="s">
        <v>135</v>
      </c>
      <c r="E157" t="s">
        <v>14</v>
      </c>
    </row>
    <row r="158" spans="1:27" x14ac:dyDescent="0.25">
      <c r="D158">
        <v>56</v>
      </c>
      <c r="E158">
        <f>COUNTIF($C153:$AA154,D158)</f>
        <v>2</v>
      </c>
    </row>
    <row r="159" spans="1:27" x14ac:dyDescent="0.25">
      <c r="D159">
        <v>28</v>
      </c>
      <c r="E159">
        <f>COUNTIF(C153:AA154,D159)</f>
        <v>1</v>
      </c>
      <c r="G159" s="1" t="s">
        <v>136</v>
      </c>
      <c r="H159">
        <f>MODE(C153:AA154)</f>
        <v>40</v>
      </c>
    </row>
    <row r="160" spans="1:27" x14ac:dyDescent="0.25">
      <c r="D160">
        <v>35</v>
      </c>
      <c r="E160">
        <f>COUNTIF(C153:AA154,D160)</f>
        <v>1</v>
      </c>
      <c r="H160" t="s">
        <v>144</v>
      </c>
    </row>
    <row r="161" spans="4:9" x14ac:dyDescent="0.25">
      <c r="D161">
        <v>36</v>
      </c>
      <c r="E161">
        <f>COUNTIF(C153:AA154,D161)</f>
        <v>1</v>
      </c>
    </row>
    <row r="162" spans="4:9" x14ac:dyDescent="0.25">
      <c r="D162">
        <v>38</v>
      </c>
      <c r="E162">
        <f>COUNTIF(C153:AA154,D162)</f>
        <v>1</v>
      </c>
      <c r="G162" s="1" t="s">
        <v>145</v>
      </c>
      <c r="I162">
        <f>MEDIAN(C153:AA154)</f>
        <v>50</v>
      </c>
    </row>
    <row r="163" spans="4:9" x14ac:dyDescent="0.25">
      <c r="D163">
        <v>39</v>
      </c>
      <c r="E163">
        <f>COUNTIF(C153:AA154,D163)</f>
        <v>2</v>
      </c>
      <c r="H163" t="s">
        <v>146</v>
      </c>
    </row>
    <row r="164" spans="4:9" x14ac:dyDescent="0.25">
      <c r="D164" s="1">
        <v>40</v>
      </c>
      <c r="E164" s="1">
        <f>COUNTIF(C153:AA154,D164)</f>
        <v>3</v>
      </c>
    </row>
    <row r="165" spans="4:9" x14ac:dyDescent="0.25">
      <c r="D165">
        <v>41</v>
      </c>
      <c r="E165">
        <f>COUNTIF(C153:AA154,D165)</f>
        <v>2</v>
      </c>
      <c r="G165" s="1" t="s">
        <v>147</v>
      </c>
      <c r="H165">
        <f>QUARTILE(C153:AA154,3)-QUARTILE(C153:AA154,1)</f>
        <v>15.75</v>
      </c>
    </row>
    <row r="166" spans="4:9" x14ac:dyDescent="0.25">
      <c r="D166">
        <v>42</v>
      </c>
      <c r="E166">
        <f>COUNTIF(C153:AA154,D166)</f>
        <v>2</v>
      </c>
      <c r="H166" t="s">
        <v>148</v>
      </c>
    </row>
    <row r="167" spans="4:9" x14ac:dyDescent="0.25">
      <c r="D167">
        <v>43</v>
      </c>
      <c r="E167">
        <f>COUNTIF(C153:AA154,D167)</f>
        <v>1</v>
      </c>
    </row>
    <row r="168" spans="4:9" x14ac:dyDescent="0.25">
      <c r="D168">
        <v>44</v>
      </c>
      <c r="E168">
        <f>COUNTIF(C153:AA154,D168)</f>
        <v>1</v>
      </c>
    </row>
    <row r="169" spans="4:9" x14ac:dyDescent="0.25">
      <c r="D169">
        <v>45</v>
      </c>
      <c r="E169">
        <f>COUNTIF(C153:AA154,D169)</f>
        <v>2</v>
      </c>
    </row>
    <row r="170" spans="4:9" x14ac:dyDescent="0.25">
      <c r="D170" s="1">
        <v>47</v>
      </c>
      <c r="E170" s="1">
        <f>COUNTIF(C153:AA154,D170)</f>
        <v>3</v>
      </c>
    </row>
    <row r="171" spans="4:9" x14ac:dyDescent="0.25">
      <c r="D171">
        <v>48</v>
      </c>
      <c r="E171">
        <f>COUNTIF(C153:AA154,D171)</f>
        <v>2</v>
      </c>
    </row>
    <row r="172" spans="4:9" x14ac:dyDescent="0.25">
      <c r="D172" s="1">
        <v>49</v>
      </c>
      <c r="E172" s="1">
        <f>COUNTIF(C153:AA154,D172)</f>
        <v>3</v>
      </c>
    </row>
    <row r="173" spans="4:9" x14ac:dyDescent="0.25">
      <c r="D173">
        <v>51</v>
      </c>
      <c r="E173">
        <f>COUNTIF(C153:AA154,D173)</f>
        <v>2</v>
      </c>
    </row>
    <row r="174" spans="4:9" x14ac:dyDescent="0.25">
      <c r="D174" s="1">
        <v>52</v>
      </c>
      <c r="E174" s="1">
        <f>COUNTIF(C153:AA154,D174)</f>
        <v>3</v>
      </c>
    </row>
    <row r="175" spans="4:9" x14ac:dyDescent="0.25">
      <c r="D175">
        <v>55</v>
      </c>
      <c r="E175">
        <f>COUNTIF(C153:AA154,D175)</f>
        <v>2</v>
      </c>
    </row>
    <row r="176" spans="4:9" x14ac:dyDescent="0.25">
      <c r="D176">
        <v>57</v>
      </c>
      <c r="E176">
        <f>COUNTIF(C153:AA154,D176)</f>
        <v>1</v>
      </c>
    </row>
    <row r="177" spans="1:9" x14ac:dyDescent="0.25">
      <c r="D177" s="1">
        <v>58</v>
      </c>
      <c r="E177" s="1">
        <f>COUNTIF(C153:AA154,D177)</f>
        <v>3</v>
      </c>
    </row>
    <row r="178" spans="1:9" x14ac:dyDescent="0.25">
      <c r="D178">
        <v>59</v>
      </c>
      <c r="E178">
        <f>COUNTIF(C153:AA154,D178)</f>
        <v>2</v>
      </c>
    </row>
    <row r="179" spans="1:9" x14ac:dyDescent="0.25">
      <c r="D179">
        <v>60</v>
      </c>
      <c r="E179">
        <f>COUNTIF(C153:AA154,D179)</f>
        <v>1</v>
      </c>
    </row>
    <row r="180" spans="1:9" x14ac:dyDescent="0.25">
      <c r="D180">
        <v>61</v>
      </c>
      <c r="E180">
        <f>COUNTIF(C153:AA154,D180)</f>
        <v>1</v>
      </c>
    </row>
    <row r="181" spans="1:9" x14ac:dyDescent="0.25">
      <c r="D181">
        <v>62</v>
      </c>
      <c r="E181">
        <f>COUNTIF(C153:AA154,D181)</f>
        <v>2</v>
      </c>
    </row>
    <row r="182" spans="1:9" x14ac:dyDescent="0.25">
      <c r="D182">
        <v>63</v>
      </c>
      <c r="E182">
        <f>COUNTIF(C153:AA154,D182)</f>
        <v>1</v>
      </c>
    </row>
    <row r="183" spans="1:9" x14ac:dyDescent="0.25">
      <c r="D183" s="1">
        <v>65</v>
      </c>
      <c r="E183" s="1">
        <f>COUNTIF(C153:AA154,D183)</f>
        <v>3</v>
      </c>
    </row>
    <row r="184" spans="1:9" x14ac:dyDescent="0.25">
      <c r="D184">
        <v>68</v>
      </c>
      <c r="E184">
        <f>COUNTIF(C153:AA154,D184)</f>
        <v>1</v>
      </c>
    </row>
    <row r="185" spans="1:9" x14ac:dyDescent="0.25">
      <c r="D185">
        <v>73</v>
      </c>
      <c r="E185">
        <f>COUNTIF(C153:AA154,D185)</f>
        <v>1</v>
      </c>
    </row>
    <row r="188" spans="1:9" x14ac:dyDescent="0.25">
      <c r="A188" s="1" t="s">
        <v>149</v>
      </c>
    </row>
    <row r="189" spans="1:9" x14ac:dyDescent="0.25">
      <c r="B189" s="1" t="s">
        <v>150</v>
      </c>
    </row>
    <row r="191" spans="1:9" x14ac:dyDescent="0.25">
      <c r="B191" s="1" t="s">
        <v>151</v>
      </c>
      <c r="C191" t="s">
        <v>152</v>
      </c>
      <c r="D191" t="s">
        <v>153</v>
      </c>
      <c r="E191" t="s">
        <v>154</v>
      </c>
      <c r="F191" t="s">
        <v>155</v>
      </c>
      <c r="G191" t="s">
        <v>156</v>
      </c>
      <c r="H191" t="s">
        <v>157</v>
      </c>
      <c r="I191" t="s">
        <v>158</v>
      </c>
    </row>
    <row r="192" spans="1:9" x14ac:dyDescent="0.25">
      <c r="B192" s="1" t="s">
        <v>159</v>
      </c>
      <c r="C192">
        <v>30</v>
      </c>
      <c r="D192">
        <v>40</v>
      </c>
      <c r="E192">
        <v>20</v>
      </c>
      <c r="F192">
        <v>10</v>
      </c>
      <c r="G192">
        <v>45</v>
      </c>
      <c r="H192">
        <v>25</v>
      </c>
      <c r="I192">
        <v>30</v>
      </c>
    </row>
    <row r="194" spans="2:9" x14ac:dyDescent="0.25">
      <c r="B194" s="1" t="s">
        <v>161</v>
      </c>
      <c r="I194" s="1" t="s">
        <v>160</v>
      </c>
    </row>
    <row r="195" spans="2:9" x14ac:dyDescent="0.25">
      <c r="C195" t="s">
        <v>162</v>
      </c>
    </row>
    <row r="197" spans="2:9" x14ac:dyDescent="0.25">
      <c r="B197" t="s">
        <v>163</v>
      </c>
    </row>
    <row r="215" spans="1:21" x14ac:dyDescent="0.25">
      <c r="A215" s="1" t="s">
        <v>164</v>
      </c>
      <c r="B215" s="1" t="s">
        <v>165</v>
      </c>
    </row>
    <row r="217" spans="1:21" x14ac:dyDescent="0.25">
      <c r="B217">
        <v>4</v>
      </c>
      <c r="C217">
        <v>5</v>
      </c>
      <c r="D217">
        <v>3</v>
      </c>
      <c r="E217">
        <v>4</v>
      </c>
      <c r="F217">
        <v>4</v>
      </c>
      <c r="G217">
        <v>3</v>
      </c>
      <c r="H217">
        <v>2</v>
      </c>
      <c r="I217">
        <v>5</v>
      </c>
      <c r="J217">
        <v>4</v>
      </c>
      <c r="K217">
        <v>3</v>
      </c>
      <c r="L217">
        <v>5</v>
      </c>
      <c r="M217">
        <v>4</v>
      </c>
      <c r="N217">
        <v>2</v>
      </c>
      <c r="O217">
        <v>3</v>
      </c>
      <c r="P217">
        <v>4</v>
      </c>
      <c r="Q217">
        <v>5</v>
      </c>
      <c r="R217">
        <v>3</v>
      </c>
      <c r="S217">
        <v>4</v>
      </c>
      <c r="T217">
        <v>5</v>
      </c>
      <c r="U217">
        <v>3</v>
      </c>
    </row>
    <row r="218" spans="1:21" x14ac:dyDescent="0.25">
      <c r="B218">
        <v>4</v>
      </c>
      <c r="C218">
        <v>3</v>
      </c>
      <c r="D218">
        <v>2</v>
      </c>
      <c r="E218">
        <v>4</v>
      </c>
      <c r="F218">
        <v>5</v>
      </c>
      <c r="G218">
        <v>3</v>
      </c>
      <c r="H218">
        <v>4</v>
      </c>
      <c r="I218">
        <v>5</v>
      </c>
      <c r="J218">
        <v>4</v>
      </c>
      <c r="K218">
        <v>3</v>
      </c>
      <c r="L218">
        <v>3</v>
      </c>
      <c r="M218">
        <v>4</v>
      </c>
      <c r="N218">
        <v>5</v>
      </c>
      <c r="O218">
        <v>2</v>
      </c>
      <c r="P218">
        <v>3</v>
      </c>
      <c r="Q218">
        <v>4</v>
      </c>
      <c r="R218">
        <v>4</v>
      </c>
      <c r="S218">
        <v>3</v>
      </c>
      <c r="T218">
        <v>5</v>
      </c>
      <c r="U218">
        <v>4</v>
      </c>
    </row>
    <row r="219" spans="1:21" x14ac:dyDescent="0.25">
      <c r="B219">
        <v>3</v>
      </c>
      <c r="C219">
        <v>4</v>
      </c>
      <c r="D219">
        <v>5</v>
      </c>
      <c r="E219">
        <v>4</v>
      </c>
      <c r="F219">
        <v>2</v>
      </c>
      <c r="G219">
        <v>3</v>
      </c>
      <c r="H219">
        <v>4</v>
      </c>
      <c r="I219">
        <v>5</v>
      </c>
      <c r="J219">
        <v>3</v>
      </c>
      <c r="K219">
        <v>4</v>
      </c>
      <c r="L219">
        <v>5</v>
      </c>
      <c r="M219">
        <v>4</v>
      </c>
      <c r="N219">
        <v>3</v>
      </c>
      <c r="O219">
        <v>4</v>
      </c>
      <c r="P219">
        <v>5</v>
      </c>
      <c r="Q219">
        <v>3</v>
      </c>
      <c r="R219">
        <v>4</v>
      </c>
      <c r="S219">
        <v>5</v>
      </c>
      <c r="T219">
        <v>4</v>
      </c>
      <c r="U219">
        <v>3</v>
      </c>
    </row>
    <row r="220" spans="1:21" x14ac:dyDescent="0.25">
      <c r="B220">
        <v>3</v>
      </c>
      <c r="C220">
        <v>4</v>
      </c>
      <c r="D220">
        <v>5</v>
      </c>
      <c r="E220">
        <v>2</v>
      </c>
      <c r="F220">
        <v>3</v>
      </c>
      <c r="G220">
        <v>4</v>
      </c>
      <c r="H220">
        <v>4</v>
      </c>
      <c r="I220">
        <v>3</v>
      </c>
      <c r="J220">
        <v>5</v>
      </c>
      <c r="K220">
        <v>4</v>
      </c>
      <c r="L220">
        <v>3</v>
      </c>
      <c r="M220">
        <v>4</v>
      </c>
      <c r="N220">
        <v>5</v>
      </c>
      <c r="O220">
        <v>4</v>
      </c>
      <c r="P220">
        <v>2</v>
      </c>
      <c r="Q220">
        <v>3</v>
      </c>
      <c r="R220">
        <v>4</v>
      </c>
      <c r="S220">
        <v>5</v>
      </c>
      <c r="T220">
        <v>3</v>
      </c>
      <c r="U220">
        <v>4</v>
      </c>
    </row>
    <row r="221" spans="1:21" x14ac:dyDescent="0.25">
      <c r="B221">
        <v>5</v>
      </c>
      <c r="C221">
        <v>4</v>
      </c>
      <c r="D221">
        <v>3</v>
      </c>
      <c r="E221">
        <v>4</v>
      </c>
      <c r="F221">
        <v>5</v>
      </c>
      <c r="G221">
        <v>3</v>
      </c>
      <c r="H221">
        <v>4</v>
      </c>
      <c r="I221">
        <v>5</v>
      </c>
      <c r="J221">
        <v>4</v>
      </c>
      <c r="K221">
        <v>3</v>
      </c>
      <c r="L221">
        <v>3</v>
      </c>
      <c r="M221">
        <v>4</v>
      </c>
      <c r="N221">
        <v>5</v>
      </c>
      <c r="O221">
        <v>2</v>
      </c>
      <c r="P221">
        <v>3</v>
      </c>
      <c r="Q221">
        <v>4</v>
      </c>
      <c r="R221">
        <v>4</v>
      </c>
      <c r="S221">
        <v>3</v>
      </c>
      <c r="T221">
        <v>5</v>
      </c>
      <c r="U221">
        <v>4</v>
      </c>
    </row>
    <row r="224" spans="1:21" x14ac:dyDescent="0.25">
      <c r="C224" s="1" t="s">
        <v>135</v>
      </c>
      <c r="D224" s="1" t="s">
        <v>167</v>
      </c>
    </row>
    <row r="225" spans="1:6" x14ac:dyDescent="0.25">
      <c r="C225">
        <v>2</v>
      </c>
      <c r="D225">
        <f>COUNTIF(B217:U221,C225)</f>
        <v>8</v>
      </c>
      <c r="F225" s="1" t="s">
        <v>166</v>
      </c>
    </row>
    <row r="226" spans="1:6" x14ac:dyDescent="0.25">
      <c r="C226">
        <v>3</v>
      </c>
      <c r="D226">
        <f>COUNTIF(B217:U221,C226)</f>
        <v>30</v>
      </c>
    </row>
    <row r="227" spans="1:6" x14ac:dyDescent="0.25">
      <c r="C227" s="1">
        <v>4</v>
      </c>
      <c r="D227" s="1">
        <f>COUNTIF(B217:U221,C227)</f>
        <v>39</v>
      </c>
    </row>
    <row r="228" spans="1:6" x14ac:dyDescent="0.25">
      <c r="C228">
        <v>5</v>
      </c>
      <c r="D228">
        <f>COUNTIF(B217:U221,C228)</f>
        <v>23</v>
      </c>
    </row>
    <row r="232" spans="1:6" x14ac:dyDescent="0.25">
      <c r="B232" s="1" t="s">
        <v>168</v>
      </c>
    </row>
    <row r="233" spans="1:6" x14ac:dyDescent="0.25">
      <c r="C233">
        <f>MODE(B217:U221)</f>
        <v>4</v>
      </c>
    </row>
    <row r="235" spans="1:6" x14ac:dyDescent="0.25">
      <c r="B235" t="s">
        <v>169</v>
      </c>
    </row>
    <row r="240" spans="1:6" x14ac:dyDescent="0.25">
      <c r="A240" s="1" t="s">
        <v>170</v>
      </c>
    </row>
    <row r="260" spans="1:26" x14ac:dyDescent="0.25">
      <c r="A260" s="1" t="s">
        <v>171</v>
      </c>
    </row>
    <row r="261" spans="1:26" x14ac:dyDescent="0.25">
      <c r="B261" s="1" t="s">
        <v>172</v>
      </c>
    </row>
    <row r="263" spans="1:26" x14ac:dyDescent="0.25">
      <c r="B263">
        <v>35</v>
      </c>
      <c r="C263">
        <v>28</v>
      </c>
      <c r="D263">
        <v>32</v>
      </c>
      <c r="E263">
        <v>45</v>
      </c>
      <c r="F263">
        <v>38</v>
      </c>
      <c r="G263">
        <v>29</v>
      </c>
      <c r="H263">
        <v>42</v>
      </c>
      <c r="I263">
        <v>30</v>
      </c>
      <c r="J263">
        <v>36</v>
      </c>
      <c r="K263">
        <v>41</v>
      </c>
      <c r="L263">
        <v>47</v>
      </c>
      <c r="M263">
        <v>31</v>
      </c>
      <c r="N263">
        <v>39</v>
      </c>
      <c r="O263">
        <v>43</v>
      </c>
      <c r="P263">
        <v>37</v>
      </c>
      <c r="Q263">
        <v>30</v>
      </c>
      <c r="R263">
        <v>34</v>
      </c>
      <c r="S263">
        <v>39</v>
      </c>
      <c r="T263">
        <v>28</v>
      </c>
      <c r="U263">
        <v>33</v>
      </c>
      <c r="V263">
        <v>36</v>
      </c>
      <c r="W263">
        <v>40</v>
      </c>
      <c r="X263">
        <v>42</v>
      </c>
      <c r="Y263">
        <v>29</v>
      </c>
      <c r="Z263">
        <v>31</v>
      </c>
    </row>
    <row r="264" spans="1:26" x14ac:dyDescent="0.25">
      <c r="B264">
        <v>45</v>
      </c>
      <c r="C264">
        <v>38</v>
      </c>
      <c r="D264">
        <v>33</v>
      </c>
      <c r="E264">
        <v>41</v>
      </c>
      <c r="F264">
        <v>35</v>
      </c>
      <c r="G264">
        <v>37</v>
      </c>
      <c r="H264">
        <v>34</v>
      </c>
      <c r="I264">
        <v>46</v>
      </c>
      <c r="J264">
        <v>30</v>
      </c>
      <c r="K264">
        <v>39</v>
      </c>
      <c r="L264">
        <v>43</v>
      </c>
      <c r="M264">
        <v>28</v>
      </c>
      <c r="N264">
        <v>32</v>
      </c>
      <c r="O264">
        <v>36</v>
      </c>
      <c r="P264">
        <v>29</v>
      </c>
      <c r="Q264">
        <v>31</v>
      </c>
      <c r="R264">
        <v>37</v>
      </c>
      <c r="S264">
        <v>40</v>
      </c>
      <c r="T264">
        <v>42</v>
      </c>
      <c r="U264">
        <v>33</v>
      </c>
      <c r="V264">
        <v>39</v>
      </c>
      <c r="W264">
        <v>28</v>
      </c>
      <c r="X264">
        <v>35</v>
      </c>
      <c r="Y264">
        <v>38</v>
      </c>
      <c r="Z264">
        <v>43</v>
      </c>
    </row>
    <row r="267" spans="1:26" x14ac:dyDescent="0.25">
      <c r="C267" s="1" t="s">
        <v>135</v>
      </c>
      <c r="D267" s="1" t="s">
        <v>14</v>
      </c>
    </row>
    <row r="268" spans="1:26" x14ac:dyDescent="0.25">
      <c r="C268">
        <v>28</v>
      </c>
      <c r="D268">
        <f>COUNTIF($B263:$Z264,C268)</f>
        <v>4</v>
      </c>
    </row>
    <row r="269" spans="1:26" x14ac:dyDescent="0.25">
      <c r="C269">
        <v>29</v>
      </c>
      <c r="D269">
        <f>COUNTIF(B263:Z264,C269)</f>
        <v>3</v>
      </c>
      <c r="F269" s="1" t="s">
        <v>173</v>
      </c>
    </row>
    <row r="270" spans="1:26" x14ac:dyDescent="0.25">
      <c r="C270">
        <v>30</v>
      </c>
      <c r="D270">
        <f>COUNTIF(B263:Z264,C270)</f>
        <v>3</v>
      </c>
    </row>
    <row r="271" spans="1:26" x14ac:dyDescent="0.25">
      <c r="C271">
        <v>31</v>
      </c>
      <c r="D271">
        <f>COUNTIF(B263:Z264,C271)</f>
        <v>3</v>
      </c>
    </row>
    <row r="272" spans="1:26" x14ac:dyDescent="0.25">
      <c r="C272">
        <v>32</v>
      </c>
      <c r="D272">
        <f>COUNTIF(B263:Z264,C272)</f>
        <v>2</v>
      </c>
    </row>
    <row r="273" spans="3:4" x14ac:dyDescent="0.25">
      <c r="C273">
        <v>33</v>
      </c>
      <c r="D273">
        <f>COUNTIF(B263:Z264,C273)</f>
        <v>3</v>
      </c>
    </row>
    <row r="274" spans="3:4" x14ac:dyDescent="0.25">
      <c r="C274">
        <v>34</v>
      </c>
      <c r="D274">
        <f>COUNTIF(B263:Z264,C274)</f>
        <v>2</v>
      </c>
    </row>
    <row r="275" spans="3:4" x14ac:dyDescent="0.25">
      <c r="C275">
        <v>35</v>
      </c>
      <c r="D275">
        <f>COUNTIF(B263:Z264,C275)</f>
        <v>3</v>
      </c>
    </row>
    <row r="276" spans="3:4" x14ac:dyDescent="0.25">
      <c r="C276">
        <v>36</v>
      </c>
      <c r="D276">
        <f>COUNTIF(B263:Z264,C276)</f>
        <v>3</v>
      </c>
    </row>
    <row r="277" spans="3:4" x14ac:dyDescent="0.25">
      <c r="C277">
        <v>37</v>
      </c>
      <c r="D277">
        <f>COUNTIF(B263:Z264,C277)</f>
        <v>3</v>
      </c>
    </row>
    <row r="278" spans="3:4" x14ac:dyDescent="0.25">
      <c r="C278">
        <v>38</v>
      </c>
      <c r="D278">
        <f>COUNTIF(B263:Z264,C278)</f>
        <v>3</v>
      </c>
    </row>
    <row r="279" spans="3:4" x14ac:dyDescent="0.25">
      <c r="C279">
        <v>39</v>
      </c>
      <c r="D279">
        <f>COUNTIF(B263:Z264,C279)</f>
        <v>4</v>
      </c>
    </row>
    <row r="280" spans="3:4" x14ac:dyDescent="0.25">
      <c r="C280">
        <v>40</v>
      </c>
      <c r="D280">
        <f>COUNTIF(B263:Z264,C280)</f>
        <v>2</v>
      </c>
    </row>
    <row r="281" spans="3:4" x14ac:dyDescent="0.25">
      <c r="C281">
        <v>41</v>
      </c>
      <c r="D281">
        <f>COUNTIF(B263:Z264,C281)</f>
        <v>2</v>
      </c>
    </row>
    <row r="282" spans="3:4" x14ac:dyDescent="0.25">
      <c r="C282">
        <v>42</v>
      </c>
      <c r="D282">
        <f>COUNTIF(B263:Z264,C282)</f>
        <v>3</v>
      </c>
    </row>
    <row r="283" spans="3:4" x14ac:dyDescent="0.25">
      <c r="C283">
        <v>43</v>
      </c>
      <c r="D283">
        <f>COUNTIF(B263:Z264,C283)</f>
        <v>3</v>
      </c>
    </row>
    <row r="284" spans="3:4" x14ac:dyDescent="0.25">
      <c r="C284">
        <v>45</v>
      </c>
      <c r="D284">
        <f>COUNTIF(B263:Z264,C284)</f>
        <v>2</v>
      </c>
    </row>
    <row r="285" spans="3:4" x14ac:dyDescent="0.25">
      <c r="C285">
        <v>46</v>
      </c>
      <c r="D285">
        <f>COUNTIF(B263:Z264,C285)</f>
        <v>1</v>
      </c>
    </row>
    <row r="286" spans="3:4" x14ac:dyDescent="0.25">
      <c r="C286">
        <v>47</v>
      </c>
      <c r="D286">
        <f>COUNTIF(B263:Z264,C286)</f>
        <v>1</v>
      </c>
    </row>
    <row r="288" spans="3:4" x14ac:dyDescent="0.25">
      <c r="C288" s="1" t="s">
        <v>174</v>
      </c>
    </row>
    <row r="289" spans="3:6" x14ac:dyDescent="0.25">
      <c r="E289">
        <f>AVERAGE(B263:Z264)</f>
        <v>36.14</v>
      </c>
    </row>
    <row r="290" spans="3:6" x14ac:dyDescent="0.25">
      <c r="F290" t="s">
        <v>175</v>
      </c>
    </row>
    <row r="292" spans="3:6" x14ac:dyDescent="0.25">
      <c r="C292" s="1" t="s">
        <v>176</v>
      </c>
    </row>
    <row r="310" spans="1:23" x14ac:dyDescent="0.25">
      <c r="A310" s="1" t="s">
        <v>177</v>
      </c>
      <c r="C310" s="1"/>
    </row>
    <row r="311" spans="1:23" x14ac:dyDescent="0.25">
      <c r="D311" s="1" t="s">
        <v>178</v>
      </c>
    </row>
    <row r="313" spans="1:23" x14ac:dyDescent="0.25">
      <c r="D313">
        <v>125</v>
      </c>
      <c r="E313">
        <v>148</v>
      </c>
      <c r="F313">
        <v>137</v>
      </c>
      <c r="G313">
        <v>120</v>
      </c>
      <c r="H313">
        <v>135</v>
      </c>
      <c r="I313">
        <v>132</v>
      </c>
      <c r="J313">
        <v>145</v>
      </c>
      <c r="K313">
        <v>122</v>
      </c>
      <c r="L313">
        <v>130</v>
      </c>
      <c r="M313">
        <v>141</v>
      </c>
      <c r="N313">
        <v>118</v>
      </c>
      <c r="O313">
        <v>125</v>
      </c>
      <c r="P313">
        <v>132</v>
      </c>
      <c r="Q313">
        <v>136</v>
      </c>
      <c r="R313">
        <v>128</v>
      </c>
      <c r="S313">
        <v>123</v>
      </c>
      <c r="T313">
        <v>132</v>
      </c>
      <c r="U313">
        <v>138</v>
      </c>
      <c r="V313">
        <v>126</v>
      </c>
      <c r="W313">
        <v>129</v>
      </c>
    </row>
    <row r="314" spans="1:23" x14ac:dyDescent="0.25">
      <c r="D314">
        <v>136</v>
      </c>
      <c r="E314">
        <v>127</v>
      </c>
      <c r="F314">
        <v>130</v>
      </c>
      <c r="G314">
        <v>122</v>
      </c>
      <c r="H314">
        <v>125</v>
      </c>
      <c r="I314">
        <v>133</v>
      </c>
      <c r="J314">
        <v>140</v>
      </c>
      <c r="K314">
        <v>126</v>
      </c>
      <c r="L314">
        <v>133</v>
      </c>
      <c r="M314">
        <v>135</v>
      </c>
      <c r="N314">
        <v>130</v>
      </c>
      <c r="O314">
        <v>134</v>
      </c>
      <c r="P314">
        <v>141</v>
      </c>
      <c r="Q314">
        <v>119</v>
      </c>
      <c r="R314">
        <v>125</v>
      </c>
      <c r="S314">
        <v>131</v>
      </c>
      <c r="T314">
        <v>136</v>
      </c>
      <c r="U314">
        <v>128</v>
      </c>
      <c r="V314">
        <v>124</v>
      </c>
      <c r="W314">
        <v>132</v>
      </c>
    </row>
    <row r="315" spans="1:23" x14ac:dyDescent="0.25">
      <c r="D315">
        <v>136</v>
      </c>
      <c r="E315">
        <v>127</v>
      </c>
      <c r="F315">
        <v>130</v>
      </c>
      <c r="G315">
        <v>122</v>
      </c>
      <c r="H315">
        <v>125</v>
      </c>
      <c r="I315">
        <v>133</v>
      </c>
      <c r="J315">
        <v>140</v>
      </c>
      <c r="K315">
        <v>126</v>
      </c>
      <c r="L315">
        <v>133</v>
      </c>
      <c r="M315">
        <v>135</v>
      </c>
      <c r="N315">
        <v>130</v>
      </c>
      <c r="O315">
        <v>134</v>
      </c>
      <c r="P315">
        <v>141</v>
      </c>
      <c r="Q315">
        <v>119</v>
      </c>
      <c r="R315">
        <v>125</v>
      </c>
      <c r="S315">
        <v>131</v>
      </c>
      <c r="T315">
        <v>136</v>
      </c>
      <c r="U315">
        <v>128</v>
      </c>
      <c r="V315">
        <v>124</v>
      </c>
      <c r="W315">
        <v>132</v>
      </c>
    </row>
    <row r="316" spans="1:23" x14ac:dyDescent="0.25">
      <c r="D316">
        <v>136</v>
      </c>
      <c r="E316">
        <v>127</v>
      </c>
      <c r="F316">
        <v>130</v>
      </c>
      <c r="G316">
        <v>122</v>
      </c>
      <c r="H316">
        <v>125</v>
      </c>
      <c r="I316">
        <v>133</v>
      </c>
      <c r="J316">
        <v>140</v>
      </c>
      <c r="K316">
        <v>126</v>
      </c>
      <c r="L316">
        <v>133</v>
      </c>
      <c r="M316">
        <v>135</v>
      </c>
      <c r="N316">
        <v>130</v>
      </c>
      <c r="O316">
        <v>134</v>
      </c>
      <c r="P316">
        <v>141</v>
      </c>
      <c r="Q316">
        <v>119</v>
      </c>
      <c r="R316">
        <v>125</v>
      </c>
      <c r="S316">
        <v>131</v>
      </c>
      <c r="T316">
        <v>136</v>
      </c>
      <c r="U316">
        <v>128</v>
      </c>
      <c r="V316">
        <v>124</v>
      </c>
      <c r="W316">
        <v>132</v>
      </c>
    </row>
    <row r="317" spans="1:23" x14ac:dyDescent="0.25">
      <c r="D317">
        <v>136</v>
      </c>
      <c r="E317">
        <v>127</v>
      </c>
      <c r="F317">
        <v>130</v>
      </c>
      <c r="G317">
        <v>122</v>
      </c>
      <c r="H317">
        <v>125</v>
      </c>
      <c r="I317">
        <v>133</v>
      </c>
      <c r="J317">
        <v>140</v>
      </c>
      <c r="K317">
        <v>126</v>
      </c>
      <c r="L317">
        <v>133</v>
      </c>
      <c r="M317">
        <v>135</v>
      </c>
      <c r="N317">
        <v>130</v>
      </c>
      <c r="O317">
        <v>134</v>
      </c>
      <c r="P317">
        <v>141</v>
      </c>
      <c r="Q317">
        <v>119</v>
      </c>
      <c r="R317">
        <v>125</v>
      </c>
      <c r="S317">
        <v>131</v>
      </c>
      <c r="T317">
        <v>136</v>
      </c>
      <c r="U317">
        <v>128</v>
      </c>
      <c r="V317">
        <v>124</v>
      </c>
      <c r="W317">
        <v>132</v>
      </c>
    </row>
    <row r="320" spans="1:23" x14ac:dyDescent="0.25">
      <c r="B320" s="1" t="s">
        <v>135</v>
      </c>
      <c r="C320" s="1" t="s">
        <v>14</v>
      </c>
    </row>
    <row r="321" spans="2:5" x14ac:dyDescent="0.25">
      <c r="B321">
        <v>118</v>
      </c>
      <c r="C321">
        <f>COUNTIF(D313:W317,B321)</f>
        <v>1</v>
      </c>
    </row>
    <row r="322" spans="2:5" x14ac:dyDescent="0.25">
      <c r="B322">
        <v>119</v>
      </c>
      <c r="C322">
        <f>COUNTIF(D313:W317,B322)</f>
        <v>4</v>
      </c>
      <c r="E322" s="1" t="s">
        <v>179</v>
      </c>
    </row>
    <row r="323" spans="2:5" x14ac:dyDescent="0.25">
      <c r="B323">
        <v>120</v>
      </c>
      <c r="C323">
        <f>COUNTIF(D313:W317,B323)</f>
        <v>1</v>
      </c>
    </row>
    <row r="324" spans="2:5" x14ac:dyDescent="0.25">
      <c r="B324">
        <v>122</v>
      </c>
      <c r="C324">
        <f>COUNTIF(D313:W317,B324)</f>
        <v>5</v>
      </c>
    </row>
    <row r="325" spans="2:5" x14ac:dyDescent="0.25">
      <c r="B325">
        <v>123</v>
      </c>
      <c r="C325">
        <f>COUNTIF(D313:W317,B325)</f>
        <v>1</v>
      </c>
    </row>
    <row r="326" spans="2:5" x14ac:dyDescent="0.25">
      <c r="B326">
        <v>124</v>
      </c>
      <c r="C326">
        <f>COUNTIF(D313:W317,B326)</f>
        <v>4</v>
      </c>
    </row>
    <row r="327" spans="2:5" x14ac:dyDescent="0.25">
      <c r="B327">
        <v>125</v>
      </c>
      <c r="C327">
        <f>COUNTIF(D313:W317,B327)</f>
        <v>10</v>
      </c>
    </row>
    <row r="328" spans="2:5" x14ac:dyDescent="0.25">
      <c r="B328">
        <v>126</v>
      </c>
      <c r="C328">
        <f>COUNTIF(D313:W317,B328)</f>
        <v>5</v>
      </c>
    </row>
    <row r="329" spans="2:5" x14ac:dyDescent="0.25">
      <c r="B329">
        <v>127</v>
      </c>
      <c r="C329">
        <f>COUNTIF(D313:W317,B329)</f>
        <v>4</v>
      </c>
    </row>
    <row r="330" spans="2:5" x14ac:dyDescent="0.25">
      <c r="B330">
        <v>128</v>
      </c>
      <c r="C330">
        <f>COUNTIF(D313:W317,B330)</f>
        <v>5</v>
      </c>
    </row>
    <row r="331" spans="2:5" x14ac:dyDescent="0.25">
      <c r="B331">
        <v>129</v>
      </c>
      <c r="C331">
        <f>COUNTIF(D313:W317,B331)</f>
        <v>1</v>
      </c>
    </row>
    <row r="332" spans="2:5" x14ac:dyDescent="0.25">
      <c r="B332">
        <v>130</v>
      </c>
      <c r="C332">
        <f>COUNTIF(D313:W317,B332)</f>
        <v>9</v>
      </c>
    </row>
    <row r="333" spans="2:5" x14ac:dyDescent="0.25">
      <c r="B333">
        <v>131</v>
      </c>
      <c r="C333">
        <f>COUNTIF(D313:W317,B333)</f>
        <v>4</v>
      </c>
    </row>
    <row r="334" spans="2:5" x14ac:dyDescent="0.25">
      <c r="B334">
        <v>132</v>
      </c>
      <c r="C334">
        <f>COUNTIF(D313:W317,B334)</f>
        <v>7</v>
      </c>
    </row>
    <row r="335" spans="2:5" x14ac:dyDescent="0.25">
      <c r="B335">
        <v>133</v>
      </c>
      <c r="C335">
        <f>COUNTIF(D313:W317,B335)</f>
        <v>8</v>
      </c>
    </row>
    <row r="336" spans="2:5" x14ac:dyDescent="0.25">
      <c r="B336">
        <v>134</v>
      </c>
      <c r="C336">
        <f>COUNTIF(D313:W317,B336)</f>
        <v>4</v>
      </c>
    </row>
    <row r="337" spans="2:6" x14ac:dyDescent="0.25">
      <c r="B337">
        <v>135</v>
      </c>
      <c r="C337">
        <f>COUNTIF(D313:W317,B337)</f>
        <v>5</v>
      </c>
    </row>
    <row r="338" spans="2:6" x14ac:dyDescent="0.25">
      <c r="B338">
        <v>136</v>
      </c>
      <c r="C338">
        <f>COUNTIF(D313:W317,B338)</f>
        <v>9</v>
      </c>
    </row>
    <row r="339" spans="2:6" x14ac:dyDescent="0.25">
      <c r="B339">
        <v>137</v>
      </c>
      <c r="C339">
        <f>COUNTIF(D313:W317,B339)</f>
        <v>1</v>
      </c>
      <c r="E339" s="1" t="s">
        <v>180</v>
      </c>
    </row>
    <row r="340" spans="2:6" x14ac:dyDescent="0.25">
      <c r="B340">
        <v>138</v>
      </c>
      <c r="C340">
        <f>COUNTIF(D313:W317,B340)</f>
        <v>1</v>
      </c>
      <c r="F340">
        <f>MEDIAN(D313:W317)</f>
        <v>130.5</v>
      </c>
    </row>
    <row r="341" spans="2:6" x14ac:dyDescent="0.25">
      <c r="B341">
        <v>140</v>
      </c>
      <c r="C341">
        <f>COUNTIF( D313:W317,B341)</f>
        <v>4</v>
      </c>
      <c r="F341" t="s">
        <v>181</v>
      </c>
    </row>
    <row r="342" spans="2:6" x14ac:dyDescent="0.25">
      <c r="B342">
        <v>141</v>
      </c>
      <c r="C342">
        <f>COUNTIF(D313:W317,B342)</f>
        <v>5</v>
      </c>
    </row>
    <row r="343" spans="2:6" x14ac:dyDescent="0.25">
      <c r="B343">
        <v>145</v>
      </c>
      <c r="C343">
        <f>COUNTIF(D313:W317,B343)</f>
        <v>1</v>
      </c>
      <c r="E343" s="1" t="s">
        <v>176</v>
      </c>
    </row>
    <row r="344" spans="2:6" x14ac:dyDescent="0.25">
      <c r="B344">
        <v>148</v>
      </c>
      <c r="C344">
        <f>COUNTIF(D313:W317,B344)</f>
        <v>1</v>
      </c>
    </row>
    <row r="360" spans="2:13" x14ac:dyDescent="0.25">
      <c r="B360" s="1" t="s">
        <v>182</v>
      </c>
    </row>
    <row r="361" spans="2:13" x14ac:dyDescent="0.25">
      <c r="C361" s="1" t="s">
        <v>183</v>
      </c>
    </row>
    <row r="363" spans="2:13" x14ac:dyDescent="0.25">
      <c r="C363" t="s">
        <v>184</v>
      </c>
      <c r="D363">
        <v>45</v>
      </c>
      <c r="E363">
        <v>35</v>
      </c>
      <c r="F363">
        <v>40</v>
      </c>
      <c r="G363">
        <v>38</v>
      </c>
      <c r="H363">
        <v>42</v>
      </c>
      <c r="I363">
        <v>37</v>
      </c>
      <c r="J363">
        <v>39</v>
      </c>
      <c r="K363">
        <v>43</v>
      </c>
      <c r="L363">
        <v>44</v>
      </c>
      <c r="M363">
        <v>41</v>
      </c>
    </row>
    <row r="364" spans="2:13" x14ac:dyDescent="0.25">
      <c r="C364" t="s">
        <v>185</v>
      </c>
      <c r="D364">
        <v>32</v>
      </c>
      <c r="E364">
        <v>28</v>
      </c>
      <c r="F364">
        <v>30</v>
      </c>
      <c r="G364">
        <v>34</v>
      </c>
      <c r="H364">
        <v>33</v>
      </c>
      <c r="I364">
        <v>35</v>
      </c>
      <c r="J364">
        <v>31</v>
      </c>
      <c r="K364">
        <v>29</v>
      </c>
      <c r="L364">
        <v>36</v>
      </c>
      <c r="M364">
        <v>37</v>
      </c>
    </row>
    <row r="365" spans="2:13" x14ac:dyDescent="0.25">
      <c r="C365" t="s">
        <v>186</v>
      </c>
      <c r="D365">
        <v>40</v>
      </c>
      <c r="E365">
        <v>39</v>
      </c>
      <c r="F365">
        <v>42</v>
      </c>
      <c r="G365">
        <v>41</v>
      </c>
      <c r="H365">
        <v>38</v>
      </c>
      <c r="I365">
        <v>43</v>
      </c>
      <c r="J365">
        <v>45</v>
      </c>
      <c r="K365">
        <v>44</v>
      </c>
      <c r="L365">
        <v>41</v>
      </c>
      <c r="M365">
        <v>37</v>
      </c>
    </row>
    <row r="367" spans="2:13" x14ac:dyDescent="0.25">
      <c r="D367" s="1" t="s">
        <v>135</v>
      </c>
      <c r="E367" s="1" t="s">
        <v>14</v>
      </c>
    </row>
    <row r="368" spans="2:13" x14ac:dyDescent="0.25">
      <c r="D368">
        <v>45</v>
      </c>
      <c r="E368">
        <f>COUNTIF(D363:M365,D368)</f>
        <v>2</v>
      </c>
      <c r="G368" t="s">
        <v>187</v>
      </c>
    </row>
    <row r="369" spans="4:5" x14ac:dyDescent="0.25">
      <c r="D369">
        <v>35</v>
      </c>
      <c r="E369">
        <f>COUNTIF(D363:M365,D369)</f>
        <v>2</v>
      </c>
    </row>
    <row r="370" spans="4:5" x14ac:dyDescent="0.25">
      <c r="D370">
        <v>40</v>
      </c>
      <c r="E370">
        <f>COUNTIF(D363:M365,D370)</f>
        <v>2</v>
      </c>
    </row>
    <row r="371" spans="4:5" x14ac:dyDescent="0.25">
      <c r="D371">
        <v>38</v>
      </c>
      <c r="E371">
        <f>COUNTIF(D363:M365,D371)</f>
        <v>2</v>
      </c>
    </row>
    <row r="372" spans="4:5" x14ac:dyDescent="0.25">
      <c r="D372">
        <v>42</v>
      </c>
      <c r="E372">
        <f>COUNTIF(D363:M365,D372)</f>
        <v>2</v>
      </c>
    </row>
    <row r="373" spans="4:5" x14ac:dyDescent="0.25">
      <c r="D373" s="1">
        <v>37</v>
      </c>
      <c r="E373" s="1">
        <f>COUNTIF(D363:M365,D373)</f>
        <v>3</v>
      </c>
    </row>
    <row r="374" spans="4:5" x14ac:dyDescent="0.25">
      <c r="D374">
        <v>39</v>
      </c>
      <c r="E374">
        <f>COUNTIF(D363:M365,D374)</f>
        <v>2</v>
      </c>
    </row>
    <row r="375" spans="4:5" x14ac:dyDescent="0.25">
      <c r="D375">
        <v>43</v>
      </c>
      <c r="E375">
        <f>COUNTIF(D363:M365,D375)</f>
        <v>2</v>
      </c>
    </row>
    <row r="376" spans="4:5" x14ac:dyDescent="0.25">
      <c r="D376">
        <v>44</v>
      </c>
      <c r="E376">
        <f>COUNTIF(D363:M365,D376)</f>
        <v>2</v>
      </c>
    </row>
    <row r="377" spans="4:5" x14ac:dyDescent="0.25">
      <c r="D377" s="1">
        <v>41</v>
      </c>
      <c r="E377" s="1">
        <f>COUNTIF(D363:M365,D377)</f>
        <v>3</v>
      </c>
    </row>
    <row r="378" spans="4:5" x14ac:dyDescent="0.25">
      <c r="D378">
        <v>32</v>
      </c>
      <c r="E378">
        <f>COUNTIF(D363:M365,D378)</f>
        <v>1</v>
      </c>
    </row>
    <row r="379" spans="4:5" x14ac:dyDescent="0.25">
      <c r="D379">
        <v>28</v>
      </c>
      <c r="E379">
        <f>COUNTIF(D363:M365,D379)</f>
        <v>1</v>
      </c>
    </row>
    <row r="380" spans="4:5" x14ac:dyDescent="0.25">
      <c r="D380">
        <v>30</v>
      </c>
      <c r="E380">
        <f>COUNTIF(D363:M365,D380)</f>
        <v>1</v>
      </c>
    </row>
    <row r="381" spans="4:5" x14ac:dyDescent="0.25">
      <c r="D381">
        <v>34</v>
      </c>
      <c r="E381">
        <f>COUNTIF(D363:M365,D381)</f>
        <v>1</v>
      </c>
    </row>
    <row r="382" spans="4:5" x14ac:dyDescent="0.25">
      <c r="D382">
        <v>33</v>
      </c>
      <c r="E382">
        <f>COUNTIF(D363:M365,D382)</f>
        <v>1</v>
      </c>
    </row>
    <row r="383" spans="4:5" x14ac:dyDescent="0.25">
      <c r="D383">
        <v>31</v>
      </c>
      <c r="E383">
        <f>COUNTIF(D363:M365,D383)</f>
        <v>1</v>
      </c>
    </row>
    <row r="384" spans="4:5" x14ac:dyDescent="0.25">
      <c r="D384">
        <v>29</v>
      </c>
      <c r="E384">
        <f>COUNTIF(D363:M365,D384)</f>
        <v>1</v>
      </c>
    </row>
    <row r="385" spans="3:6" x14ac:dyDescent="0.25">
      <c r="D385">
        <v>36</v>
      </c>
      <c r="E385">
        <f>COUNTIF(D363:M365,D385)</f>
        <v>1</v>
      </c>
    </row>
    <row r="388" spans="3:6" x14ac:dyDescent="0.25">
      <c r="C388" s="1" t="s">
        <v>188</v>
      </c>
    </row>
    <row r="389" spans="3:6" x14ac:dyDescent="0.25">
      <c r="C389" t="s">
        <v>184</v>
      </c>
      <c r="D389">
        <f>AVERAGE(D363:M363)</f>
        <v>40.4</v>
      </c>
    </row>
    <row r="390" spans="3:6" x14ac:dyDescent="0.25">
      <c r="C390" t="s">
        <v>185</v>
      </c>
      <c r="D390">
        <f>AVERAGE(D364:M364)</f>
        <v>32.5</v>
      </c>
    </row>
    <row r="391" spans="3:6" x14ac:dyDescent="0.25">
      <c r="C391" t="s">
        <v>186</v>
      </c>
      <c r="D391">
        <f>AVERAGE(D365:M365)</f>
        <v>41</v>
      </c>
    </row>
    <row r="393" spans="3:6" x14ac:dyDescent="0.25">
      <c r="D393" t="s">
        <v>189</v>
      </c>
    </row>
    <row r="395" spans="3:6" x14ac:dyDescent="0.25">
      <c r="C395" s="1" t="s">
        <v>190</v>
      </c>
    </row>
    <row r="396" spans="3:6" x14ac:dyDescent="0.25">
      <c r="E396" t="s">
        <v>184</v>
      </c>
      <c r="F396">
        <f>MAX(D363:M363)-MIN(D363:M363)</f>
        <v>10</v>
      </c>
    </row>
    <row r="397" spans="3:6" x14ac:dyDescent="0.25">
      <c r="E397" t="s">
        <v>185</v>
      </c>
      <c r="F397">
        <f>MAX(D364:M364)-MIN(D364:M364)</f>
        <v>9</v>
      </c>
    </row>
    <row r="398" spans="3:6" x14ac:dyDescent="0.25">
      <c r="E398" t="s">
        <v>186</v>
      </c>
      <c r="F398">
        <f>MAX(D365:M365)-MIN(D365:M365)</f>
        <v>8</v>
      </c>
    </row>
    <row r="400" spans="3:6" x14ac:dyDescent="0.25">
      <c r="F400" t="s">
        <v>191</v>
      </c>
    </row>
  </sheetData>
  <sortState xmlns:xlrd2="http://schemas.microsoft.com/office/spreadsheetml/2017/richdata2" ref="B321:B344">
    <sortCondition ref="B321:B344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E5A2-9E70-4BC8-B14E-945AF43CCBC3}">
  <dimension ref="A1:BG104"/>
  <sheetViews>
    <sheetView workbookViewId="0">
      <selection activeCell="E91" sqref="E91"/>
    </sheetView>
  </sheetViews>
  <sheetFormatPr defaultRowHeight="15" x14ac:dyDescent="0.25"/>
  <cols>
    <col min="2" max="2" width="13.28515625" customWidth="1"/>
  </cols>
  <sheetData>
    <row r="1" spans="1:48" ht="15.75" x14ac:dyDescent="0.25">
      <c r="A1" s="12" t="s">
        <v>31</v>
      </c>
      <c r="B1" s="13"/>
      <c r="C1" s="13"/>
      <c r="D1" s="13"/>
      <c r="E1" s="13"/>
      <c r="F1" s="13"/>
    </row>
    <row r="3" spans="1:48" x14ac:dyDescent="0.25">
      <c r="A3" s="1" t="s">
        <v>0</v>
      </c>
    </row>
    <row r="4" spans="1:48" x14ac:dyDescent="0.25">
      <c r="B4">
        <v>-2.5</v>
      </c>
      <c r="C4">
        <v>1.3</v>
      </c>
      <c r="D4">
        <v>-0.8</v>
      </c>
      <c r="E4">
        <v>-1.9</v>
      </c>
      <c r="F4">
        <v>2.1</v>
      </c>
      <c r="G4">
        <v>0.5</v>
      </c>
      <c r="H4">
        <v>-1.2</v>
      </c>
      <c r="I4">
        <v>1.8</v>
      </c>
      <c r="J4">
        <v>-0.5</v>
      </c>
      <c r="K4">
        <v>2.2999999999999998</v>
      </c>
      <c r="L4">
        <v>-0.7</v>
      </c>
      <c r="M4">
        <v>1.2</v>
      </c>
      <c r="N4">
        <v>-1.5</v>
      </c>
      <c r="O4">
        <v>-0.3</v>
      </c>
      <c r="P4">
        <v>2.6</v>
      </c>
      <c r="Q4">
        <v>1.1000000000000001</v>
      </c>
      <c r="R4">
        <v>-1.7</v>
      </c>
      <c r="S4">
        <v>0.9</v>
      </c>
      <c r="T4">
        <v>-1.4</v>
      </c>
      <c r="U4">
        <v>0.3</v>
      </c>
      <c r="V4">
        <v>1.9</v>
      </c>
      <c r="W4">
        <v>-1.1000000000000001</v>
      </c>
      <c r="X4">
        <v>-0.4</v>
      </c>
      <c r="Y4">
        <v>2.2000000000000002</v>
      </c>
      <c r="Z4">
        <v>-0.9</v>
      </c>
      <c r="AA4">
        <v>1.6</v>
      </c>
      <c r="AB4">
        <v>-0.6</v>
      </c>
      <c r="AC4">
        <v>-1.3</v>
      </c>
      <c r="AD4">
        <v>2.4</v>
      </c>
      <c r="AE4">
        <v>0.7</v>
      </c>
      <c r="AF4">
        <v>-1.8</v>
      </c>
      <c r="AG4">
        <v>1.5</v>
      </c>
      <c r="AH4">
        <v>-0.2</v>
      </c>
      <c r="AI4">
        <v>-2.1</v>
      </c>
      <c r="AJ4">
        <v>2.8</v>
      </c>
      <c r="AK4">
        <v>0.8</v>
      </c>
      <c r="AL4">
        <v>-1.6</v>
      </c>
      <c r="AM4">
        <v>1.4</v>
      </c>
      <c r="AN4">
        <v>-0.1</v>
      </c>
      <c r="AO4">
        <v>2.5</v>
      </c>
      <c r="AP4">
        <v>-1</v>
      </c>
      <c r="AQ4">
        <v>1.7</v>
      </c>
      <c r="AR4">
        <v>-0.9</v>
      </c>
      <c r="AS4">
        <v>-2</v>
      </c>
      <c r="AT4">
        <v>2.7</v>
      </c>
      <c r="AU4">
        <v>0.6</v>
      </c>
      <c r="AV4">
        <v>-1.4</v>
      </c>
    </row>
    <row r="6" spans="1:48" x14ac:dyDescent="0.25">
      <c r="B6" s="1" t="s">
        <v>32</v>
      </c>
      <c r="C6">
        <f>SKEW(B4:AV4)</f>
        <v>0.10971043497443665</v>
      </c>
    </row>
    <row r="7" spans="1:48" x14ac:dyDescent="0.25">
      <c r="C7" t="s">
        <v>33</v>
      </c>
    </row>
    <row r="9" spans="1:48" x14ac:dyDescent="0.25">
      <c r="B9" s="1" t="s">
        <v>34</v>
      </c>
      <c r="C9">
        <f>KURT(B4:AV4)</f>
        <v>-1.3162573833074491</v>
      </c>
    </row>
    <row r="10" spans="1:48" x14ac:dyDescent="0.25">
      <c r="C10" t="s">
        <v>35</v>
      </c>
    </row>
    <row r="12" spans="1:48" x14ac:dyDescent="0.25">
      <c r="B12" s="1" t="s">
        <v>36</v>
      </c>
    </row>
    <row r="13" spans="1:48" x14ac:dyDescent="0.25">
      <c r="C13" t="s">
        <v>40</v>
      </c>
    </row>
    <row r="14" spans="1:48" x14ac:dyDescent="0.25">
      <c r="D14" s="1" t="s">
        <v>37</v>
      </c>
    </row>
    <row r="15" spans="1:48" x14ac:dyDescent="0.25">
      <c r="C15" t="s">
        <v>38</v>
      </c>
    </row>
    <row r="17" spans="1:59" x14ac:dyDescent="0.25">
      <c r="C17" t="s">
        <v>39</v>
      </c>
    </row>
    <row r="20" spans="1:59" x14ac:dyDescent="0.25">
      <c r="A20" s="1" t="s">
        <v>9</v>
      </c>
    </row>
    <row r="21" spans="1:59" x14ac:dyDescent="0.25">
      <c r="B21">
        <v>2.5</v>
      </c>
      <c r="C21">
        <v>4.8</v>
      </c>
      <c r="D21">
        <v>3.2</v>
      </c>
      <c r="E21">
        <v>2.1</v>
      </c>
      <c r="F21">
        <v>4.5</v>
      </c>
      <c r="G21">
        <v>2.9</v>
      </c>
      <c r="H21">
        <v>2.2999999999999998</v>
      </c>
      <c r="I21">
        <v>3.1</v>
      </c>
      <c r="J21">
        <v>4.2</v>
      </c>
      <c r="K21">
        <v>3.9</v>
      </c>
      <c r="L21">
        <v>2.8</v>
      </c>
      <c r="M21">
        <v>4.0999999999999996</v>
      </c>
      <c r="N21">
        <v>2.6</v>
      </c>
      <c r="O21">
        <v>2.4</v>
      </c>
      <c r="P21">
        <v>4.7</v>
      </c>
      <c r="Q21">
        <v>3.3</v>
      </c>
      <c r="R21">
        <v>2.7</v>
      </c>
      <c r="S21">
        <v>3</v>
      </c>
      <c r="T21">
        <v>4.3</v>
      </c>
      <c r="U21">
        <v>3.7</v>
      </c>
      <c r="V21">
        <v>2.2000000000000002</v>
      </c>
      <c r="W21">
        <v>3.6</v>
      </c>
      <c r="X21">
        <v>4</v>
      </c>
      <c r="Y21">
        <v>2.7</v>
      </c>
      <c r="Z21">
        <v>3.8</v>
      </c>
      <c r="AA21">
        <v>3.5</v>
      </c>
      <c r="AB21">
        <v>3.2</v>
      </c>
      <c r="AC21">
        <v>4.4000000000000004</v>
      </c>
      <c r="AD21">
        <v>2</v>
      </c>
      <c r="AE21">
        <v>3.4</v>
      </c>
      <c r="AF21">
        <v>3.1</v>
      </c>
      <c r="AG21">
        <v>2.9</v>
      </c>
      <c r="AH21">
        <v>4.5999999999999996</v>
      </c>
      <c r="AI21">
        <v>3.3</v>
      </c>
      <c r="AJ21">
        <v>2.5</v>
      </c>
      <c r="AK21">
        <v>4.9000000000000004</v>
      </c>
      <c r="AL21">
        <v>2.8</v>
      </c>
      <c r="AM21">
        <v>3</v>
      </c>
      <c r="AN21">
        <v>4.2</v>
      </c>
      <c r="AO21">
        <v>3.9</v>
      </c>
      <c r="AP21">
        <v>2.8</v>
      </c>
      <c r="AQ21">
        <v>4.0999999999999996</v>
      </c>
      <c r="AR21">
        <v>2.6</v>
      </c>
      <c r="AS21">
        <v>2.4</v>
      </c>
      <c r="AT21">
        <v>4.7</v>
      </c>
      <c r="AU21">
        <v>3.3</v>
      </c>
      <c r="AV21">
        <v>2.7</v>
      </c>
      <c r="AW21">
        <v>3</v>
      </c>
      <c r="AX21">
        <v>4.3</v>
      </c>
      <c r="AY21">
        <v>3.7</v>
      </c>
      <c r="AZ21">
        <v>2.2000000000000002</v>
      </c>
      <c r="BA21">
        <v>3.6</v>
      </c>
      <c r="BB21">
        <v>4</v>
      </c>
      <c r="BC21">
        <v>2.7</v>
      </c>
      <c r="BD21">
        <v>3.8</v>
      </c>
      <c r="BE21">
        <v>3.5</v>
      </c>
      <c r="BF21">
        <v>3.2</v>
      </c>
      <c r="BG21">
        <v>4.4000000000000004</v>
      </c>
    </row>
    <row r="22" spans="1:59" x14ac:dyDescent="0.25">
      <c r="B22">
        <v>2</v>
      </c>
      <c r="C22">
        <v>3.4</v>
      </c>
      <c r="D22">
        <v>3.1</v>
      </c>
      <c r="E22">
        <v>2.9</v>
      </c>
      <c r="F22">
        <v>4.5999999999999996</v>
      </c>
      <c r="G22">
        <v>3.3</v>
      </c>
      <c r="H22">
        <v>2.5</v>
      </c>
      <c r="I22">
        <v>4.9000000000000004</v>
      </c>
      <c r="J22">
        <v>2.8</v>
      </c>
      <c r="K22">
        <v>3</v>
      </c>
      <c r="L22">
        <v>4.2</v>
      </c>
      <c r="M22">
        <v>3.9</v>
      </c>
      <c r="N22">
        <v>2.8</v>
      </c>
      <c r="O22">
        <v>4.0999999999999996</v>
      </c>
      <c r="P22">
        <v>2.6</v>
      </c>
      <c r="Q22">
        <v>2.4</v>
      </c>
      <c r="R22">
        <v>4.7</v>
      </c>
      <c r="S22">
        <v>3.3</v>
      </c>
      <c r="T22">
        <v>2.7</v>
      </c>
      <c r="U22">
        <v>3</v>
      </c>
      <c r="V22">
        <v>4.3</v>
      </c>
      <c r="W22">
        <v>3.7</v>
      </c>
      <c r="X22">
        <v>2.2000000000000002</v>
      </c>
      <c r="Y22">
        <v>3.6</v>
      </c>
      <c r="Z22">
        <v>4</v>
      </c>
      <c r="AA22">
        <v>2.7</v>
      </c>
      <c r="AB22">
        <v>3.8</v>
      </c>
      <c r="AC22">
        <v>3.5</v>
      </c>
      <c r="AD22">
        <v>3.2</v>
      </c>
      <c r="AE22">
        <v>4.4000000000000004</v>
      </c>
      <c r="AF22">
        <v>2</v>
      </c>
      <c r="AG22">
        <v>3.4</v>
      </c>
      <c r="AH22">
        <v>3.1</v>
      </c>
      <c r="AI22">
        <v>2.9</v>
      </c>
      <c r="AJ22">
        <v>4.5999999999999996</v>
      </c>
      <c r="AK22">
        <v>3.3</v>
      </c>
      <c r="AL22">
        <v>2.5</v>
      </c>
      <c r="AM22">
        <v>4.9000000000000004</v>
      </c>
    </row>
    <row r="24" spans="1:59" x14ac:dyDescent="0.25">
      <c r="B24" s="1" t="s">
        <v>41</v>
      </c>
      <c r="C24">
        <f>SKEW(B21:BG22)</f>
        <v>0.22402536454542335</v>
      </c>
    </row>
    <row r="25" spans="1:59" x14ac:dyDescent="0.25">
      <c r="C25" t="s">
        <v>43</v>
      </c>
    </row>
    <row r="27" spans="1:59" x14ac:dyDescent="0.25">
      <c r="B27" s="1" t="s">
        <v>42</v>
      </c>
      <c r="C27">
        <f>KURT(B21:BG22)</f>
        <v>-0.93120912452529181</v>
      </c>
    </row>
    <row r="28" spans="1:59" x14ac:dyDescent="0.25">
      <c r="C28" t="s">
        <v>44</v>
      </c>
    </row>
    <row r="30" spans="1:59" x14ac:dyDescent="0.25">
      <c r="B30" s="1" t="s">
        <v>36</v>
      </c>
    </row>
    <row r="31" spans="1:59" x14ac:dyDescent="0.25">
      <c r="C31" t="s">
        <v>40</v>
      </c>
    </row>
    <row r="32" spans="1:59" x14ac:dyDescent="0.25">
      <c r="D32" s="1" t="s">
        <v>37</v>
      </c>
    </row>
    <row r="33" spans="1:51" x14ac:dyDescent="0.25">
      <c r="C33" t="s">
        <v>38</v>
      </c>
    </row>
    <row r="35" spans="1:51" x14ac:dyDescent="0.25">
      <c r="C35" t="s">
        <v>39</v>
      </c>
    </row>
    <row r="37" spans="1:51" x14ac:dyDescent="0.25">
      <c r="A37" s="1"/>
    </row>
    <row r="38" spans="1:51" x14ac:dyDescent="0.25">
      <c r="A38" s="1" t="s">
        <v>18</v>
      </c>
    </row>
    <row r="39" spans="1:51" x14ac:dyDescent="0.25">
      <c r="B39">
        <v>4</v>
      </c>
      <c r="C39">
        <v>5</v>
      </c>
      <c r="D39">
        <v>3</v>
      </c>
      <c r="E39">
        <v>4</v>
      </c>
      <c r="F39">
        <v>4</v>
      </c>
      <c r="G39">
        <v>3</v>
      </c>
      <c r="H39">
        <v>2</v>
      </c>
      <c r="I39">
        <v>5</v>
      </c>
      <c r="J39">
        <v>4</v>
      </c>
      <c r="K39">
        <v>3</v>
      </c>
      <c r="L39">
        <v>5</v>
      </c>
      <c r="M39">
        <v>4</v>
      </c>
      <c r="N39">
        <v>2</v>
      </c>
      <c r="O39">
        <v>3</v>
      </c>
      <c r="P39">
        <v>4</v>
      </c>
      <c r="Q39">
        <v>5</v>
      </c>
      <c r="R39">
        <v>3</v>
      </c>
      <c r="S39">
        <v>4</v>
      </c>
      <c r="T39">
        <v>5</v>
      </c>
      <c r="U39">
        <v>3</v>
      </c>
      <c r="V39">
        <v>4</v>
      </c>
      <c r="W39">
        <v>3</v>
      </c>
      <c r="X39">
        <v>2</v>
      </c>
      <c r="Y39">
        <v>4</v>
      </c>
      <c r="Z39">
        <v>5</v>
      </c>
      <c r="AA39">
        <v>3</v>
      </c>
      <c r="AB39">
        <v>4</v>
      </c>
      <c r="AC39">
        <v>5</v>
      </c>
      <c r="AD39">
        <v>4</v>
      </c>
      <c r="AE39">
        <v>3</v>
      </c>
      <c r="AF39">
        <v>3</v>
      </c>
      <c r="AG39">
        <v>4</v>
      </c>
      <c r="AH39">
        <v>5</v>
      </c>
      <c r="AI39">
        <v>2</v>
      </c>
      <c r="AJ39">
        <v>3</v>
      </c>
      <c r="AK39">
        <v>4</v>
      </c>
      <c r="AL39">
        <v>4</v>
      </c>
      <c r="AM39">
        <v>3</v>
      </c>
      <c r="AN39">
        <v>5</v>
      </c>
      <c r="AO39">
        <v>4</v>
      </c>
      <c r="AP39">
        <v>3</v>
      </c>
      <c r="AQ39">
        <v>4</v>
      </c>
      <c r="AR39">
        <v>5</v>
      </c>
      <c r="AS39">
        <v>4</v>
      </c>
      <c r="AT39">
        <v>2</v>
      </c>
      <c r="AU39">
        <v>3</v>
      </c>
      <c r="AV39">
        <v>4</v>
      </c>
      <c r="AW39">
        <v>5</v>
      </c>
      <c r="AX39">
        <v>3</v>
      </c>
      <c r="AY39">
        <v>4</v>
      </c>
    </row>
    <row r="40" spans="1:51" x14ac:dyDescent="0.25">
      <c r="B40">
        <v>5</v>
      </c>
      <c r="C40">
        <v>4</v>
      </c>
      <c r="D40">
        <v>3</v>
      </c>
      <c r="E40">
        <v>4</v>
      </c>
      <c r="F40">
        <v>5</v>
      </c>
      <c r="G40">
        <v>3</v>
      </c>
      <c r="H40">
        <v>4</v>
      </c>
      <c r="I40">
        <v>5</v>
      </c>
      <c r="J40">
        <v>4</v>
      </c>
      <c r="K40">
        <v>3</v>
      </c>
      <c r="L40">
        <v>3</v>
      </c>
      <c r="M40">
        <v>4</v>
      </c>
      <c r="N40">
        <v>5</v>
      </c>
      <c r="O40">
        <v>2</v>
      </c>
      <c r="P40">
        <v>3</v>
      </c>
      <c r="Q40">
        <v>4</v>
      </c>
      <c r="R40">
        <v>4</v>
      </c>
      <c r="S40">
        <v>3</v>
      </c>
      <c r="T40">
        <v>5</v>
      </c>
      <c r="U40">
        <v>4</v>
      </c>
      <c r="V40">
        <v>3</v>
      </c>
      <c r="W40">
        <v>4</v>
      </c>
      <c r="X40">
        <v>5</v>
      </c>
      <c r="Y40">
        <v>4</v>
      </c>
      <c r="Z40">
        <v>2</v>
      </c>
      <c r="AA40">
        <v>3</v>
      </c>
      <c r="AB40">
        <v>4</v>
      </c>
      <c r="AC40">
        <v>5</v>
      </c>
      <c r="AD40">
        <v>3</v>
      </c>
      <c r="AE40">
        <v>4</v>
      </c>
      <c r="AF40">
        <v>5</v>
      </c>
      <c r="AG40">
        <v>4</v>
      </c>
      <c r="AH40">
        <v>3</v>
      </c>
      <c r="AI40">
        <v>4</v>
      </c>
      <c r="AJ40">
        <v>5</v>
      </c>
      <c r="AK40">
        <v>3</v>
      </c>
      <c r="AL40">
        <v>4</v>
      </c>
      <c r="AM40">
        <v>5</v>
      </c>
      <c r="AN40">
        <v>4</v>
      </c>
      <c r="AO40">
        <v>3</v>
      </c>
      <c r="AP40">
        <v>3</v>
      </c>
      <c r="AQ40">
        <v>4</v>
      </c>
      <c r="AR40">
        <v>5</v>
      </c>
      <c r="AS40">
        <v>2</v>
      </c>
      <c r="AT40">
        <v>3</v>
      </c>
      <c r="AU40">
        <v>4</v>
      </c>
      <c r="AV40">
        <v>4</v>
      </c>
      <c r="AW40">
        <v>3</v>
      </c>
      <c r="AX40">
        <v>5</v>
      </c>
      <c r="AY40">
        <v>4</v>
      </c>
    </row>
    <row r="42" spans="1:51" x14ac:dyDescent="0.25">
      <c r="B42" s="1" t="s">
        <v>41</v>
      </c>
      <c r="C42">
        <f>SKEW(B39:AY40)</f>
        <v>-0.21090973977304461</v>
      </c>
    </row>
    <row r="43" spans="1:51" x14ac:dyDescent="0.25">
      <c r="C43" t="s">
        <v>50</v>
      </c>
    </row>
    <row r="45" spans="1:51" x14ac:dyDescent="0.25">
      <c r="B45" s="1" t="s">
        <v>42</v>
      </c>
      <c r="C45">
        <f>KURT(B39:AY40)</f>
        <v>-0.74525627211662515</v>
      </c>
    </row>
    <row r="46" spans="1:51" x14ac:dyDescent="0.25">
      <c r="C46" t="s">
        <v>51</v>
      </c>
    </row>
    <row r="48" spans="1:51" x14ac:dyDescent="0.25">
      <c r="B48" s="1" t="s">
        <v>36</v>
      </c>
    </row>
    <row r="49" spans="1:52" x14ac:dyDescent="0.25">
      <c r="C49" t="s">
        <v>48</v>
      </c>
    </row>
    <row r="50" spans="1:52" x14ac:dyDescent="0.25">
      <c r="D50" s="1" t="s">
        <v>45</v>
      </c>
    </row>
    <row r="51" spans="1:52" x14ac:dyDescent="0.25">
      <c r="C51" t="s">
        <v>38</v>
      </c>
    </row>
    <row r="53" spans="1:52" x14ac:dyDescent="0.25">
      <c r="C53" t="s">
        <v>39</v>
      </c>
    </row>
    <row r="56" spans="1:52" x14ac:dyDescent="0.25">
      <c r="A56" s="1" t="s">
        <v>47</v>
      </c>
      <c r="C56">
        <v>280</v>
      </c>
      <c r="D56">
        <v>350</v>
      </c>
      <c r="E56">
        <v>310</v>
      </c>
      <c r="F56">
        <v>270</v>
      </c>
      <c r="G56">
        <v>390</v>
      </c>
      <c r="H56">
        <v>320</v>
      </c>
      <c r="I56">
        <v>290</v>
      </c>
      <c r="J56">
        <v>340</v>
      </c>
      <c r="K56">
        <v>310</v>
      </c>
      <c r="L56">
        <v>380</v>
      </c>
      <c r="M56">
        <v>270</v>
      </c>
      <c r="N56">
        <v>350</v>
      </c>
      <c r="O56">
        <v>300</v>
      </c>
      <c r="P56">
        <v>330</v>
      </c>
      <c r="Q56">
        <v>370</v>
      </c>
      <c r="R56">
        <v>310</v>
      </c>
      <c r="S56">
        <v>280</v>
      </c>
      <c r="T56">
        <v>320</v>
      </c>
      <c r="U56">
        <v>350</v>
      </c>
      <c r="V56">
        <v>290</v>
      </c>
      <c r="W56">
        <v>270</v>
      </c>
      <c r="X56">
        <v>350</v>
      </c>
      <c r="Y56">
        <v>300</v>
      </c>
      <c r="Z56">
        <v>330</v>
      </c>
      <c r="AA56">
        <v>370</v>
      </c>
      <c r="AB56">
        <v>310</v>
      </c>
      <c r="AC56">
        <v>280</v>
      </c>
      <c r="AD56">
        <v>320</v>
      </c>
      <c r="AE56">
        <v>350</v>
      </c>
      <c r="AF56">
        <v>290</v>
      </c>
      <c r="AG56">
        <v>270</v>
      </c>
      <c r="AH56">
        <v>350</v>
      </c>
      <c r="AI56">
        <v>300</v>
      </c>
      <c r="AJ56">
        <v>330</v>
      </c>
      <c r="AK56">
        <v>370</v>
      </c>
      <c r="AL56">
        <v>310</v>
      </c>
      <c r="AM56">
        <v>280</v>
      </c>
      <c r="AN56">
        <v>320</v>
      </c>
      <c r="AO56">
        <v>350</v>
      </c>
      <c r="AP56">
        <v>290</v>
      </c>
      <c r="AQ56">
        <v>270</v>
      </c>
      <c r="AR56">
        <v>350</v>
      </c>
      <c r="AS56">
        <v>300</v>
      </c>
      <c r="AT56">
        <v>330</v>
      </c>
      <c r="AU56">
        <v>370</v>
      </c>
      <c r="AV56">
        <v>310</v>
      </c>
      <c r="AW56">
        <v>280</v>
      </c>
      <c r="AX56">
        <v>320</v>
      </c>
      <c r="AY56">
        <v>350</v>
      </c>
      <c r="AZ56">
        <v>290</v>
      </c>
    </row>
    <row r="57" spans="1:52" x14ac:dyDescent="0.25">
      <c r="C57">
        <v>270</v>
      </c>
      <c r="D57">
        <v>350</v>
      </c>
      <c r="E57">
        <v>300</v>
      </c>
      <c r="F57">
        <v>330</v>
      </c>
      <c r="G57">
        <v>370</v>
      </c>
      <c r="H57">
        <v>310</v>
      </c>
      <c r="I57">
        <v>280</v>
      </c>
      <c r="J57">
        <v>320</v>
      </c>
      <c r="K57">
        <v>350</v>
      </c>
      <c r="L57">
        <v>290</v>
      </c>
      <c r="M57">
        <v>270</v>
      </c>
      <c r="N57">
        <v>350</v>
      </c>
      <c r="O57">
        <v>300</v>
      </c>
      <c r="P57">
        <v>330</v>
      </c>
      <c r="Q57">
        <v>370</v>
      </c>
      <c r="R57">
        <v>310</v>
      </c>
      <c r="S57">
        <v>280</v>
      </c>
      <c r="T57">
        <v>320</v>
      </c>
      <c r="U57">
        <v>350</v>
      </c>
      <c r="V57">
        <v>290</v>
      </c>
      <c r="W57">
        <v>270</v>
      </c>
      <c r="X57">
        <v>350</v>
      </c>
      <c r="Y57">
        <v>300</v>
      </c>
      <c r="Z57">
        <v>330</v>
      </c>
      <c r="AA57">
        <v>370</v>
      </c>
      <c r="AB57">
        <v>310</v>
      </c>
      <c r="AC57">
        <v>280</v>
      </c>
      <c r="AD57">
        <v>320</v>
      </c>
      <c r="AE57">
        <v>350</v>
      </c>
      <c r="AF57">
        <v>290</v>
      </c>
      <c r="AG57">
        <v>270</v>
      </c>
      <c r="AH57">
        <v>350</v>
      </c>
      <c r="AI57">
        <v>300</v>
      </c>
      <c r="AJ57">
        <v>330</v>
      </c>
      <c r="AK57">
        <v>370</v>
      </c>
      <c r="AL57">
        <v>310</v>
      </c>
      <c r="AM57">
        <v>280</v>
      </c>
      <c r="AN57">
        <v>320</v>
      </c>
      <c r="AO57">
        <v>350</v>
      </c>
      <c r="AP57">
        <v>290</v>
      </c>
      <c r="AQ57">
        <v>270</v>
      </c>
      <c r="AR57">
        <v>350</v>
      </c>
      <c r="AS57">
        <v>300</v>
      </c>
      <c r="AT57">
        <v>330</v>
      </c>
      <c r="AU57">
        <v>370</v>
      </c>
      <c r="AV57">
        <v>310</v>
      </c>
      <c r="AW57">
        <v>280</v>
      </c>
      <c r="AX57">
        <v>320</v>
      </c>
      <c r="AY57">
        <v>350</v>
      </c>
      <c r="AZ57">
        <v>290</v>
      </c>
    </row>
    <row r="60" spans="1:52" x14ac:dyDescent="0.25">
      <c r="B60" s="1" t="s">
        <v>41</v>
      </c>
      <c r="C60">
        <f>SKEW(C56:AZ57)</f>
        <v>0.2092186247974063</v>
      </c>
    </row>
    <row r="61" spans="1:52" x14ac:dyDescent="0.25">
      <c r="C61" t="s">
        <v>52</v>
      </c>
    </row>
    <row r="63" spans="1:52" x14ac:dyDescent="0.25">
      <c r="B63" s="1" t="s">
        <v>42</v>
      </c>
      <c r="C63">
        <f>KURT(C56:AZ57)</f>
        <v>-1.0374244845101974</v>
      </c>
    </row>
    <row r="64" spans="1:52" x14ac:dyDescent="0.25">
      <c r="C64" t="s">
        <v>53</v>
      </c>
    </row>
    <row r="66" spans="1:51" x14ac:dyDescent="0.25">
      <c r="B66" s="1" t="s">
        <v>36</v>
      </c>
    </row>
    <row r="67" spans="1:51" x14ac:dyDescent="0.25">
      <c r="C67" t="s">
        <v>46</v>
      </c>
    </row>
    <row r="68" spans="1:51" x14ac:dyDescent="0.25">
      <c r="D68" s="1" t="s">
        <v>37</v>
      </c>
    </row>
    <row r="69" spans="1:51" x14ac:dyDescent="0.25">
      <c r="C69" t="s">
        <v>38</v>
      </c>
    </row>
    <row r="71" spans="1:51" x14ac:dyDescent="0.25">
      <c r="C71" t="s">
        <v>39</v>
      </c>
    </row>
    <row r="73" spans="1:51" x14ac:dyDescent="0.25">
      <c r="A73" s="1"/>
    </row>
    <row r="74" spans="1:51" x14ac:dyDescent="0.25">
      <c r="A74" s="1" t="s">
        <v>49</v>
      </c>
    </row>
    <row r="75" spans="1:51" x14ac:dyDescent="0.25">
      <c r="B75">
        <v>12</v>
      </c>
      <c r="C75">
        <v>18</v>
      </c>
      <c r="D75">
        <v>15</v>
      </c>
      <c r="E75">
        <v>22</v>
      </c>
      <c r="F75">
        <v>20</v>
      </c>
      <c r="G75">
        <v>14</v>
      </c>
      <c r="H75">
        <v>16</v>
      </c>
      <c r="I75">
        <v>21</v>
      </c>
      <c r="J75">
        <v>19</v>
      </c>
      <c r="K75">
        <v>17</v>
      </c>
      <c r="L75">
        <v>22</v>
      </c>
      <c r="M75">
        <v>19</v>
      </c>
      <c r="N75">
        <v>13</v>
      </c>
      <c r="O75">
        <v>16</v>
      </c>
      <c r="P75">
        <v>21</v>
      </c>
      <c r="Q75">
        <v>22</v>
      </c>
      <c r="R75">
        <v>17</v>
      </c>
      <c r="S75">
        <v>19</v>
      </c>
      <c r="T75">
        <v>22</v>
      </c>
      <c r="U75">
        <v>18</v>
      </c>
      <c r="V75">
        <v>14</v>
      </c>
      <c r="W75">
        <v>20</v>
      </c>
      <c r="X75">
        <v>19</v>
      </c>
      <c r="Y75">
        <v>17</v>
      </c>
      <c r="Z75">
        <v>22</v>
      </c>
      <c r="AA75">
        <v>18</v>
      </c>
      <c r="AB75">
        <v>15</v>
      </c>
      <c r="AC75">
        <v>21</v>
      </c>
      <c r="AD75">
        <v>20</v>
      </c>
      <c r="AE75">
        <v>16</v>
      </c>
      <c r="AF75">
        <v>12</v>
      </c>
      <c r="AG75">
        <v>18</v>
      </c>
      <c r="AH75">
        <v>15</v>
      </c>
      <c r="AI75">
        <v>22</v>
      </c>
      <c r="AJ75">
        <v>20</v>
      </c>
      <c r="AK75">
        <v>14</v>
      </c>
      <c r="AL75">
        <v>16</v>
      </c>
      <c r="AM75">
        <v>21</v>
      </c>
      <c r="AN75">
        <v>19</v>
      </c>
      <c r="AO75">
        <v>17</v>
      </c>
      <c r="AP75">
        <v>22</v>
      </c>
      <c r="AQ75">
        <v>19</v>
      </c>
      <c r="AR75">
        <v>13</v>
      </c>
      <c r="AS75">
        <v>16</v>
      </c>
      <c r="AT75">
        <v>21</v>
      </c>
      <c r="AU75">
        <v>22</v>
      </c>
      <c r="AV75">
        <v>17</v>
      </c>
      <c r="AW75">
        <v>19</v>
      </c>
      <c r="AX75">
        <v>22</v>
      </c>
      <c r="AY75">
        <v>18</v>
      </c>
    </row>
    <row r="76" spans="1:51" x14ac:dyDescent="0.25">
      <c r="B76">
        <v>14</v>
      </c>
      <c r="C76">
        <v>20</v>
      </c>
      <c r="D76">
        <v>19</v>
      </c>
      <c r="E76">
        <v>17</v>
      </c>
      <c r="F76">
        <v>22</v>
      </c>
      <c r="G76">
        <v>18</v>
      </c>
      <c r="H76">
        <v>15</v>
      </c>
      <c r="I76">
        <v>21</v>
      </c>
      <c r="J76">
        <v>20</v>
      </c>
      <c r="K76">
        <v>16</v>
      </c>
      <c r="L76">
        <v>12</v>
      </c>
      <c r="M76">
        <v>18</v>
      </c>
      <c r="N76">
        <v>15</v>
      </c>
      <c r="O76">
        <v>22</v>
      </c>
      <c r="P76">
        <v>20</v>
      </c>
      <c r="Q76">
        <v>14</v>
      </c>
      <c r="R76">
        <v>16</v>
      </c>
      <c r="S76">
        <v>21</v>
      </c>
      <c r="T76">
        <v>19</v>
      </c>
      <c r="U76">
        <v>17</v>
      </c>
      <c r="V76">
        <v>22</v>
      </c>
      <c r="W76">
        <v>19</v>
      </c>
      <c r="X76">
        <v>13</v>
      </c>
      <c r="Y76">
        <v>16</v>
      </c>
      <c r="Z76">
        <v>21</v>
      </c>
      <c r="AA76">
        <v>22</v>
      </c>
      <c r="AB76">
        <v>17</v>
      </c>
      <c r="AC76">
        <v>19</v>
      </c>
      <c r="AD76">
        <v>22</v>
      </c>
      <c r="AE76">
        <v>18</v>
      </c>
      <c r="AF76">
        <v>14</v>
      </c>
      <c r="AG76">
        <v>20</v>
      </c>
      <c r="AH76">
        <v>19</v>
      </c>
      <c r="AI76">
        <v>17</v>
      </c>
      <c r="AJ76">
        <v>22</v>
      </c>
      <c r="AK76">
        <v>18</v>
      </c>
      <c r="AL76">
        <v>15</v>
      </c>
      <c r="AM76">
        <v>21</v>
      </c>
      <c r="AN76">
        <v>20</v>
      </c>
      <c r="AO76">
        <v>16</v>
      </c>
      <c r="AP76">
        <v>12</v>
      </c>
      <c r="AQ76">
        <v>18</v>
      </c>
      <c r="AR76">
        <v>15</v>
      </c>
      <c r="AS76">
        <v>22</v>
      </c>
      <c r="AT76">
        <v>20</v>
      </c>
      <c r="AU76">
        <v>14</v>
      </c>
      <c r="AV76">
        <v>16</v>
      </c>
      <c r="AW76">
        <v>21</v>
      </c>
      <c r="AX76">
        <v>19</v>
      </c>
      <c r="AY76">
        <v>17</v>
      </c>
    </row>
    <row r="77" spans="1:51" x14ac:dyDescent="0.25">
      <c r="B77" s="1"/>
    </row>
    <row r="78" spans="1:51" x14ac:dyDescent="0.25">
      <c r="B78" s="1" t="s">
        <v>41</v>
      </c>
      <c r="C78">
        <f>SKEW(B75:AY76)</f>
        <v>-0.3350128722188207</v>
      </c>
    </row>
    <row r="79" spans="1:51" x14ac:dyDescent="0.25">
      <c r="C79" t="s">
        <v>54</v>
      </c>
    </row>
    <row r="80" spans="1:51" x14ac:dyDescent="0.25">
      <c r="B80" s="1"/>
    </row>
    <row r="81" spans="1:4" x14ac:dyDescent="0.25">
      <c r="B81" s="1" t="s">
        <v>42</v>
      </c>
      <c r="C81">
        <f>KURT(B75:AY76)</f>
        <v>-0.88101144669010489</v>
      </c>
    </row>
    <row r="82" spans="1:4" x14ac:dyDescent="0.25">
      <c r="C82" t="s">
        <v>55</v>
      </c>
    </row>
    <row r="83" spans="1:4" x14ac:dyDescent="0.25">
      <c r="B83" s="1"/>
    </row>
    <row r="84" spans="1:4" x14ac:dyDescent="0.25">
      <c r="B84" s="1" t="s">
        <v>36</v>
      </c>
    </row>
    <row r="85" spans="1:4" x14ac:dyDescent="0.25">
      <c r="C85" t="s">
        <v>48</v>
      </c>
    </row>
    <row r="86" spans="1:4" x14ac:dyDescent="0.25">
      <c r="D86" s="1" t="s">
        <v>45</v>
      </c>
    </row>
    <row r="87" spans="1:4" x14ac:dyDescent="0.25">
      <c r="C87" t="s">
        <v>38</v>
      </c>
    </row>
    <row r="89" spans="1:4" x14ac:dyDescent="0.25">
      <c r="C89" t="s">
        <v>39</v>
      </c>
    </row>
    <row r="92" spans="1:4" x14ac:dyDescent="0.25">
      <c r="A92" s="1"/>
    </row>
    <row r="96" spans="1:4" x14ac:dyDescent="0.25">
      <c r="B96" s="1"/>
    </row>
    <row r="99" spans="2:4" x14ac:dyDescent="0.25">
      <c r="B99" s="1"/>
    </row>
    <row r="102" spans="2:4" x14ac:dyDescent="0.25">
      <c r="B102" s="1"/>
    </row>
    <row r="104" spans="2:4" x14ac:dyDescent="0.25">
      <c r="D104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9B02-DF9A-4764-BE7F-46326E0D70CA}">
  <dimension ref="A2:AY146"/>
  <sheetViews>
    <sheetView topLeftCell="A52" workbookViewId="0">
      <selection activeCell="C13" sqref="C13"/>
    </sheetView>
  </sheetViews>
  <sheetFormatPr defaultRowHeight="15" x14ac:dyDescent="0.25"/>
  <cols>
    <col min="3" max="3" width="14.140625" customWidth="1"/>
  </cols>
  <sheetData>
    <row r="2" spans="1:51" ht="21" x14ac:dyDescent="0.35">
      <c r="B2" s="6" t="s">
        <v>93</v>
      </c>
    </row>
    <row r="5" spans="1:51" x14ac:dyDescent="0.25">
      <c r="A5" s="1" t="s">
        <v>0</v>
      </c>
      <c r="B5" s="1" t="s">
        <v>92</v>
      </c>
    </row>
    <row r="6" spans="1:51" x14ac:dyDescent="0.25">
      <c r="B6">
        <v>40</v>
      </c>
      <c r="C6">
        <v>45</v>
      </c>
      <c r="D6">
        <v>50</v>
      </c>
      <c r="E6">
        <v>55</v>
      </c>
      <c r="F6">
        <v>60</v>
      </c>
      <c r="G6">
        <v>62</v>
      </c>
      <c r="H6">
        <v>65</v>
      </c>
      <c r="I6">
        <v>68</v>
      </c>
      <c r="J6">
        <v>70</v>
      </c>
      <c r="K6">
        <v>72</v>
      </c>
      <c r="L6">
        <v>75</v>
      </c>
      <c r="M6">
        <v>78</v>
      </c>
      <c r="N6">
        <v>80</v>
      </c>
      <c r="O6">
        <v>82</v>
      </c>
      <c r="P6">
        <v>85</v>
      </c>
      <c r="Q6">
        <v>88</v>
      </c>
      <c r="R6">
        <v>90</v>
      </c>
      <c r="S6">
        <v>92</v>
      </c>
      <c r="T6">
        <v>95</v>
      </c>
      <c r="U6">
        <v>100</v>
      </c>
      <c r="V6">
        <v>105</v>
      </c>
      <c r="W6">
        <v>110</v>
      </c>
      <c r="X6">
        <v>115</v>
      </c>
      <c r="Y6">
        <v>120</v>
      </c>
      <c r="Z6">
        <v>125</v>
      </c>
      <c r="AA6">
        <v>130</v>
      </c>
      <c r="AB6">
        <v>135</v>
      </c>
      <c r="AC6">
        <v>140</v>
      </c>
      <c r="AD6">
        <v>145</v>
      </c>
      <c r="AE6">
        <v>150</v>
      </c>
      <c r="AF6">
        <v>155</v>
      </c>
      <c r="AG6">
        <v>160</v>
      </c>
      <c r="AH6">
        <v>165</v>
      </c>
      <c r="AI6">
        <v>170</v>
      </c>
      <c r="AJ6">
        <v>175</v>
      </c>
      <c r="AK6">
        <v>180</v>
      </c>
      <c r="AL6">
        <v>185</v>
      </c>
      <c r="AM6">
        <v>190</v>
      </c>
      <c r="AN6">
        <v>195</v>
      </c>
      <c r="AO6">
        <v>200</v>
      </c>
      <c r="AP6">
        <v>205</v>
      </c>
      <c r="AQ6">
        <v>210</v>
      </c>
      <c r="AR6">
        <v>215</v>
      </c>
      <c r="AS6">
        <v>220</v>
      </c>
      <c r="AT6">
        <v>225</v>
      </c>
      <c r="AU6">
        <v>230</v>
      </c>
      <c r="AV6">
        <v>235</v>
      </c>
      <c r="AW6">
        <v>240</v>
      </c>
      <c r="AX6">
        <v>245</v>
      </c>
      <c r="AY6">
        <v>250</v>
      </c>
    </row>
    <row r="7" spans="1:51" x14ac:dyDescent="0.25">
      <c r="B7">
        <v>255</v>
      </c>
      <c r="C7">
        <v>260</v>
      </c>
      <c r="D7">
        <v>265</v>
      </c>
      <c r="E7">
        <v>270</v>
      </c>
      <c r="F7">
        <v>275</v>
      </c>
      <c r="G7">
        <v>280</v>
      </c>
      <c r="H7">
        <v>285</v>
      </c>
      <c r="I7">
        <v>290</v>
      </c>
      <c r="J7">
        <v>295</v>
      </c>
      <c r="K7">
        <v>300</v>
      </c>
      <c r="L7">
        <v>305</v>
      </c>
      <c r="M7">
        <v>310</v>
      </c>
      <c r="N7">
        <v>315</v>
      </c>
      <c r="O7">
        <v>320</v>
      </c>
      <c r="P7">
        <v>325</v>
      </c>
      <c r="Q7">
        <v>330</v>
      </c>
      <c r="R7">
        <v>335</v>
      </c>
      <c r="S7">
        <v>340</v>
      </c>
      <c r="T7">
        <v>345</v>
      </c>
      <c r="U7">
        <v>350</v>
      </c>
      <c r="V7">
        <v>355</v>
      </c>
      <c r="W7">
        <v>360</v>
      </c>
      <c r="X7">
        <v>365</v>
      </c>
      <c r="Y7">
        <v>370</v>
      </c>
      <c r="Z7">
        <v>375</v>
      </c>
      <c r="AA7">
        <v>380</v>
      </c>
      <c r="AB7">
        <v>385</v>
      </c>
      <c r="AC7">
        <v>390</v>
      </c>
      <c r="AD7">
        <v>395</v>
      </c>
      <c r="AE7">
        <v>400</v>
      </c>
      <c r="AF7">
        <v>405</v>
      </c>
      <c r="AG7">
        <v>410</v>
      </c>
      <c r="AH7">
        <v>415</v>
      </c>
      <c r="AI7">
        <v>420</v>
      </c>
      <c r="AJ7">
        <v>425</v>
      </c>
      <c r="AK7">
        <v>430</v>
      </c>
      <c r="AL7">
        <v>435</v>
      </c>
      <c r="AM7">
        <v>440</v>
      </c>
      <c r="AN7">
        <v>445</v>
      </c>
      <c r="AO7">
        <v>450</v>
      </c>
      <c r="AP7">
        <v>455</v>
      </c>
      <c r="AQ7">
        <v>460</v>
      </c>
      <c r="AR7">
        <v>465</v>
      </c>
      <c r="AS7">
        <v>470</v>
      </c>
      <c r="AT7">
        <v>475</v>
      </c>
      <c r="AU7">
        <v>480</v>
      </c>
      <c r="AV7">
        <v>485</v>
      </c>
      <c r="AW7">
        <v>490</v>
      </c>
      <c r="AX7">
        <v>495</v>
      </c>
      <c r="AY7">
        <v>500</v>
      </c>
    </row>
    <row r="9" spans="1:51" x14ac:dyDescent="0.25">
      <c r="C9" s="1" t="s">
        <v>56</v>
      </c>
    </row>
    <row r="10" spans="1:51" x14ac:dyDescent="0.25">
      <c r="D10" s="1" t="s">
        <v>0</v>
      </c>
      <c r="E10">
        <f>QUARTILE(B6:AY7,1)</f>
        <v>128.75</v>
      </c>
      <c r="G10" t="s">
        <v>57</v>
      </c>
    </row>
    <row r="11" spans="1:51" x14ac:dyDescent="0.25">
      <c r="D11" s="1"/>
    </row>
    <row r="12" spans="1:51" x14ac:dyDescent="0.25">
      <c r="D12" s="1" t="s">
        <v>9</v>
      </c>
      <c r="E12">
        <f>QUARTILE(B6:AY7,2)</f>
        <v>252.5</v>
      </c>
    </row>
    <row r="13" spans="1:51" x14ac:dyDescent="0.25">
      <c r="D13" s="1"/>
    </row>
    <row r="14" spans="1:51" x14ac:dyDescent="0.25">
      <c r="D14" s="1" t="s">
        <v>18</v>
      </c>
      <c r="E14">
        <f>QUARTILE(B6:AY7,3)</f>
        <v>376.25</v>
      </c>
    </row>
    <row r="16" spans="1:51" x14ac:dyDescent="0.25">
      <c r="C16" s="1" t="s">
        <v>58</v>
      </c>
    </row>
    <row r="17" spans="1:7" x14ac:dyDescent="0.25">
      <c r="D17" s="5">
        <v>0.1</v>
      </c>
      <c r="E17">
        <f>PERCENTILE(B6:AY7,D17)</f>
        <v>74.7</v>
      </c>
      <c r="G17" t="s">
        <v>59</v>
      </c>
    </row>
    <row r="18" spans="1:7" x14ac:dyDescent="0.25">
      <c r="D18" s="1"/>
    </row>
    <row r="19" spans="1:7" x14ac:dyDescent="0.25">
      <c r="D19" s="5">
        <v>0.25</v>
      </c>
      <c r="E19">
        <f>PERCENTILE(B6:AY7,D19)</f>
        <v>128.75</v>
      </c>
    </row>
    <row r="20" spans="1:7" x14ac:dyDescent="0.25">
      <c r="D20" s="1"/>
    </row>
    <row r="21" spans="1:7" x14ac:dyDescent="0.25">
      <c r="D21" s="5">
        <v>0.75</v>
      </c>
      <c r="E21">
        <f>PERCENTILE(B6:AY7,D21)</f>
        <v>376.25</v>
      </c>
    </row>
    <row r="22" spans="1:7" x14ac:dyDescent="0.25">
      <c r="D22" s="1"/>
    </row>
    <row r="23" spans="1:7" x14ac:dyDescent="0.25">
      <c r="D23" s="5">
        <v>0.9</v>
      </c>
      <c r="E23">
        <f>PERCENTILE(B6:AY7,90%)</f>
        <v>450.50000000000006</v>
      </c>
    </row>
    <row r="26" spans="1:7" x14ac:dyDescent="0.25">
      <c r="C26" s="1" t="s">
        <v>60</v>
      </c>
    </row>
    <row r="27" spans="1:7" x14ac:dyDescent="0.25">
      <c r="E27" t="s">
        <v>61</v>
      </c>
    </row>
    <row r="28" spans="1:7" x14ac:dyDescent="0.25">
      <c r="E28" t="s">
        <v>62</v>
      </c>
    </row>
    <row r="29" spans="1:7" x14ac:dyDescent="0.25">
      <c r="E29" t="s">
        <v>63</v>
      </c>
    </row>
    <row r="32" spans="1:7" x14ac:dyDescent="0.25">
      <c r="A32" s="1" t="s">
        <v>9</v>
      </c>
    </row>
    <row r="33" spans="3:32" x14ac:dyDescent="0.25">
      <c r="C33" s="1" t="s">
        <v>64</v>
      </c>
    </row>
    <row r="35" spans="3:32" x14ac:dyDescent="0.25">
      <c r="C35">
        <v>55</v>
      </c>
      <c r="D35">
        <v>60</v>
      </c>
      <c r="E35">
        <v>62</v>
      </c>
      <c r="F35">
        <v>65</v>
      </c>
      <c r="G35">
        <v>68</v>
      </c>
      <c r="H35">
        <v>70</v>
      </c>
      <c r="I35">
        <v>72</v>
      </c>
      <c r="J35">
        <v>75</v>
      </c>
      <c r="K35">
        <v>78</v>
      </c>
      <c r="L35">
        <v>80</v>
      </c>
      <c r="M35">
        <v>82</v>
      </c>
      <c r="N35">
        <v>85</v>
      </c>
      <c r="O35">
        <v>88</v>
      </c>
      <c r="P35">
        <v>90</v>
      </c>
      <c r="Q35">
        <v>92</v>
      </c>
      <c r="R35">
        <v>95</v>
      </c>
      <c r="S35">
        <v>100</v>
      </c>
      <c r="T35">
        <v>105</v>
      </c>
      <c r="U35">
        <v>110</v>
      </c>
      <c r="V35">
        <v>115</v>
      </c>
      <c r="W35">
        <v>120</v>
      </c>
      <c r="X35">
        <v>125</v>
      </c>
      <c r="Y35">
        <v>130</v>
      </c>
      <c r="Z35">
        <v>135</v>
      </c>
      <c r="AA35">
        <v>140</v>
      </c>
      <c r="AB35">
        <v>145</v>
      </c>
      <c r="AC35">
        <v>150</v>
      </c>
      <c r="AD35">
        <v>155</v>
      </c>
      <c r="AE35">
        <v>160</v>
      </c>
      <c r="AF35">
        <v>165</v>
      </c>
    </row>
    <row r="36" spans="3:32" x14ac:dyDescent="0.25">
      <c r="C36">
        <v>170</v>
      </c>
      <c r="D36">
        <v>175</v>
      </c>
      <c r="E36">
        <v>180</v>
      </c>
      <c r="F36">
        <v>185</v>
      </c>
      <c r="G36">
        <v>190</v>
      </c>
      <c r="H36">
        <v>195</v>
      </c>
      <c r="I36">
        <v>200</v>
      </c>
      <c r="J36">
        <v>205</v>
      </c>
      <c r="K36">
        <v>210</v>
      </c>
      <c r="L36">
        <v>215</v>
      </c>
      <c r="M36">
        <v>220</v>
      </c>
      <c r="N36">
        <v>225</v>
      </c>
      <c r="O36">
        <v>230</v>
      </c>
      <c r="P36">
        <v>235</v>
      </c>
      <c r="Q36">
        <v>240</v>
      </c>
      <c r="R36">
        <v>245</v>
      </c>
      <c r="S36">
        <v>250</v>
      </c>
      <c r="T36">
        <v>255</v>
      </c>
      <c r="U36">
        <v>260</v>
      </c>
      <c r="V36">
        <v>265</v>
      </c>
      <c r="W36">
        <v>270</v>
      </c>
      <c r="X36">
        <v>275</v>
      </c>
      <c r="Y36">
        <v>280</v>
      </c>
      <c r="Z36">
        <v>285</v>
      </c>
      <c r="AA36">
        <v>290</v>
      </c>
      <c r="AB36">
        <v>295</v>
      </c>
      <c r="AC36">
        <v>300</v>
      </c>
      <c r="AD36">
        <v>305</v>
      </c>
      <c r="AE36">
        <v>310</v>
      </c>
      <c r="AF36">
        <v>315</v>
      </c>
    </row>
    <row r="37" spans="3:32" x14ac:dyDescent="0.25">
      <c r="C37">
        <v>320</v>
      </c>
      <c r="D37">
        <v>325</v>
      </c>
      <c r="E37">
        <v>330</v>
      </c>
      <c r="F37">
        <v>335</v>
      </c>
      <c r="G37">
        <v>340</v>
      </c>
      <c r="H37">
        <v>345</v>
      </c>
      <c r="I37">
        <v>350</v>
      </c>
      <c r="J37">
        <v>355</v>
      </c>
      <c r="K37">
        <v>360</v>
      </c>
      <c r="L37">
        <v>365</v>
      </c>
      <c r="M37">
        <v>370</v>
      </c>
      <c r="N37">
        <v>375</v>
      </c>
      <c r="O37">
        <v>380</v>
      </c>
      <c r="P37">
        <v>385</v>
      </c>
      <c r="Q37">
        <v>390</v>
      </c>
      <c r="R37">
        <v>395</v>
      </c>
      <c r="S37">
        <v>400</v>
      </c>
      <c r="T37">
        <v>405</v>
      </c>
      <c r="U37">
        <v>410</v>
      </c>
      <c r="V37">
        <v>415</v>
      </c>
    </row>
    <row r="38" spans="3:32" x14ac:dyDescent="0.25">
      <c r="C38">
        <v>420</v>
      </c>
      <c r="D38">
        <v>425</v>
      </c>
      <c r="E38">
        <v>430</v>
      </c>
      <c r="F38">
        <v>435</v>
      </c>
      <c r="G38">
        <v>440</v>
      </c>
      <c r="H38">
        <v>445</v>
      </c>
      <c r="I38">
        <v>450</v>
      </c>
      <c r="J38">
        <v>455</v>
      </c>
      <c r="K38">
        <v>460</v>
      </c>
      <c r="L38">
        <v>465</v>
      </c>
      <c r="M38">
        <v>470</v>
      </c>
      <c r="N38">
        <v>475</v>
      </c>
      <c r="O38">
        <v>480</v>
      </c>
      <c r="P38">
        <v>485</v>
      </c>
      <c r="Q38">
        <v>490</v>
      </c>
      <c r="R38">
        <v>495</v>
      </c>
      <c r="S38">
        <v>500</v>
      </c>
      <c r="T38">
        <v>505</v>
      </c>
      <c r="U38">
        <v>510</v>
      </c>
      <c r="V38">
        <v>515</v>
      </c>
    </row>
    <row r="40" spans="3:32" x14ac:dyDescent="0.25">
      <c r="C40" s="1" t="s">
        <v>56</v>
      </c>
    </row>
    <row r="41" spans="3:32" x14ac:dyDescent="0.25">
      <c r="D41" s="1" t="s">
        <v>0</v>
      </c>
      <c r="E41">
        <f>QUARTILE(C35:AF38,1)</f>
        <v>143.75</v>
      </c>
    </row>
    <row r="42" spans="3:32" x14ac:dyDescent="0.25">
      <c r="D42" s="1"/>
      <c r="G42" t="s">
        <v>66</v>
      </c>
    </row>
    <row r="43" spans="3:32" x14ac:dyDescent="0.25">
      <c r="D43" s="1" t="s">
        <v>9</v>
      </c>
      <c r="E43">
        <f>QUARTILE(C35:AF38,2)</f>
        <v>267.5</v>
      </c>
    </row>
    <row r="44" spans="3:32" x14ac:dyDescent="0.25">
      <c r="D44" s="1"/>
    </row>
    <row r="45" spans="3:32" x14ac:dyDescent="0.25">
      <c r="D45" s="1" t="s">
        <v>18</v>
      </c>
      <c r="E45">
        <f>QUARTILE(C35:AF38,3)</f>
        <v>391.25</v>
      </c>
    </row>
    <row r="47" spans="3:32" x14ac:dyDescent="0.25">
      <c r="C47" s="1" t="s">
        <v>58</v>
      </c>
    </row>
    <row r="48" spans="3:32" x14ac:dyDescent="0.25">
      <c r="D48" s="5">
        <v>0.15</v>
      </c>
      <c r="E48">
        <f>PERCENTILE(C35:AF38,D48)</f>
        <v>94.55</v>
      </c>
    </row>
    <row r="49" spans="1:32" x14ac:dyDescent="0.25">
      <c r="D49" s="1"/>
      <c r="G49" t="s">
        <v>77</v>
      </c>
    </row>
    <row r="50" spans="1:32" x14ac:dyDescent="0.25">
      <c r="D50" s="5">
        <v>0.5</v>
      </c>
      <c r="E50">
        <f>PERCENTILE(C35:AF38,D50)</f>
        <v>267.5</v>
      </c>
    </row>
    <row r="51" spans="1:32" x14ac:dyDescent="0.25">
      <c r="D51" s="1"/>
    </row>
    <row r="52" spans="1:32" x14ac:dyDescent="0.25">
      <c r="D52" s="5">
        <v>0.85</v>
      </c>
      <c r="E52">
        <f>PERCENTILE(C35:AF38,D52)</f>
        <v>440.74999999999994</v>
      </c>
    </row>
    <row r="53" spans="1:32" x14ac:dyDescent="0.25">
      <c r="D53" s="1"/>
    </row>
    <row r="54" spans="1:32" x14ac:dyDescent="0.25">
      <c r="C54" s="1" t="s">
        <v>60</v>
      </c>
      <c r="D54" s="5"/>
    </row>
    <row r="55" spans="1:32" x14ac:dyDescent="0.25">
      <c r="E55" t="s">
        <v>67</v>
      </c>
    </row>
    <row r="56" spans="1:32" x14ac:dyDescent="0.25">
      <c r="E56" t="s">
        <v>68</v>
      </c>
    </row>
    <row r="57" spans="1:32" x14ac:dyDescent="0.25">
      <c r="E57" t="s">
        <v>69</v>
      </c>
    </row>
    <row r="58" spans="1:32" x14ac:dyDescent="0.25">
      <c r="E58" t="s">
        <v>65</v>
      </c>
    </row>
    <row r="61" spans="1:32" x14ac:dyDescent="0.25">
      <c r="A61" s="1" t="s">
        <v>18</v>
      </c>
    </row>
    <row r="62" spans="1:32" x14ac:dyDescent="0.25">
      <c r="B62" s="1" t="s">
        <v>70</v>
      </c>
    </row>
    <row r="64" spans="1:32" x14ac:dyDescent="0.25">
      <c r="C64">
        <v>20</v>
      </c>
      <c r="D64">
        <v>25</v>
      </c>
      <c r="E64">
        <v>30</v>
      </c>
      <c r="F64">
        <v>35</v>
      </c>
      <c r="G64">
        <v>40</v>
      </c>
      <c r="H64">
        <v>45</v>
      </c>
      <c r="I64">
        <v>50</v>
      </c>
      <c r="J64">
        <v>55</v>
      </c>
      <c r="K64">
        <v>60</v>
      </c>
      <c r="L64">
        <v>65</v>
      </c>
      <c r="M64">
        <v>70</v>
      </c>
      <c r="N64">
        <v>75</v>
      </c>
      <c r="O64">
        <v>80</v>
      </c>
      <c r="P64">
        <v>85</v>
      </c>
      <c r="Q64">
        <v>90</v>
      </c>
      <c r="R64">
        <v>95</v>
      </c>
      <c r="S64">
        <v>100</v>
      </c>
      <c r="T64">
        <v>105</v>
      </c>
      <c r="U64">
        <v>110</v>
      </c>
      <c r="V64">
        <v>115</v>
      </c>
      <c r="W64">
        <v>120</v>
      </c>
      <c r="X64">
        <v>125</v>
      </c>
      <c r="Y64">
        <v>130</v>
      </c>
      <c r="Z64">
        <v>135</v>
      </c>
      <c r="AA64">
        <v>140</v>
      </c>
      <c r="AB64">
        <v>145</v>
      </c>
      <c r="AC64">
        <v>150</v>
      </c>
      <c r="AD64">
        <v>155</v>
      </c>
      <c r="AE64">
        <v>160</v>
      </c>
      <c r="AF64">
        <v>165</v>
      </c>
    </row>
    <row r="65" spans="3:32" x14ac:dyDescent="0.25">
      <c r="C65">
        <v>170</v>
      </c>
      <c r="D65">
        <v>175</v>
      </c>
      <c r="E65">
        <v>180</v>
      </c>
      <c r="F65">
        <v>185</v>
      </c>
      <c r="G65">
        <v>190</v>
      </c>
      <c r="H65">
        <v>195</v>
      </c>
      <c r="I65">
        <v>200</v>
      </c>
      <c r="J65">
        <v>205</v>
      </c>
      <c r="K65">
        <v>210</v>
      </c>
      <c r="L65">
        <v>215</v>
      </c>
      <c r="M65">
        <v>220</v>
      </c>
      <c r="N65">
        <v>225</v>
      </c>
      <c r="O65">
        <v>230</v>
      </c>
      <c r="P65">
        <v>235</v>
      </c>
      <c r="Q65">
        <v>240</v>
      </c>
      <c r="R65">
        <v>245</v>
      </c>
      <c r="S65">
        <v>250</v>
      </c>
      <c r="T65">
        <v>255</v>
      </c>
      <c r="U65">
        <v>260</v>
      </c>
      <c r="V65">
        <v>265</v>
      </c>
      <c r="W65">
        <v>270</v>
      </c>
      <c r="X65">
        <v>275</v>
      </c>
      <c r="Y65">
        <v>280</v>
      </c>
      <c r="Z65">
        <v>285</v>
      </c>
      <c r="AA65">
        <v>290</v>
      </c>
      <c r="AB65">
        <v>295</v>
      </c>
      <c r="AC65">
        <v>300</v>
      </c>
      <c r="AD65">
        <v>305</v>
      </c>
      <c r="AE65">
        <v>310</v>
      </c>
      <c r="AF65">
        <v>315</v>
      </c>
    </row>
    <row r="66" spans="3:32" x14ac:dyDescent="0.25">
      <c r="C66">
        <v>320</v>
      </c>
      <c r="D66">
        <v>325</v>
      </c>
      <c r="E66">
        <v>330</v>
      </c>
      <c r="F66">
        <v>335</v>
      </c>
      <c r="G66">
        <v>340</v>
      </c>
      <c r="H66">
        <v>345</v>
      </c>
      <c r="I66">
        <v>350</v>
      </c>
      <c r="J66">
        <v>355</v>
      </c>
      <c r="K66">
        <v>360</v>
      </c>
      <c r="L66">
        <v>365</v>
      </c>
      <c r="M66">
        <v>370</v>
      </c>
      <c r="N66">
        <v>375</v>
      </c>
      <c r="O66">
        <v>380</v>
      </c>
      <c r="P66">
        <v>385</v>
      </c>
      <c r="Q66">
        <v>390</v>
      </c>
      <c r="R66">
        <v>395</v>
      </c>
      <c r="S66">
        <v>400</v>
      </c>
      <c r="T66">
        <v>405</v>
      </c>
      <c r="U66">
        <v>410</v>
      </c>
      <c r="V66">
        <v>415</v>
      </c>
      <c r="W66">
        <v>420</v>
      </c>
      <c r="X66">
        <v>425</v>
      </c>
      <c r="Y66">
        <v>430</v>
      </c>
      <c r="Z66">
        <v>435</v>
      </c>
      <c r="AA66">
        <v>440</v>
      </c>
      <c r="AB66">
        <v>445</v>
      </c>
      <c r="AC66">
        <v>450</v>
      </c>
      <c r="AD66">
        <v>455</v>
      </c>
      <c r="AE66">
        <v>460</v>
      </c>
      <c r="AF66">
        <v>465</v>
      </c>
    </row>
    <row r="67" spans="3:32" x14ac:dyDescent="0.25">
      <c r="C67">
        <v>470</v>
      </c>
      <c r="D67">
        <v>475</v>
      </c>
      <c r="E67">
        <v>480</v>
      </c>
      <c r="F67">
        <v>485</v>
      </c>
      <c r="G67">
        <v>490</v>
      </c>
      <c r="H67">
        <v>495</v>
      </c>
      <c r="I67">
        <v>500</v>
      </c>
      <c r="J67">
        <v>505</v>
      </c>
      <c r="K67">
        <v>510</v>
      </c>
      <c r="L67">
        <v>515</v>
      </c>
      <c r="M67">
        <v>520</v>
      </c>
      <c r="N67">
        <v>525</v>
      </c>
      <c r="O67">
        <v>530</v>
      </c>
      <c r="P67">
        <v>535</v>
      </c>
      <c r="Q67">
        <v>540</v>
      </c>
      <c r="R67">
        <v>545</v>
      </c>
      <c r="S67">
        <v>550</v>
      </c>
      <c r="T67">
        <v>555</v>
      </c>
      <c r="U67">
        <v>560</v>
      </c>
      <c r="V67">
        <v>565</v>
      </c>
    </row>
    <row r="70" spans="3:32" x14ac:dyDescent="0.25">
      <c r="C70" s="1" t="s">
        <v>56</v>
      </c>
    </row>
    <row r="71" spans="3:32" x14ac:dyDescent="0.25">
      <c r="D71" s="1" t="s">
        <v>0</v>
      </c>
      <c r="E71">
        <f>QUARTILE(C64:AF67,1)</f>
        <v>156.25</v>
      </c>
    </row>
    <row r="72" spans="3:32" x14ac:dyDescent="0.25">
      <c r="D72" s="1"/>
      <c r="G72" t="s">
        <v>71</v>
      </c>
    </row>
    <row r="73" spans="3:32" x14ac:dyDescent="0.25">
      <c r="D73" s="1" t="s">
        <v>9</v>
      </c>
      <c r="E73">
        <f>QUARTILE(C64:AF67,2)</f>
        <v>292.5</v>
      </c>
    </row>
    <row r="74" spans="3:32" x14ac:dyDescent="0.25">
      <c r="D74" s="1"/>
    </row>
    <row r="75" spans="3:32" x14ac:dyDescent="0.25">
      <c r="D75" s="1" t="s">
        <v>18</v>
      </c>
      <c r="E75">
        <f>QUARTILE(C64:AF67,3)</f>
        <v>428.75</v>
      </c>
    </row>
    <row r="77" spans="3:32" x14ac:dyDescent="0.25">
      <c r="C77" s="1" t="s">
        <v>58</v>
      </c>
    </row>
    <row r="78" spans="3:32" x14ac:dyDescent="0.25">
      <c r="D78" s="5">
        <v>0.2</v>
      </c>
      <c r="E78">
        <f>PERCENTILE(C64:AF67,D78)</f>
        <v>129</v>
      </c>
    </row>
    <row r="79" spans="3:32" x14ac:dyDescent="0.25">
      <c r="D79" s="1"/>
      <c r="G79" t="s">
        <v>72</v>
      </c>
    </row>
    <row r="80" spans="3:32" x14ac:dyDescent="0.25">
      <c r="D80" s="5">
        <v>0.4</v>
      </c>
      <c r="E80">
        <f>PERCENTILE(C64:AF67,D80)</f>
        <v>238</v>
      </c>
    </row>
    <row r="81" spans="1:42" x14ac:dyDescent="0.25">
      <c r="D81" s="1"/>
    </row>
    <row r="82" spans="1:42" x14ac:dyDescent="0.25">
      <c r="D82" s="5">
        <v>0.8</v>
      </c>
      <c r="E82">
        <f>PERCENTILE(C64:AF67,D82)</f>
        <v>456</v>
      </c>
    </row>
    <row r="85" spans="1:42" x14ac:dyDescent="0.25">
      <c r="C85" t="s">
        <v>73</v>
      </c>
    </row>
    <row r="86" spans="1:42" x14ac:dyDescent="0.25">
      <c r="E86" t="s">
        <v>74</v>
      </c>
    </row>
    <row r="87" spans="1:42" x14ac:dyDescent="0.25">
      <c r="E87" t="s">
        <v>75</v>
      </c>
    </row>
    <row r="88" spans="1:42" x14ac:dyDescent="0.25">
      <c r="E88" t="s">
        <v>76</v>
      </c>
    </row>
    <row r="91" spans="1:42" x14ac:dyDescent="0.25">
      <c r="A91" s="1" t="s">
        <v>47</v>
      </c>
    </row>
    <row r="92" spans="1:42" x14ac:dyDescent="0.25">
      <c r="B92" s="1" t="s">
        <v>78</v>
      </c>
    </row>
    <row r="94" spans="1:42" x14ac:dyDescent="0.25">
      <c r="C94">
        <v>15</v>
      </c>
      <c r="D94">
        <v>20</v>
      </c>
      <c r="E94">
        <v>25</v>
      </c>
      <c r="F94">
        <v>30</v>
      </c>
      <c r="G94">
        <v>35</v>
      </c>
      <c r="H94">
        <v>40</v>
      </c>
      <c r="I94">
        <v>45</v>
      </c>
      <c r="J94">
        <v>50</v>
      </c>
      <c r="K94">
        <v>55</v>
      </c>
      <c r="L94">
        <v>60</v>
      </c>
      <c r="M94">
        <v>65</v>
      </c>
      <c r="N94">
        <v>70</v>
      </c>
      <c r="O94">
        <v>75</v>
      </c>
      <c r="P94">
        <v>80</v>
      </c>
      <c r="Q94">
        <v>85</v>
      </c>
      <c r="R94">
        <v>90</v>
      </c>
      <c r="S94">
        <v>95</v>
      </c>
      <c r="T94">
        <v>100</v>
      </c>
      <c r="U94">
        <v>105</v>
      </c>
      <c r="V94">
        <v>110</v>
      </c>
      <c r="W94">
        <v>115</v>
      </c>
      <c r="X94">
        <v>120</v>
      </c>
      <c r="Y94">
        <v>125</v>
      </c>
      <c r="Z94">
        <v>130</v>
      </c>
      <c r="AA94">
        <v>135</v>
      </c>
      <c r="AB94">
        <v>140</v>
      </c>
      <c r="AC94">
        <v>145</v>
      </c>
      <c r="AD94">
        <v>150</v>
      </c>
      <c r="AE94">
        <v>155</v>
      </c>
      <c r="AF94">
        <v>160</v>
      </c>
      <c r="AG94">
        <v>165</v>
      </c>
      <c r="AH94">
        <v>170</v>
      </c>
      <c r="AI94">
        <v>175</v>
      </c>
      <c r="AJ94">
        <v>180</v>
      </c>
      <c r="AK94">
        <v>185</v>
      </c>
      <c r="AL94">
        <v>190</v>
      </c>
      <c r="AM94">
        <v>195</v>
      </c>
      <c r="AN94">
        <v>200</v>
      </c>
      <c r="AO94">
        <v>205</v>
      </c>
      <c r="AP94">
        <v>210</v>
      </c>
    </row>
    <row r="95" spans="1:42" x14ac:dyDescent="0.25">
      <c r="C95">
        <v>215</v>
      </c>
      <c r="D95">
        <v>220</v>
      </c>
      <c r="E95">
        <v>225</v>
      </c>
      <c r="F95">
        <v>230</v>
      </c>
      <c r="G95">
        <v>235</v>
      </c>
      <c r="H95">
        <v>240</v>
      </c>
      <c r="I95">
        <v>245</v>
      </c>
      <c r="J95">
        <v>250</v>
      </c>
      <c r="K95">
        <v>255</v>
      </c>
      <c r="L95">
        <v>260</v>
      </c>
      <c r="M95">
        <v>265</v>
      </c>
      <c r="N95">
        <v>270</v>
      </c>
      <c r="O95">
        <v>275</v>
      </c>
      <c r="P95">
        <v>280</v>
      </c>
      <c r="Q95">
        <v>285</v>
      </c>
      <c r="R95">
        <v>290</v>
      </c>
      <c r="S95">
        <v>295</v>
      </c>
      <c r="T95">
        <v>300</v>
      </c>
      <c r="U95">
        <v>305</v>
      </c>
      <c r="V95">
        <v>310</v>
      </c>
      <c r="W95">
        <v>315</v>
      </c>
      <c r="X95">
        <v>320</v>
      </c>
      <c r="Y95">
        <v>325</v>
      </c>
      <c r="Z95">
        <v>330</v>
      </c>
      <c r="AA95">
        <v>335</v>
      </c>
      <c r="AB95">
        <v>340</v>
      </c>
      <c r="AC95">
        <v>345</v>
      </c>
      <c r="AD95">
        <v>350</v>
      </c>
      <c r="AE95">
        <v>355</v>
      </c>
      <c r="AF95">
        <v>360</v>
      </c>
      <c r="AG95">
        <v>365</v>
      </c>
      <c r="AH95">
        <v>370</v>
      </c>
      <c r="AI95">
        <v>375</v>
      </c>
      <c r="AJ95">
        <v>380</v>
      </c>
      <c r="AK95">
        <v>385</v>
      </c>
      <c r="AL95">
        <v>390</v>
      </c>
      <c r="AM95">
        <v>395</v>
      </c>
      <c r="AN95">
        <v>400</v>
      </c>
      <c r="AO95">
        <v>405</v>
      </c>
      <c r="AP95">
        <v>410</v>
      </c>
    </row>
    <row r="96" spans="1:42" x14ac:dyDescent="0.25">
      <c r="C96">
        <v>415</v>
      </c>
      <c r="D96">
        <v>420</v>
      </c>
      <c r="E96">
        <v>425</v>
      </c>
      <c r="F96">
        <v>430</v>
      </c>
      <c r="G96">
        <v>435</v>
      </c>
      <c r="H96">
        <v>440</v>
      </c>
      <c r="I96">
        <v>445</v>
      </c>
      <c r="J96">
        <v>450</v>
      </c>
      <c r="K96">
        <v>455</v>
      </c>
      <c r="L96">
        <v>460</v>
      </c>
      <c r="M96">
        <v>465</v>
      </c>
      <c r="N96">
        <v>470</v>
      </c>
      <c r="O96">
        <v>475</v>
      </c>
      <c r="P96">
        <v>480</v>
      </c>
      <c r="Q96">
        <v>485</v>
      </c>
      <c r="R96">
        <v>490</v>
      </c>
      <c r="S96">
        <v>495</v>
      </c>
      <c r="T96">
        <v>500</v>
      </c>
      <c r="U96">
        <v>505</v>
      </c>
      <c r="V96">
        <v>510</v>
      </c>
      <c r="W96">
        <v>515</v>
      </c>
      <c r="X96">
        <v>520</v>
      </c>
      <c r="Y96">
        <v>525</v>
      </c>
      <c r="Z96">
        <v>530</v>
      </c>
      <c r="AA96">
        <v>535</v>
      </c>
      <c r="AB96">
        <v>540</v>
      </c>
      <c r="AC96">
        <v>545</v>
      </c>
      <c r="AD96">
        <v>550</v>
      </c>
      <c r="AE96">
        <v>555</v>
      </c>
      <c r="AF96">
        <v>560</v>
      </c>
      <c r="AG96">
        <v>565</v>
      </c>
      <c r="AH96">
        <v>570</v>
      </c>
      <c r="AI96">
        <v>575</v>
      </c>
      <c r="AJ96">
        <v>580</v>
      </c>
      <c r="AK96">
        <v>585</v>
      </c>
      <c r="AL96">
        <v>590</v>
      </c>
      <c r="AM96">
        <v>595</v>
      </c>
      <c r="AN96">
        <v>600</v>
      </c>
      <c r="AO96">
        <v>605</v>
      </c>
      <c r="AP96">
        <v>610</v>
      </c>
    </row>
    <row r="98" spans="3:7" x14ac:dyDescent="0.25">
      <c r="C98" s="1" t="s">
        <v>56</v>
      </c>
    </row>
    <row r="99" spans="3:7" x14ac:dyDescent="0.25">
      <c r="D99" s="1" t="s">
        <v>0</v>
      </c>
      <c r="E99">
        <f>QUARTILE(C94:AP96,1)</f>
        <v>163.75</v>
      </c>
    </row>
    <row r="100" spans="3:7" x14ac:dyDescent="0.25">
      <c r="D100" s="1"/>
      <c r="G100" t="s">
        <v>79</v>
      </c>
    </row>
    <row r="101" spans="3:7" x14ac:dyDescent="0.25">
      <c r="D101" s="1" t="s">
        <v>9</v>
      </c>
      <c r="E101">
        <f>QUARTILE(C94:AP96,2)</f>
        <v>312.5</v>
      </c>
    </row>
    <row r="102" spans="3:7" x14ac:dyDescent="0.25">
      <c r="D102" s="1"/>
    </row>
    <row r="103" spans="3:7" x14ac:dyDescent="0.25">
      <c r="D103" s="1" t="s">
        <v>18</v>
      </c>
      <c r="E103">
        <f>QUARTILE(C94:AP96,3)</f>
        <v>461.25</v>
      </c>
    </row>
    <row r="105" spans="3:7" x14ac:dyDescent="0.25">
      <c r="C105" s="1" t="s">
        <v>58</v>
      </c>
    </row>
    <row r="106" spans="3:7" x14ac:dyDescent="0.25">
      <c r="D106" s="5">
        <v>0.3</v>
      </c>
      <c r="E106">
        <f>PERCENTILE(C94:AP96,D106)</f>
        <v>193.49999999999997</v>
      </c>
    </row>
    <row r="107" spans="3:7" x14ac:dyDescent="0.25">
      <c r="D107" s="1"/>
      <c r="G107" t="s">
        <v>80</v>
      </c>
    </row>
    <row r="108" spans="3:7" x14ac:dyDescent="0.25">
      <c r="D108" s="5">
        <v>0.5</v>
      </c>
      <c r="E108">
        <f>PERCENTILE(C94:AP96,D108)</f>
        <v>312.5</v>
      </c>
    </row>
    <row r="109" spans="3:7" x14ac:dyDescent="0.25">
      <c r="D109" s="1"/>
    </row>
    <row r="110" spans="3:7" x14ac:dyDescent="0.25">
      <c r="D110" s="5">
        <v>0.7</v>
      </c>
      <c r="E110">
        <f>PERCENTILE(C94:AP96,D110)</f>
        <v>431.5</v>
      </c>
    </row>
    <row r="113" spans="1:33" x14ac:dyDescent="0.25">
      <c r="C113" s="1" t="s">
        <v>81</v>
      </c>
    </row>
    <row r="115" spans="1:33" x14ac:dyDescent="0.25">
      <c r="D115" t="s">
        <v>84</v>
      </c>
    </row>
    <row r="116" spans="1:33" x14ac:dyDescent="0.25">
      <c r="D116" t="s">
        <v>83</v>
      </c>
    </row>
    <row r="117" spans="1:33" x14ac:dyDescent="0.25">
      <c r="D117" t="s">
        <v>82</v>
      </c>
    </row>
    <row r="120" spans="1:33" x14ac:dyDescent="0.25">
      <c r="A120" s="1" t="s">
        <v>49</v>
      </c>
    </row>
    <row r="121" spans="1:33" x14ac:dyDescent="0.25">
      <c r="B121" s="1" t="s">
        <v>85</v>
      </c>
    </row>
    <row r="123" spans="1:33" x14ac:dyDescent="0.25">
      <c r="C123">
        <v>0.5</v>
      </c>
      <c r="D123">
        <v>1</v>
      </c>
      <c r="E123">
        <v>0.2</v>
      </c>
      <c r="F123">
        <v>0.7</v>
      </c>
      <c r="G123">
        <v>0.3</v>
      </c>
      <c r="H123">
        <v>0.9</v>
      </c>
      <c r="I123">
        <v>1.2</v>
      </c>
      <c r="J123">
        <v>0.6</v>
      </c>
      <c r="K123">
        <v>0.4</v>
      </c>
      <c r="L123">
        <v>1.1000000000000001</v>
      </c>
      <c r="M123">
        <v>0.8</v>
      </c>
      <c r="N123">
        <v>0.5</v>
      </c>
      <c r="O123">
        <v>0.3</v>
      </c>
      <c r="P123">
        <v>0.6</v>
      </c>
      <c r="Q123">
        <v>1</v>
      </c>
      <c r="R123">
        <v>0.4</v>
      </c>
      <c r="S123">
        <v>0.5</v>
      </c>
      <c r="T123">
        <v>0.7</v>
      </c>
      <c r="U123">
        <v>0.9</v>
      </c>
      <c r="V123">
        <v>1.3</v>
      </c>
      <c r="W123">
        <v>0.8</v>
      </c>
      <c r="X123">
        <v>0.6</v>
      </c>
      <c r="Y123">
        <v>0.4</v>
      </c>
      <c r="Z123">
        <v>0.7</v>
      </c>
      <c r="AA123">
        <v>0.9</v>
      </c>
      <c r="AB123">
        <v>0.5</v>
      </c>
      <c r="AC123">
        <v>0.2</v>
      </c>
      <c r="AD123">
        <v>1</v>
      </c>
      <c r="AE123">
        <v>0.8</v>
      </c>
      <c r="AF123">
        <v>0.3</v>
      </c>
    </row>
    <row r="124" spans="1:33" x14ac:dyDescent="0.25">
      <c r="C124">
        <v>0.6</v>
      </c>
      <c r="D124">
        <v>0.4</v>
      </c>
      <c r="E124">
        <v>0.7</v>
      </c>
      <c r="F124">
        <v>0.9</v>
      </c>
      <c r="G124">
        <v>1.2</v>
      </c>
      <c r="H124">
        <v>0.8</v>
      </c>
      <c r="I124">
        <v>0.3</v>
      </c>
      <c r="J124">
        <v>0.6</v>
      </c>
      <c r="K124">
        <v>0.5</v>
      </c>
      <c r="L124">
        <v>0.4</v>
      </c>
      <c r="M124">
        <v>0.7</v>
      </c>
      <c r="N124">
        <v>0.9</v>
      </c>
      <c r="O124">
        <v>1.1000000000000001</v>
      </c>
      <c r="P124">
        <v>0.3</v>
      </c>
      <c r="Q124">
        <v>1.4</v>
      </c>
      <c r="R124">
        <v>0</v>
      </c>
      <c r="S124">
        <v>9</v>
      </c>
      <c r="T124">
        <v>0.6</v>
      </c>
      <c r="U124">
        <v>0.2</v>
      </c>
      <c r="V124">
        <v>1.5</v>
      </c>
      <c r="W124" t="s">
        <v>86</v>
      </c>
      <c r="X124">
        <v>0.4</v>
      </c>
      <c r="Y124">
        <v>0.7</v>
      </c>
      <c r="Z124">
        <v>1</v>
      </c>
      <c r="AA124">
        <v>0.8</v>
      </c>
      <c r="AB124">
        <v>0.3</v>
      </c>
      <c r="AC124">
        <v>0.5</v>
      </c>
      <c r="AD124">
        <v>0.8</v>
      </c>
      <c r="AE124">
        <v>0.6</v>
      </c>
      <c r="AF124">
        <v>0.3</v>
      </c>
      <c r="AG124">
        <v>0.9</v>
      </c>
    </row>
    <row r="125" spans="1:33" x14ac:dyDescent="0.25">
      <c r="C125">
        <v>0.4</v>
      </c>
      <c r="D125">
        <v>0.7</v>
      </c>
      <c r="E125">
        <v>0.9</v>
      </c>
      <c r="F125">
        <v>1</v>
      </c>
      <c r="G125">
        <v>0.8</v>
      </c>
      <c r="H125">
        <v>0.3</v>
      </c>
      <c r="I125">
        <v>0.5</v>
      </c>
      <c r="J125">
        <v>0.6</v>
      </c>
      <c r="K125">
        <v>0.4</v>
      </c>
      <c r="L125">
        <v>0.7</v>
      </c>
      <c r="M125">
        <v>0.9</v>
      </c>
      <c r="N125">
        <v>1.1000000000000001</v>
      </c>
      <c r="O125">
        <v>0.8</v>
      </c>
      <c r="P125">
        <v>0.3</v>
      </c>
      <c r="Q125">
        <v>0.5</v>
      </c>
      <c r="R125">
        <v>0.6</v>
      </c>
      <c r="S125">
        <v>0.4</v>
      </c>
      <c r="T125">
        <v>0.7</v>
      </c>
      <c r="U125">
        <v>0.9</v>
      </c>
      <c r="V125">
        <v>1</v>
      </c>
      <c r="W125">
        <v>0.8</v>
      </c>
      <c r="X125">
        <v>0.3</v>
      </c>
      <c r="Y125">
        <v>0.5</v>
      </c>
      <c r="Z125">
        <v>0.6</v>
      </c>
      <c r="AA125">
        <v>0.4</v>
      </c>
      <c r="AB125">
        <v>0.7</v>
      </c>
      <c r="AC125">
        <v>0.9</v>
      </c>
      <c r="AD125">
        <v>1.1000000000000001</v>
      </c>
      <c r="AE125">
        <v>0.8</v>
      </c>
      <c r="AF125">
        <v>0.3</v>
      </c>
    </row>
    <row r="126" spans="1:33" x14ac:dyDescent="0.25">
      <c r="C126">
        <v>0.5</v>
      </c>
      <c r="D126">
        <v>0.6</v>
      </c>
      <c r="E126">
        <v>0.4</v>
      </c>
      <c r="F126">
        <v>0.7</v>
      </c>
      <c r="G126">
        <v>0.9</v>
      </c>
      <c r="H126">
        <v>1</v>
      </c>
      <c r="I126">
        <v>0.8</v>
      </c>
      <c r="J126">
        <v>0.3</v>
      </c>
      <c r="K126">
        <v>0.5</v>
      </c>
      <c r="L126">
        <v>0.6</v>
      </c>
      <c r="M126">
        <v>0.4</v>
      </c>
      <c r="N126">
        <v>0.7</v>
      </c>
      <c r="O126">
        <v>0.9</v>
      </c>
      <c r="P126">
        <v>1.1000000000000001</v>
      </c>
      <c r="Q126">
        <v>0.8</v>
      </c>
      <c r="R126">
        <v>0.3</v>
      </c>
      <c r="S126">
        <v>0.5</v>
      </c>
      <c r="T126">
        <v>0.6</v>
      </c>
      <c r="U126">
        <v>0.4</v>
      </c>
      <c r="V126">
        <v>0.7</v>
      </c>
      <c r="W126">
        <v>0.9</v>
      </c>
      <c r="X126">
        <v>1</v>
      </c>
      <c r="Y126">
        <v>0.8</v>
      </c>
      <c r="Z126">
        <v>0.3</v>
      </c>
      <c r="AA126">
        <v>0.5</v>
      </c>
      <c r="AB126">
        <v>0.6</v>
      </c>
      <c r="AC126">
        <v>0.4</v>
      </c>
      <c r="AD126">
        <v>0.7</v>
      </c>
      <c r="AE126">
        <v>0.9</v>
      </c>
      <c r="AF126">
        <v>1.1000000000000001</v>
      </c>
    </row>
    <row r="128" spans="1:33" x14ac:dyDescent="0.25">
      <c r="C128" s="1" t="s">
        <v>56</v>
      </c>
    </row>
    <row r="129" spans="3:6" x14ac:dyDescent="0.25">
      <c r="D129" s="1" t="s">
        <v>0</v>
      </c>
      <c r="E129">
        <f>QUARTILE(C123:AF126,1)</f>
        <v>0.4</v>
      </c>
    </row>
    <row r="130" spans="3:6" x14ac:dyDescent="0.25">
      <c r="D130" s="1"/>
      <c r="F130" t="s">
        <v>87</v>
      </c>
    </row>
    <row r="131" spans="3:6" x14ac:dyDescent="0.25">
      <c r="D131" s="1" t="s">
        <v>9</v>
      </c>
      <c r="E131">
        <f>QUARTILE(C123:AF126,2)</f>
        <v>0.7</v>
      </c>
    </row>
    <row r="132" spans="3:6" x14ac:dyDescent="0.25">
      <c r="D132" s="1"/>
    </row>
    <row r="133" spans="3:6" x14ac:dyDescent="0.25">
      <c r="D133" s="1" t="s">
        <v>18</v>
      </c>
      <c r="E133">
        <f>QUARTILE(C123:AF126,3)</f>
        <v>0.9</v>
      </c>
    </row>
    <row r="135" spans="3:6" x14ac:dyDescent="0.25">
      <c r="C135" s="1" t="s">
        <v>58</v>
      </c>
    </row>
    <row r="136" spans="3:6" x14ac:dyDescent="0.25">
      <c r="D136" s="5">
        <v>0.25</v>
      </c>
      <c r="E136">
        <f>PERCENTILE(C123:AF126,D136)</f>
        <v>0.4</v>
      </c>
    </row>
    <row r="137" spans="3:6" x14ac:dyDescent="0.25">
      <c r="D137" s="1"/>
      <c r="F137" t="s">
        <v>88</v>
      </c>
    </row>
    <row r="138" spans="3:6" x14ac:dyDescent="0.25">
      <c r="D138" s="5">
        <v>0.5</v>
      </c>
      <c r="E138">
        <f>PERCENTILE(C123:AF126,D138)</f>
        <v>0.7</v>
      </c>
    </row>
    <row r="139" spans="3:6" x14ac:dyDescent="0.25">
      <c r="D139" s="1"/>
    </row>
    <row r="140" spans="3:6" x14ac:dyDescent="0.25">
      <c r="D140" s="5">
        <v>0.75</v>
      </c>
      <c r="E140">
        <f>PERCENTILE(C123:AF126,D140)</f>
        <v>0.9</v>
      </c>
    </row>
    <row r="143" spans="3:6" x14ac:dyDescent="0.25">
      <c r="C143" s="1" t="s">
        <v>81</v>
      </c>
    </row>
    <row r="144" spans="3:6" x14ac:dyDescent="0.25">
      <c r="D144" t="s">
        <v>89</v>
      </c>
    </row>
    <row r="145" spans="4:4" x14ac:dyDescent="0.25">
      <c r="D145" t="s">
        <v>90</v>
      </c>
    </row>
    <row r="146" spans="4:4" x14ac:dyDescent="0.25">
      <c r="D146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F4A2-904D-482C-A52B-92F117D12404}">
  <dimension ref="A2:AH65"/>
  <sheetViews>
    <sheetView topLeftCell="A39" workbookViewId="0">
      <selection activeCell="G58" sqref="G58"/>
    </sheetView>
  </sheetViews>
  <sheetFormatPr defaultRowHeight="15" x14ac:dyDescent="0.25"/>
  <cols>
    <col min="3" max="3" width="12.28515625" customWidth="1"/>
  </cols>
  <sheetData>
    <row r="2" spans="1:17" ht="18.75" x14ac:dyDescent="0.3">
      <c r="C2" s="7" t="s">
        <v>192</v>
      </c>
    </row>
    <row r="5" spans="1:17" x14ac:dyDescent="0.25">
      <c r="A5" s="1" t="s">
        <v>0</v>
      </c>
    </row>
    <row r="6" spans="1:17" x14ac:dyDescent="0.25">
      <c r="B6" s="1" t="s">
        <v>193</v>
      </c>
    </row>
    <row r="7" spans="1:17" x14ac:dyDescent="0.25">
      <c r="B7" s="1" t="s">
        <v>194</v>
      </c>
    </row>
    <row r="8" spans="1:17" x14ac:dyDescent="0.25">
      <c r="B8" s="1" t="s">
        <v>195</v>
      </c>
    </row>
    <row r="10" spans="1:17" x14ac:dyDescent="0.25">
      <c r="C10" t="s">
        <v>196</v>
      </c>
      <c r="F10">
        <v>10</v>
      </c>
      <c r="G10">
        <v>12</v>
      </c>
      <c r="H10">
        <v>15</v>
      </c>
      <c r="I10">
        <v>18</v>
      </c>
      <c r="J10">
        <v>20</v>
      </c>
      <c r="K10">
        <v>22</v>
      </c>
      <c r="L10">
        <v>25</v>
      </c>
      <c r="M10">
        <v>28</v>
      </c>
      <c r="N10">
        <v>30</v>
      </c>
      <c r="O10">
        <v>32</v>
      </c>
      <c r="P10">
        <v>35</v>
      </c>
      <c r="Q10">
        <v>38</v>
      </c>
    </row>
    <row r="11" spans="1:17" x14ac:dyDescent="0.25">
      <c r="C11" t="s">
        <v>197</v>
      </c>
      <c r="F11">
        <v>50</v>
      </c>
      <c r="G11">
        <v>55</v>
      </c>
      <c r="H11">
        <v>60</v>
      </c>
      <c r="I11">
        <v>65</v>
      </c>
      <c r="J11">
        <v>70</v>
      </c>
      <c r="K11">
        <v>75</v>
      </c>
      <c r="L11">
        <v>80</v>
      </c>
      <c r="M11">
        <v>85</v>
      </c>
      <c r="N11">
        <v>90</v>
      </c>
      <c r="O11">
        <v>95</v>
      </c>
      <c r="P11">
        <v>100</v>
      </c>
      <c r="Q11">
        <v>105</v>
      </c>
    </row>
    <row r="14" spans="1:17" ht="15.75" thickBot="1" x14ac:dyDescent="0.3">
      <c r="B14" s="1" t="s">
        <v>200</v>
      </c>
      <c r="F14" t="s">
        <v>201</v>
      </c>
    </row>
    <row r="15" spans="1:17" x14ac:dyDescent="0.25">
      <c r="B15" s="9"/>
      <c r="C15" s="9" t="s">
        <v>198</v>
      </c>
      <c r="D15" s="9" t="s">
        <v>199</v>
      </c>
    </row>
    <row r="16" spans="1:17" x14ac:dyDescent="0.25">
      <c r="B16" t="s">
        <v>198</v>
      </c>
      <c r="C16">
        <v>1</v>
      </c>
      <c r="F16" s="1" t="s">
        <v>202</v>
      </c>
    </row>
    <row r="17" spans="1:23" ht="15.75" thickBot="1" x14ac:dyDescent="0.3">
      <c r="B17" s="8" t="s">
        <v>199</v>
      </c>
      <c r="C17" s="8">
        <v>0.99921031003664817</v>
      </c>
      <c r="D17" s="8">
        <v>1</v>
      </c>
      <c r="G17" t="s">
        <v>203</v>
      </c>
    </row>
    <row r="18" spans="1:23" x14ac:dyDescent="0.25">
      <c r="G18" t="s">
        <v>205</v>
      </c>
    </row>
    <row r="19" spans="1:23" x14ac:dyDescent="0.25">
      <c r="G19" t="s">
        <v>204</v>
      </c>
    </row>
    <row r="24" spans="1:23" x14ac:dyDescent="0.25">
      <c r="A24" s="1" t="s">
        <v>9</v>
      </c>
    </row>
    <row r="25" spans="1:23" x14ac:dyDescent="0.25">
      <c r="B25" s="1" t="s">
        <v>193</v>
      </c>
    </row>
    <row r="26" spans="1:23" x14ac:dyDescent="0.25">
      <c r="B26" s="1" t="s">
        <v>206</v>
      </c>
    </row>
    <row r="28" spans="1:23" x14ac:dyDescent="0.25">
      <c r="C28" t="s">
        <v>207</v>
      </c>
      <c r="D28">
        <v>45</v>
      </c>
      <c r="E28">
        <v>47</v>
      </c>
      <c r="F28">
        <v>48</v>
      </c>
      <c r="G28">
        <v>50</v>
      </c>
      <c r="H28">
        <v>52</v>
      </c>
      <c r="I28">
        <v>53</v>
      </c>
      <c r="J28">
        <v>55</v>
      </c>
      <c r="K28">
        <v>56</v>
      </c>
      <c r="L28">
        <v>58</v>
      </c>
      <c r="M28">
        <v>60</v>
      </c>
      <c r="N28">
        <v>62</v>
      </c>
      <c r="O28">
        <v>64</v>
      </c>
      <c r="P28">
        <v>65</v>
      </c>
      <c r="Q28">
        <v>67</v>
      </c>
      <c r="R28">
        <v>69</v>
      </c>
      <c r="S28">
        <v>70</v>
      </c>
      <c r="T28">
        <v>72</v>
      </c>
      <c r="U28">
        <v>74</v>
      </c>
      <c r="V28">
        <v>76</v>
      </c>
      <c r="W28">
        <v>77</v>
      </c>
    </row>
    <row r="29" spans="1:23" x14ac:dyDescent="0.25">
      <c r="C29" t="s">
        <v>208</v>
      </c>
      <c r="D29">
        <v>52</v>
      </c>
      <c r="E29">
        <v>54</v>
      </c>
      <c r="F29">
        <v>55</v>
      </c>
      <c r="G29">
        <v>57</v>
      </c>
      <c r="H29">
        <v>59</v>
      </c>
      <c r="I29">
        <v>60</v>
      </c>
      <c r="J29">
        <v>61</v>
      </c>
      <c r="K29">
        <v>62</v>
      </c>
      <c r="L29">
        <v>64</v>
      </c>
      <c r="M29">
        <v>66</v>
      </c>
      <c r="N29">
        <v>67</v>
      </c>
      <c r="O29">
        <v>69</v>
      </c>
      <c r="P29">
        <v>71</v>
      </c>
      <c r="Q29">
        <v>73</v>
      </c>
      <c r="R29">
        <v>74</v>
      </c>
      <c r="S29">
        <v>76</v>
      </c>
      <c r="T29">
        <v>78</v>
      </c>
      <c r="U29">
        <v>80</v>
      </c>
      <c r="V29">
        <v>82</v>
      </c>
      <c r="W29">
        <v>83</v>
      </c>
    </row>
    <row r="33" spans="1:34" ht="15.75" thickBot="1" x14ac:dyDescent="0.3">
      <c r="D33" s="1" t="s">
        <v>209</v>
      </c>
    </row>
    <row r="34" spans="1:34" x14ac:dyDescent="0.25">
      <c r="E34" s="9"/>
      <c r="F34" s="9" t="s">
        <v>198</v>
      </c>
      <c r="G34" s="9" t="s">
        <v>199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x14ac:dyDescent="0.25">
      <c r="E35" t="s">
        <v>198</v>
      </c>
      <c r="F35">
        <f>VARP(Sheet5!$D$28:$W$28)</f>
        <v>96.8</v>
      </c>
    </row>
    <row r="36" spans="1:34" ht="15.75" thickBot="1" x14ac:dyDescent="0.3">
      <c r="E36" s="8" t="s">
        <v>199</v>
      </c>
      <c r="F36" s="8">
        <v>92.65</v>
      </c>
      <c r="G36" s="8">
        <f>VARP(Sheet5!$D$29:$W$29)</f>
        <v>88.927499999999995</v>
      </c>
    </row>
    <row r="38" spans="1:34" x14ac:dyDescent="0.25">
      <c r="D38" t="s">
        <v>210</v>
      </c>
    </row>
    <row r="40" spans="1:34" x14ac:dyDescent="0.25">
      <c r="D40" s="1" t="s">
        <v>202</v>
      </c>
    </row>
    <row r="41" spans="1:34" x14ac:dyDescent="0.25">
      <c r="E41" t="s">
        <v>213</v>
      </c>
    </row>
    <row r="42" spans="1:34" x14ac:dyDescent="0.25">
      <c r="E42" t="s">
        <v>212</v>
      </c>
    </row>
    <row r="43" spans="1:34" x14ac:dyDescent="0.25">
      <c r="E43" t="s">
        <v>211</v>
      </c>
    </row>
    <row r="47" spans="1:34" x14ac:dyDescent="0.25">
      <c r="A47" s="1" t="s">
        <v>18</v>
      </c>
    </row>
    <row r="48" spans="1:34" x14ac:dyDescent="0.25">
      <c r="B48" s="1" t="s">
        <v>193</v>
      </c>
    </row>
    <row r="49" spans="2:34" x14ac:dyDescent="0.25">
      <c r="B49" s="1" t="s">
        <v>214</v>
      </c>
    </row>
    <row r="51" spans="2:34" x14ac:dyDescent="0.25">
      <c r="C51" t="s">
        <v>215</v>
      </c>
      <c r="E51">
        <v>10</v>
      </c>
      <c r="F51">
        <v>12</v>
      </c>
      <c r="G51">
        <v>15</v>
      </c>
      <c r="H51">
        <v>18</v>
      </c>
      <c r="I51">
        <v>20</v>
      </c>
      <c r="J51">
        <v>22</v>
      </c>
      <c r="K51">
        <v>25</v>
      </c>
      <c r="L51">
        <v>28</v>
      </c>
      <c r="M51">
        <v>30</v>
      </c>
      <c r="N51">
        <v>32</v>
      </c>
      <c r="O51">
        <v>35</v>
      </c>
      <c r="P51">
        <v>38</v>
      </c>
      <c r="Q51">
        <v>40</v>
      </c>
      <c r="R51">
        <v>42</v>
      </c>
      <c r="S51">
        <v>45</v>
      </c>
      <c r="T51">
        <v>48</v>
      </c>
      <c r="U51">
        <v>50</v>
      </c>
      <c r="V51">
        <v>52</v>
      </c>
      <c r="W51">
        <v>55</v>
      </c>
      <c r="X51">
        <v>58</v>
      </c>
      <c r="Y51">
        <v>60</v>
      </c>
      <c r="Z51">
        <v>62</v>
      </c>
      <c r="AA51">
        <v>65</v>
      </c>
      <c r="AB51">
        <v>68</v>
      </c>
      <c r="AC51">
        <v>70</v>
      </c>
      <c r="AD51">
        <v>72</v>
      </c>
      <c r="AE51">
        <v>75</v>
      </c>
      <c r="AF51">
        <v>78</v>
      </c>
      <c r="AG51">
        <v>80</v>
      </c>
      <c r="AH51">
        <v>82</v>
      </c>
    </row>
    <row r="52" spans="2:34" x14ac:dyDescent="0.25">
      <c r="C52" t="s">
        <v>216</v>
      </c>
      <c r="E52">
        <v>60</v>
      </c>
      <c r="F52">
        <v>65</v>
      </c>
      <c r="G52">
        <v>70</v>
      </c>
      <c r="H52">
        <v>75</v>
      </c>
      <c r="I52">
        <v>80</v>
      </c>
      <c r="J52">
        <v>82</v>
      </c>
      <c r="K52">
        <v>85</v>
      </c>
      <c r="L52">
        <v>88</v>
      </c>
      <c r="M52">
        <v>90</v>
      </c>
      <c r="N52">
        <v>92</v>
      </c>
      <c r="O52">
        <v>93</v>
      </c>
      <c r="P52">
        <v>95</v>
      </c>
      <c r="Q52">
        <v>96</v>
      </c>
      <c r="R52">
        <v>97</v>
      </c>
      <c r="S52">
        <v>98</v>
      </c>
      <c r="T52">
        <v>99</v>
      </c>
      <c r="U52">
        <v>100</v>
      </c>
      <c r="V52">
        <v>102</v>
      </c>
      <c r="W52">
        <v>105</v>
      </c>
      <c r="X52">
        <v>106</v>
      </c>
      <c r="Y52">
        <v>107</v>
      </c>
      <c r="Z52">
        <v>108</v>
      </c>
      <c r="AA52">
        <v>110</v>
      </c>
      <c r="AB52">
        <v>112</v>
      </c>
      <c r="AC52">
        <v>114</v>
      </c>
      <c r="AD52">
        <v>115</v>
      </c>
      <c r="AE52">
        <v>116</v>
      </c>
      <c r="AF52">
        <v>118</v>
      </c>
      <c r="AG52">
        <v>120</v>
      </c>
      <c r="AH52">
        <v>122</v>
      </c>
    </row>
    <row r="54" spans="2:34" ht="15.75" thickBot="1" x14ac:dyDescent="0.3">
      <c r="C54" s="1" t="s">
        <v>217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2:34" x14ac:dyDescent="0.25">
      <c r="C55" s="9"/>
      <c r="D55" s="9" t="s">
        <v>198</v>
      </c>
      <c r="E55" s="9" t="s">
        <v>199</v>
      </c>
    </row>
    <row r="56" spans="2:34" x14ac:dyDescent="0.25">
      <c r="C56" t="s">
        <v>198</v>
      </c>
      <c r="D56">
        <v>1</v>
      </c>
      <c r="G56" t="s">
        <v>218</v>
      </c>
    </row>
    <row r="57" spans="2:34" ht="15.75" thickBot="1" x14ac:dyDescent="0.3">
      <c r="C57" s="8" t="s">
        <v>199</v>
      </c>
      <c r="D57" s="8">
        <v>0.97729508301867352</v>
      </c>
      <c r="E57" s="8">
        <v>1</v>
      </c>
    </row>
    <row r="59" spans="2:34" x14ac:dyDescent="0.25">
      <c r="D59" s="1" t="s">
        <v>202</v>
      </c>
    </row>
    <row r="60" spans="2:34" x14ac:dyDescent="0.25">
      <c r="E60" t="s">
        <v>220</v>
      </c>
    </row>
    <row r="61" spans="2:34" x14ac:dyDescent="0.25">
      <c r="E61" t="s">
        <v>219</v>
      </c>
    </row>
    <row r="63" spans="2:34" x14ac:dyDescent="0.25">
      <c r="D63" s="1" t="s">
        <v>221</v>
      </c>
    </row>
    <row r="64" spans="2:34" x14ac:dyDescent="0.25">
      <c r="F64" t="s">
        <v>223</v>
      </c>
    </row>
    <row r="65" spans="6:6" x14ac:dyDescent="0.25">
      <c r="F6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E280-21FD-49F4-AF72-80554C18BCF9}">
  <dimension ref="A2:S52"/>
  <sheetViews>
    <sheetView topLeftCell="A31" workbookViewId="0">
      <selection activeCell="R38" sqref="R38"/>
    </sheetView>
  </sheetViews>
  <sheetFormatPr defaultRowHeight="15" x14ac:dyDescent="0.25"/>
  <sheetData>
    <row r="2" spans="1:15" ht="18.75" x14ac:dyDescent="0.3">
      <c r="B2" s="7" t="s">
        <v>224</v>
      </c>
    </row>
    <row r="3" spans="1:15" x14ac:dyDescent="0.25">
      <c r="A3" s="1" t="s">
        <v>0</v>
      </c>
      <c r="J3" s="1" t="s">
        <v>18</v>
      </c>
    </row>
    <row r="4" spans="1:15" x14ac:dyDescent="0.25">
      <c r="B4" s="1" t="s">
        <v>135</v>
      </c>
      <c r="C4" t="s">
        <v>228</v>
      </c>
      <c r="K4" s="1" t="s">
        <v>135</v>
      </c>
    </row>
    <row r="5" spans="1:15" x14ac:dyDescent="0.25">
      <c r="C5" t="s">
        <v>225</v>
      </c>
      <c r="L5" t="s">
        <v>235</v>
      </c>
    </row>
    <row r="6" spans="1:15" x14ac:dyDescent="0.25">
      <c r="C6" t="s">
        <v>226</v>
      </c>
      <c r="L6" t="s">
        <v>236</v>
      </c>
    </row>
    <row r="7" spans="1:15" x14ac:dyDescent="0.25">
      <c r="D7" s="1" t="s">
        <v>227</v>
      </c>
      <c r="E7" s="1"/>
      <c r="F7" s="1"/>
      <c r="L7" t="s">
        <v>230</v>
      </c>
      <c r="N7" s="10"/>
    </row>
    <row r="8" spans="1:15" x14ac:dyDescent="0.25">
      <c r="E8">
        <f>_xlfn.BINOM.DIST(5,100,1/6,FALSE)</f>
        <v>2.9090311057530159E-4</v>
      </c>
      <c r="M8" s="1" t="s">
        <v>227</v>
      </c>
    </row>
    <row r="9" spans="1:15" x14ac:dyDescent="0.25">
      <c r="O9">
        <f>_xlfn.BINOM.DIST(4,10,1/4,TRUE)</f>
        <v>0.92187309265136719</v>
      </c>
    </row>
    <row r="11" spans="1:15" x14ac:dyDescent="0.25">
      <c r="A11" s="1" t="s">
        <v>9</v>
      </c>
    </row>
    <row r="12" spans="1:15" x14ac:dyDescent="0.25">
      <c r="B12" s="1" t="s">
        <v>135</v>
      </c>
      <c r="C12" t="s">
        <v>237</v>
      </c>
      <c r="J12" s="1" t="s">
        <v>47</v>
      </c>
    </row>
    <row r="13" spans="1:15" x14ac:dyDescent="0.25">
      <c r="C13" t="s">
        <v>238</v>
      </c>
      <c r="K13" s="1" t="s">
        <v>135</v>
      </c>
      <c r="L13" t="s">
        <v>231</v>
      </c>
    </row>
    <row r="14" spans="1:15" x14ac:dyDescent="0.25">
      <c r="C14" t="s">
        <v>239</v>
      </c>
      <c r="L14" t="s">
        <v>233</v>
      </c>
    </row>
    <row r="15" spans="1:15" x14ac:dyDescent="0.25">
      <c r="C15" t="s">
        <v>240</v>
      </c>
      <c r="L15" t="s">
        <v>232</v>
      </c>
    </row>
    <row r="16" spans="1:15" x14ac:dyDescent="0.25">
      <c r="L16" t="s">
        <v>234</v>
      </c>
    </row>
    <row r="17" spans="1:15" x14ac:dyDescent="0.25">
      <c r="E17" s="1" t="s">
        <v>229</v>
      </c>
    </row>
    <row r="18" spans="1:15" x14ac:dyDescent="0.25">
      <c r="G18">
        <f>_xlfn.HYPGEOM.DIST(2,5,13,52,FALSE)</f>
        <v>0.27427971188475386</v>
      </c>
      <c r="M18" s="1" t="s">
        <v>229</v>
      </c>
    </row>
    <row r="19" spans="1:15" x14ac:dyDescent="0.25">
      <c r="O19">
        <f>_xlfn.HYPGEOM.DIST(3,3,20,60,TRUE)</f>
        <v>1</v>
      </c>
    </row>
    <row r="21" spans="1:15" x14ac:dyDescent="0.25">
      <c r="A21" s="1" t="s">
        <v>49</v>
      </c>
    </row>
    <row r="22" spans="1:15" x14ac:dyDescent="0.25">
      <c r="B22" s="1" t="s">
        <v>135</v>
      </c>
    </row>
    <row r="23" spans="1:15" x14ac:dyDescent="0.25">
      <c r="C23" t="s">
        <v>241</v>
      </c>
    </row>
    <row r="24" spans="1:15" x14ac:dyDescent="0.25">
      <c r="C24" t="s">
        <v>242</v>
      </c>
    </row>
    <row r="25" spans="1:15" x14ac:dyDescent="0.25">
      <c r="C25" t="s">
        <v>243</v>
      </c>
    </row>
    <row r="27" spans="1:15" x14ac:dyDescent="0.25">
      <c r="D27" s="1" t="s">
        <v>227</v>
      </c>
    </row>
    <row r="28" spans="1:15" x14ac:dyDescent="0.25">
      <c r="E28">
        <f>_xlfn.BINOM.DIST(3,10,0.3,FALSE)</f>
        <v>0.26682793200000005</v>
      </c>
    </row>
    <row r="31" spans="1:15" ht="18.75" x14ac:dyDescent="0.3">
      <c r="B31" s="7" t="s">
        <v>244</v>
      </c>
    </row>
    <row r="33" spans="1:19" x14ac:dyDescent="0.25">
      <c r="A33" s="1" t="s">
        <v>0</v>
      </c>
      <c r="I33" s="1" t="s">
        <v>18</v>
      </c>
      <c r="O33" s="1" t="s">
        <v>49</v>
      </c>
    </row>
    <row r="34" spans="1:19" x14ac:dyDescent="0.25">
      <c r="B34" s="1" t="s">
        <v>193</v>
      </c>
      <c r="J34" s="1" t="s">
        <v>193</v>
      </c>
      <c r="P34" s="1" t="s">
        <v>135</v>
      </c>
    </row>
    <row r="35" spans="1:19" x14ac:dyDescent="0.25">
      <c r="C35" t="s">
        <v>245</v>
      </c>
      <c r="K35" t="s">
        <v>252</v>
      </c>
      <c r="Q35" t="s">
        <v>261</v>
      </c>
    </row>
    <row r="36" spans="1:19" x14ac:dyDescent="0.25">
      <c r="C36" t="s">
        <v>246</v>
      </c>
      <c r="K36" t="s">
        <v>253</v>
      </c>
      <c r="Q36" t="s">
        <v>262</v>
      </c>
    </row>
    <row r="37" spans="1:19" x14ac:dyDescent="0.25">
      <c r="C37" t="s">
        <v>247</v>
      </c>
      <c r="K37" t="s">
        <v>254</v>
      </c>
    </row>
    <row r="38" spans="1:19" x14ac:dyDescent="0.25">
      <c r="K38" t="s">
        <v>255</v>
      </c>
      <c r="R38" s="1" t="s">
        <v>251</v>
      </c>
    </row>
    <row r="39" spans="1:19" x14ac:dyDescent="0.25">
      <c r="D39" s="1" t="s">
        <v>248</v>
      </c>
      <c r="S39">
        <f>_xlfn.EXPON.DIST(15,1/20,TRUE)</f>
        <v>0.52763344725898531</v>
      </c>
    </row>
    <row r="40" spans="1:19" x14ac:dyDescent="0.25">
      <c r="E40">
        <f>_xlfn.NORM.DIST(180,165,10,TRUE)</f>
        <v>0.93319279873114191</v>
      </c>
      <c r="L40" s="1" t="s">
        <v>248</v>
      </c>
    </row>
    <row r="41" spans="1:19" x14ac:dyDescent="0.25">
      <c r="M41">
        <f>_xlfn.NORM.DIST(1100,1000,100,TRUE)-_xlfn.NORM.DIST(900,1000,100,TRUE)</f>
        <v>0.68268949213708607</v>
      </c>
    </row>
    <row r="44" spans="1:19" x14ac:dyDescent="0.25">
      <c r="A44" s="1" t="s">
        <v>9</v>
      </c>
    </row>
    <row r="45" spans="1:19" x14ac:dyDescent="0.25">
      <c r="B45" s="1" t="s">
        <v>193</v>
      </c>
      <c r="I45" s="1" t="s">
        <v>47</v>
      </c>
    </row>
    <row r="46" spans="1:19" x14ac:dyDescent="0.25">
      <c r="C46" t="s">
        <v>249</v>
      </c>
      <c r="J46" s="1" t="s">
        <v>135</v>
      </c>
    </row>
    <row r="47" spans="1:19" x14ac:dyDescent="0.25">
      <c r="C47" t="s">
        <v>250</v>
      </c>
      <c r="K47" t="s">
        <v>256</v>
      </c>
    </row>
    <row r="48" spans="1:19" x14ac:dyDescent="0.25">
      <c r="K48" t="s">
        <v>257</v>
      </c>
    </row>
    <row r="49" spans="4:13" x14ac:dyDescent="0.25">
      <c r="D49" s="1" t="s">
        <v>251</v>
      </c>
      <c r="K49" t="s">
        <v>258</v>
      </c>
    </row>
    <row r="50" spans="4:13" x14ac:dyDescent="0.25">
      <c r="E50">
        <f>_xlfn.EXPON.DIST(3,1/5,TRUE)</f>
        <v>0.45118836390597356</v>
      </c>
      <c r="K50" t="s">
        <v>259</v>
      </c>
    </row>
    <row r="51" spans="4:13" x14ac:dyDescent="0.25">
      <c r="L51" s="1" t="s">
        <v>260</v>
      </c>
    </row>
    <row r="52" spans="4:13" x14ac:dyDescent="0.25">
      <c r="M52">
        <f>(170-150)/(200-100)</f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6EB4-589D-4239-812B-3EA19286A70A}">
  <dimension ref="A2:N38"/>
  <sheetViews>
    <sheetView topLeftCell="A22" workbookViewId="0">
      <selection activeCell="E39" sqref="E39"/>
    </sheetView>
  </sheetViews>
  <sheetFormatPr defaultRowHeight="15" x14ac:dyDescent="0.25"/>
  <sheetData>
    <row r="2" spans="1:14" ht="18.75" x14ac:dyDescent="0.3">
      <c r="C2" s="7" t="s">
        <v>263</v>
      </c>
    </row>
    <row r="4" spans="1:14" x14ac:dyDescent="0.25">
      <c r="B4" s="1" t="s">
        <v>264</v>
      </c>
      <c r="J4" s="1" t="s">
        <v>9</v>
      </c>
    </row>
    <row r="5" spans="1:14" x14ac:dyDescent="0.25">
      <c r="A5" s="1" t="s">
        <v>0</v>
      </c>
      <c r="K5" s="1" t="s">
        <v>135</v>
      </c>
    </row>
    <row r="6" spans="1:14" x14ac:dyDescent="0.25">
      <c r="B6" s="1" t="s">
        <v>135</v>
      </c>
      <c r="L6" t="s">
        <v>271</v>
      </c>
    </row>
    <row r="7" spans="1:14" x14ac:dyDescent="0.25">
      <c r="C7" t="s">
        <v>265</v>
      </c>
      <c r="L7" t="s">
        <v>272</v>
      </c>
    </row>
    <row r="8" spans="1:14" x14ac:dyDescent="0.25">
      <c r="C8" t="s">
        <v>266</v>
      </c>
      <c r="L8" t="s">
        <v>273</v>
      </c>
    </row>
    <row r="10" spans="1:14" x14ac:dyDescent="0.25">
      <c r="D10" s="1" t="s">
        <v>267</v>
      </c>
      <c r="M10" s="1" t="s">
        <v>227</v>
      </c>
    </row>
    <row r="11" spans="1:14" x14ac:dyDescent="0.25">
      <c r="E11">
        <f>_xlfn.POISSON.DIST(3,2,FALSE)</f>
        <v>0.18044704431548364</v>
      </c>
      <c r="N11">
        <f>_xlfn.BINOM.DIST(3,10,0.3,FALSE)</f>
        <v>0.26682793200000005</v>
      </c>
    </row>
    <row r="13" spans="1:14" x14ac:dyDescent="0.25">
      <c r="L13" s="1" t="s">
        <v>268</v>
      </c>
    </row>
    <row r="14" spans="1:14" x14ac:dyDescent="0.25">
      <c r="B14" s="1" t="s">
        <v>268</v>
      </c>
      <c r="M14" t="s">
        <v>274</v>
      </c>
    </row>
    <row r="15" spans="1:14" x14ac:dyDescent="0.25">
      <c r="C15" t="s">
        <v>269</v>
      </c>
      <c r="N15" t="s">
        <v>275</v>
      </c>
    </row>
    <row r="16" spans="1:14" x14ac:dyDescent="0.25">
      <c r="D16" t="s">
        <v>270</v>
      </c>
    </row>
    <row r="19" spans="1:10" x14ac:dyDescent="0.25">
      <c r="A19" s="1" t="s">
        <v>18</v>
      </c>
    </row>
    <row r="20" spans="1:10" x14ac:dyDescent="0.25">
      <c r="B20" s="1" t="s">
        <v>135</v>
      </c>
    </row>
    <row r="21" spans="1:10" x14ac:dyDescent="0.25">
      <c r="C21" t="s">
        <v>276</v>
      </c>
    </row>
    <row r="22" spans="1:10" x14ac:dyDescent="0.25">
      <c r="C22" t="s">
        <v>277</v>
      </c>
    </row>
    <row r="23" spans="1:10" x14ac:dyDescent="0.25">
      <c r="C23" t="s">
        <v>278</v>
      </c>
    </row>
    <row r="25" spans="1:10" x14ac:dyDescent="0.25">
      <c r="D25" s="1" t="s">
        <v>227</v>
      </c>
    </row>
    <row r="26" spans="1:10" x14ac:dyDescent="0.25">
      <c r="E26">
        <f>_xlfn.BINOM.DIST(1,3,1/6,TRUE)</f>
        <v>0.92592592592592593</v>
      </c>
    </row>
    <row r="29" spans="1:10" x14ac:dyDescent="0.25">
      <c r="B29" s="1" t="s">
        <v>244</v>
      </c>
    </row>
    <row r="31" spans="1:10" x14ac:dyDescent="0.25">
      <c r="A31" s="1" t="s">
        <v>0</v>
      </c>
      <c r="I31" s="1" t="s">
        <v>9</v>
      </c>
    </row>
    <row r="32" spans="1:10" x14ac:dyDescent="0.25">
      <c r="B32" s="1" t="s">
        <v>135</v>
      </c>
      <c r="J32" s="1" t="s">
        <v>135</v>
      </c>
    </row>
    <row r="33" spans="3:13" x14ac:dyDescent="0.25">
      <c r="C33" t="s">
        <v>280</v>
      </c>
      <c r="K33" t="s">
        <v>252</v>
      </c>
    </row>
    <row r="34" spans="3:13" x14ac:dyDescent="0.25">
      <c r="C34" t="s">
        <v>246</v>
      </c>
      <c r="K34" t="s">
        <v>279</v>
      </c>
    </row>
    <row r="35" spans="3:13" x14ac:dyDescent="0.25">
      <c r="C35" t="s">
        <v>281</v>
      </c>
    </row>
    <row r="36" spans="3:13" x14ac:dyDescent="0.25">
      <c r="C36" t="s">
        <v>282</v>
      </c>
      <c r="L36" s="1" t="s">
        <v>251</v>
      </c>
    </row>
    <row r="37" spans="3:13" x14ac:dyDescent="0.25">
      <c r="D37" s="1" t="s">
        <v>248</v>
      </c>
      <c r="M37">
        <f>_xlfn.EXPON.DIST(900,1/1000,TRUE)</f>
        <v>0.59343034025940089</v>
      </c>
    </row>
    <row r="38" spans="3:13" x14ac:dyDescent="0.25">
      <c r="E38">
        <f>_xlfn.NORM.DIST(160,150,10,TRUE)-_xlfn.NORM.DIST(140,150,10,TRUE)</f>
        <v>0.68268949213708607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5BC9-1C43-4066-8AF4-96FD301356EB}">
  <dimension ref="A2:K73"/>
  <sheetViews>
    <sheetView tabSelected="1" topLeftCell="A37" workbookViewId="0">
      <selection activeCell="H57" sqref="H57"/>
    </sheetView>
  </sheetViews>
  <sheetFormatPr defaultRowHeight="15" x14ac:dyDescent="0.25"/>
  <cols>
    <col min="4" max="4" width="11.85546875" customWidth="1"/>
    <col min="6" max="6" width="11.85546875" customWidth="1"/>
  </cols>
  <sheetData>
    <row r="2" spans="2:7" ht="18.75" x14ac:dyDescent="0.3">
      <c r="C2" s="7" t="s">
        <v>284</v>
      </c>
    </row>
    <row r="4" spans="2:7" x14ac:dyDescent="0.25">
      <c r="B4" s="1" t="s">
        <v>0</v>
      </c>
    </row>
    <row r="5" spans="2:7" x14ac:dyDescent="0.25">
      <c r="C5" s="1" t="s">
        <v>193</v>
      </c>
    </row>
    <row r="6" spans="2:7" x14ac:dyDescent="0.25">
      <c r="D6" t="s">
        <v>285</v>
      </c>
      <c r="F6">
        <v>100</v>
      </c>
    </row>
    <row r="7" spans="2:7" x14ac:dyDescent="0.25">
      <c r="D7" t="s">
        <v>286</v>
      </c>
      <c r="F7">
        <v>170</v>
      </c>
    </row>
    <row r="8" spans="2:7" x14ac:dyDescent="0.25">
      <c r="D8" t="s">
        <v>287</v>
      </c>
      <c r="G8">
        <v>8</v>
      </c>
    </row>
    <row r="9" spans="2:7" x14ac:dyDescent="0.25">
      <c r="D9" t="s">
        <v>288</v>
      </c>
      <c r="F9" s="11">
        <v>0.95</v>
      </c>
      <c r="G9">
        <v>0.95</v>
      </c>
    </row>
    <row r="11" spans="2:7" x14ac:dyDescent="0.25">
      <c r="D11" t="s">
        <v>289</v>
      </c>
      <c r="E11">
        <f>1-G9</f>
        <v>5.0000000000000044E-2</v>
      </c>
      <c r="F11" t="s">
        <v>302</v>
      </c>
    </row>
    <row r="13" spans="2:7" x14ac:dyDescent="0.25">
      <c r="D13" t="s">
        <v>290</v>
      </c>
      <c r="F13">
        <f>_xlfn.CONFIDENCE.NORM(E11,G8,F6)</f>
        <v>1.567971187632043</v>
      </c>
    </row>
    <row r="15" spans="2:7" x14ac:dyDescent="0.25">
      <c r="D15" t="s">
        <v>291</v>
      </c>
      <c r="F15">
        <f>F7-F13</f>
        <v>168.43202881236795</v>
      </c>
      <c r="G15" t="s">
        <v>303</v>
      </c>
    </row>
    <row r="16" spans="2:7" x14ac:dyDescent="0.25">
      <c r="D16" t="s">
        <v>292</v>
      </c>
      <c r="F16">
        <f>F7+F13</f>
        <v>171.56797118763205</v>
      </c>
      <c r="G16" t="s">
        <v>304</v>
      </c>
    </row>
    <row r="19" spans="1:6" x14ac:dyDescent="0.25">
      <c r="C19" t="s">
        <v>293</v>
      </c>
    </row>
    <row r="23" spans="1:6" x14ac:dyDescent="0.25">
      <c r="A23" s="1" t="s">
        <v>9</v>
      </c>
    </row>
    <row r="24" spans="1:6" x14ac:dyDescent="0.25">
      <c r="B24" s="1" t="s">
        <v>193</v>
      </c>
    </row>
    <row r="25" spans="1:6" x14ac:dyDescent="0.25">
      <c r="C25" t="s">
        <v>285</v>
      </c>
      <c r="E25">
        <v>500</v>
      </c>
    </row>
    <row r="26" spans="1:6" x14ac:dyDescent="0.25">
      <c r="C26" t="s">
        <v>294</v>
      </c>
      <c r="F26">
        <v>320</v>
      </c>
    </row>
    <row r="27" spans="1:6" x14ac:dyDescent="0.25">
      <c r="C27" t="s">
        <v>288</v>
      </c>
      <c r="E27" s="11">
        <v>0.9</v>
      </c>
      <c r="F27">
        <v>0.9</v>
      </c>
    </row>
    <row r="29" spans="1:6" x14ac:dyDescent="0.25">
      <c r="C29" t="s">
        <v>295</v>
      </c>
      <c r="E29">
        <f>F26/E25</f>
        <v>0.64</v>
      </c>
    </row>
    <row r="31" spans="1:6" x14ac:dyDescent="0.25">
      <c r="D31" t="s">
        <v>296</v>
      </c>
      <c r="E31">
        <f>1-F27</f>
        <v>9.9999999999999978E-2</v>
      </c>
    </row>
    <row r="33" spans="3:7" x14ac:dyDescent="0.25">
      <c r="D33" t="s">
        <v>297</v>
      </c>
      <c r="E33">
        <f>_xlfn.NORM.S.INV(1-E31/2)</f>
        <v>1.6448536269514715</v>
      </c>
    </row>
    <row r="35" spans="3:7" x14ac:dyDescent="0.25">
      <c r="D35" t="s">
        <v>298</v>
      </c>
      <c r="G35">
        <f>SQRT(E29*(1-E29)/E25)</f>
        <v>2.146625258399798E-2</v>
      </c>
    </row>
    <row r="37" spans="3:7" x14ac:dyDescent="0.25">
      <c r="D37" t="s">
        <v>299</v>
      </c>
      <c r="F37">
        <f>E33*G35</f>
        <v>3.5308843419845477E-2</v>
      </c>
    </row>
    <row r="40" spans="3:7" x14ac:dyDescent="0.25">
      <c r="D40" t="s">
        <v>300</v>
      </c>
      <c r="E40">
        <f>E29-F37</f>
        <v>0.60469115658015449</v>
      </c>
    </row>
    <row r="42" spans="3:7" x14ac:dyDescent="0.25">
      <c r="D42" t="s">
        <v>292</v>
      </c>
      <c r="E42">
        <f>E29+F37</f>
        <v>0.67530884341984554</v>
      </c>
    </row>
    <row r="44" spans="3:7" x14ac:dyDescent="0.25">
      <c r="D44" t="s">
        <v>301</v>
      </c>
    </row>
    <row r="48" spans="3:7" ht="18.75" x14ac:dyDescent="0.3">
      <c r="C48" s="7" t="s">
        <v>283</v>
      </c>
    </row>
    <row r="50" spans="1:11" x14ac:dyDescent="0.25">
      <c r="A50" s="1" t="s">
        <v>47</v>
      </c>
    </row>
    <row r="51" spans="1:11" x14ac:dyDescent="0.25">
      <c r="B51" s="1" t="s">
        <v>193</v>
      </c>
    </row>
    <row r="52" spans="1:11" x14ac:dyDescent="0.25">
      <c r="C52" t="s">
        <v>285</v>
      </c>
      <c r="E52">
        <v>25</v>
      </c>
      <c r="H52" s="1" t="s">
        <v>319</v>
      </c>
      <c r="I52" s="1"/>
    </row>
    <row r="53" spans="1:11" x14ac:dyDescent="0.25">
      <c r="C53" t="s">
        <v>286</v>
      </c>
      <c r="E53">
        <v>510</v>
      </c>
      <c r="H53" s="1" t="s">
        <v>320</v>
      </c>
      <c r="I53" s="1"/>
    </row>
    <row r="54" spans="1:11" x14ac:dyDescent="0.25">
      <c r="C54" t="s">
        <v>287</v>
      </c>
      <c r="F54">
        <v>20</v>
      </c>
    </row>
    <row r="55" spans="1:11" x14ac:dyDescent="0.25">
      <c r="C55" t="s">
        <v>305</v>
      </c>
      <c r="E55">
        <v>500</v>
      </c>
    </row>
    <row r="57" spans="1:11" x14ac:dyDescent="0.25">
      <c r="C57" s="1" t="s">
        <v>306</v>
      </c>
    </row>
    <row r="58" spans="1:11" x14ac:dyDescent="0.25">
      <c r="D58">
        <f>(E53-E55)/(F54/5)</f>
        <v>2.5</v>
      </c>
      <c r="G58" s="1" t="s">
        <v>312</v>
      </c>
      <c r="H58" s="1" t="s">
        <v>314</v>
      </c>
      <c r="I58" s="1" t="s">
        <v>313</v>
      </c>
      <c r="J58" s="1"/>
      <c r="K58" s="1"/>
    </row>
    <row r="59" spans="1:11" x14ac:dyDescent="0.25">
      <c r="G59" s="1">
        <v>2.0640000000000001</v>
      </c>
      <c r="H59" s="1"/>
      <c r="I59" s="1">
        <v>2.5</v>
      </c>
      <c r="J59" s="1"/>
      <c r="K59" s="1"/>
    </row>
    <row r="60" spans="1:11" x14ac:dyDescent="0.25">
      <c r="G60" s="1"/>
      <c r="H60" s="1"/>
      <c r="I60" s="1"/>
      <c r="J60" s="1"/>
      <c r="K60" s="1"/>
    </row>
    <row r="61" spans="1:11" x14ac:dyDescent="0.25">
      <c r="C61" s="1" t="s">
        <v>307</v>
      </c>
      <c r="G61" s="1"/>
      <c r="H61" s="1" t="s">
        <v>318</v>
      </c>
      <c r="I61" s="1"/>
      <c r="J61" s="1"/>
      <c r="K61" s="1"/>
    </row>
    <row r="62" spans="1:11" x14ac:dyDescent="0.25">
      <c r="E62">
        <f>E52-1</f>
        <v>24</v>
      </c>
    </row>
    <row r="65" spans="3:5" x14ac:dyDescent="0.25">
      <c r="C65" s="1" t="s">
        <v>311</v>
      </c>
    </row>
    <row r="66" spans="3:5" x14ac:dyDescent="0.25">
      <c r="D66">
        <v>2.0640000000000001</v>
      </c>
      <c r="E66" t="s">
        <v>308</v>
      </c>
    </row>
    <row r="68" spans="3:5" x14ac:dyDescent="0.25">
      <c r="C68" s="1" t="s">
        <v>309</v>
      </c>
    </row>
    <row r="69" spans="3:5" x14ac:dyDescent="0.25">
      <c r="D69">
        <v>0.05</v>
      </c>
      <c r="E69" t="s">
        <v>310</v>
      </c>
    </row>
    <row r="71" spans="3:5" x14ac:dyDescent="0.25">
      <c r="C71" s="1" t="s">
        <v>315</v>
      </c>
    </row>
    <row r="72" spans="3:5" x14ac:dyDescent="0.25">
      <c r="D72" t="s">
        <v>316</v>
      </c>
    </row>
    <row r="73" spans="3:5" x14ac:dyDescent="0.25">
      <c r="D7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tiwari</dc:creator>
  <cp:lastModifiedBy>bhumika tiwari</cp:lastModifiedBy>
  <dcterms:created xsi:type="dcterms:W3CDTF">2025-09-28T09:00:34Z</dcterms:created>
  <dcterms:modified xsi:type="dcterms:W3CDTF">2025-10-03T16:21:32Z</dcterms:modified>
</cp:coreProperties>
</file>