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tables/table12.xml" ContentType="application/vnd.openxmlformats-officedocument.spreadsheetml.table+xml"/>
  <Override PartName="/xl/slicers/slicer1.xml" ContentType="application/vnd.ms-excel.slicer+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Users\Owner\OneDrive\Documents\"/>
    </mc:Choice>
  </mc:AlternateContent>
  <bookViews>
    <workbookView xWindow="-108" yWindow="-108" windowWidth="23256" windowHeight="12456" firstSheet="8" activeTab="8"/>
  </bookViews>
  <sheets>
    <sheet name="Refrencing" sheetId="1" r:id="rId1"/>
    <sheet name="Table" sheetId="2" r:id="rId2"/>
    <sheet name="basic funct &amp; formula" sheetId="3" r:id="rId3"/>
    <sheet name=" sorting &amp; filtering" sheetId="4" r:id="rId4"/>
    <sheet name="DATE AND TIME" sheetId="5" r:id="rId5"/>
    <sheet name="IF AND ELSE CONDITION" sheetId="6" r:id="rId6"/>
    <sheet name="BASIC FUNCTIONS" sheetId="7" r:id="rId7"/>
    <sheet name="CONCATENATION" sheetId="9" r:id="rId8"/>
    <sheet name="TRIM" sheetId="10" r:id="rId9"/>
    <sheet name="CONDITIONAL FORMATTING" sheetId="11" r:id="rId10"/>
    <sheet name="DATA MAPPING" sheetId="12" r:id="rId11"/>
    <sheet name="DATA AGGREGATION" sheetId="13" r:id="rId12"/>
    <sheet name="DATA VISUALIZATION" sheetId="15" r:id="rId13"/>
    <sheet name="CHARTS" sheetId="16" r:id="rId14"/>
    <sheet name="Sheet2" sheetId="14" r:id="rId15"/>
  </sheets>
  <definedNames>
    <definedName name="AGES">'basic funct &amp; formula'!$F$40:$F$44</definedName>
    <definedName name="Slicer_STREAM">#N/A</definedName>
    <definedName name="TAXSLAB">'basic funct &amp; formula'!$G$48</definedName>
  </definedNames>
  <calcPr calcId="152511"/>
  <pivotCaches>
    <pivotCache cacheId="9" r:id="rId16"/>
    <pivotCache cacheId="13" r:id="rId17"/>
  </pivotCaches>
  <extLst>
    <ext xmlns:x14="http://schemas.microsoft.com/office/spreadsheetml/2009/9/main" uri="{BBE1A952-AA13-448e-AADC-164F8A28A991}">
      <x14:slicerCaches>
        <x14:slicerCache r:id="rId1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15" i="13" l="1"/>
  <c r="L16" i="13"/>
  <c r="L17" i="13"/>
  <c r="L18" i="13"/>
  <c r="L19" i="13"/>
  <c r="L20" i="13"/>
  <c r="L21" i="13"/>
  <c r="L22" i="13"/>
  <c r="L23" i="13"/>
  <c r="C39" i="12"/>
  <c r="C37" i="12"/>
  <c r="D34" i="12"/>
  <c r="E32" i="12"/>
  <c r="C29" i="12" l="1"/>
  <c r="C26" i="12"/>
  <c r="D23" i="12"/>
  <c r="C23" i="12"/>
  <c r="B18" i="12"/>
  <c r="B17" i="12"/>
  <c r="B16" i="12"/>
  <c r="B15" i="12"/>
  <c r="G58" i="10"/>
  <c r="G59" i="10"/>
  <c r="G60" i="10"/>
  <c r="G61" i="10"/>
  <c r="G62" i="10"/>
  <c r="G63" i="10"/>
  <c r="F58" i="10"/>
  <c r="F59" i="10"/>
  <c r="F60" i="10"/>
  <c r="F61" i="10"/>
  <c r="F62" i="10"/>
  <c r="F63" i="10"/>
  <c r="D54" i="10"/>
  <c r="D53" i="10"/>
  <c r="D52" i="10"/>
  <c r="D51" i="10"/>
  <c r="F48" i="10"/>
  <c r="F47" i="10"/>
  <c r="D48" i="10"/>
  <c r="D47" i="10"/>
  <c r="D44" i="10"/>
  <c r="D42" i="10"/>
  <c r="D41" i="10"/>
  <c r="D36" i="10" l="1"/>
  <c r="D32" i="10"/>
  <c r="E25" i="10"/>
  <c r="D25" i="10"/>
  <c r="D24" i="10"/>
  <c r="D23" i="10"/>
  <c r="F22" i="10"/>
  <c r="E22" i="10"/>
  <c r="D22" i="10"/>
  <c r="G14" i="10"/>
  <c r="F14" i="10"/>
  <c r="E14" i="10"/>
  <c r="F10" i="10"/>
  <c r="Q19" i="6" l="1"/>
  <c r="Q20" i="6"/>
  <c r="Q21" i="6"/>
  <c r="Q22" i="6"/>
  <c r="Q23" i="6"/>
  <c r="Q24" i="6"/>
  <c r="E30" i="9"/>
  <c r="F13" i="9"/>
  <c r="F9" i="10" a="1"/>
  <c r="F9" i="10" s="1"/>
  <c r="E24" i="9"/>
  <c r="E25" i="9"/>
  <c r="E26" i="9"/>
  <c r="E27" i="9"/>
  <c r="E28" i="9"/>
  <c r="E29" i="9"/>
  <c r="E31" i="9"/>
  <c r="D31" i="9"/>
  <c r="D25" i="9"/>
  <c r="D26" i="9"/>
  <c r="D27" i="9"/>
  <c r="D28" i="9"/>
  <c r="D29" i="9"/>
  <c r="D30" i="9"/>
  <c r="D24" i="9"/>
  <c r="C24" i="9"/>
  <c r="C25" i="9"/>
  <c r="C26" i="9"/>
  <c r="C27" i="9"/>
  <c r="C28" i="9"/>
  <c r="C29" i="9"/>
  <c r="C30" i="9"/>
  <c r="C31" i="9"/>
  <c r="F20" i="9"/>
  <c r="D19" i="9"/>
  <c r="F14" i="9"/>
  <c r="E14" i="9"/>
  <c r="E13" i="9"/>
  <c r="Q18" i="6"/>
  <c r="D7" i="6"/>
  <c r="D8" i="6"/>
  <c r="D9" i="6"/>
  <c r="D10" i="6"/>
  <c r="D11" i="6"/>
  <c r="D6" i="6"/>
  <c r="E2" i="5"/>
  <c r="D3" i="5"/>
  <c r="D4" i="5"/>
  <c r="E4" i="5" s="1"/>
  <c r="D5" i="5"/>
  <c r="E5" i="5" s="1"/>
  <c r="D6" i="5"/>
  <c r="E6" i="5" s="1"/>
  <c r="E3" i="5"/>
  <c r="D2" i="5"/>
  <c r="I48" i="3" l="1"/>
  <c r="H42" i="3"/>
  <c r="I35" i="3"/>
  <c r="K35" i="3"/>
  <c r="I31" i="3"/>
  <c r="F31" i="3"/>
  <c r="L26" i="3"/>
  <c r="I26" i="3"/>
  <c r="G26" i="3"/>
  <c r="F26" i="3"/>
  <c r="O9" i="3"/>
  <c r="O10" i="3"/>
  <c r="O11" i="3"/>
  <c r="O12" i="3"/>
  <c r="O13" i="3"/>
  <c r="O14" i="3"/>
  <c r="K13" i="3" l="1"/>
  <c r="K12" i="3"/>
  <c r="K9" i="3"/>
  <c r="K10" i="3"/>
  <c r="K11" i="3"/>
  <c r="K8" i="3"/>
  <c r="G20" i="3"/>
  <c r="G19" i="3"/>
  <c r="E9" i="3"/>
  <c r="C12" i="3"/>
  <c r="A9" i="3"/>
  <c r="I15" i="1"/>
  <c r="I14" i="1"/>
  <c r="H15" i="1"/>
  <c r="H14" i="1"/>
  <c r="I4" i="1" l="1"/>
  <c r="I5" i="1"/>
  <c r="I3" i="1"/>
  <c r="G4" i="1"/>
  <c r="G5" i="1"/>
  <c r="G3" i="1"/>
  <c r="H9" i="10"/>
  <c r="G9" i="10"/>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<sst xmlns="http://schemas.openxmlformats.org/spreadsheetml/2006/main" count="1096" uniqueCount="536">
  <si>
    <t>Product1</t>
  </si>
  <si>
    <t>Product289</t>
  </si>
  <si>
    <t>Relative refrencing</t>
  </si>
  <si>
    <t>Absaolute refrencing</t>
  </si>
  <si>
    <t>Mixed Refrencing</t>
  </si>
  <si>
    <t>Product</t>
  </si>
  <si>
    <t>A</t>
  </si>
  <si>
    <t>B</t>
  </si>
  <si>
    <t>Price</t>
  </si>
  <si>
    <t>Price/Day</t>
  </si>
  <si>
    <t>Discount</t>
  </si>
  <si>
    <t>Day 1</t>
  </si>
  <si>
    <t>Day</t>
  </si>
  <si>
    <t>Day2</t>
  </si>
  <si>
    <t>179th</t>
  </si>
  <si>
    <t>Norway</t>
  </si>
  <si>
    <t>178th</t>
  </si>
  <si>
    <t>Iceland</t>
  </si>
  <si>
    <t>177th</t>
  </si>
  <si>
    <t>Finland</t>
  </si>
  <si>
    <t>176th</t>
  </si>
  <si>
    <t>New Zealand</t>
  </si>
  <si>
    <t>175th</t>
  </si>
  <si>
    <t>Switzerland</t>
  </si>
  <si>
    <t>174th</t>
  </si>
  <si>
    <t>Denmark</t>
  </si>
  <si>
    <t>173rd</t>
  </si>
  <si>
    <t>Canada</t>
  </si>
  <si>
    <t>171st</t>
  </si>
  <si>
    <t>Ireland</t>
  </si>
  <si>
    <t>172nd</t>
  </si>
  <si>
    <t>Luxembourg</t>
  </si>
  <si>
    <t>170th</t>
  </si>
  <si>
    <t>Sweden</t>
  </si>
  <si>
    <t>169th</t>
  </si>
  <si>
    <t>Netherlands</t>
  </si>
  <si>
    <t>168th</t>
  </si>
  <si>
    <t>Australia</t>
  </si>
  <si>
    <t>167th</t>
  </si>
  <si>
    <t>Austria</t>
  </si>
  <si>
    <t>166th</t>
  </si>
  <si>
    <t>Germany</t>
  </si>
  <si>
    <t>165th</t>
  </si>
  <si>
    <t>Singapore</t>
  </si>
  <si>
    <t>164th</t>
  </si>
  <si>
    <t>Portugal</t>
  </si>
  <si>
    <t>163rd</t>
  </si>
  <si>
    <t>Slovenia</t>
  </si>
  <si>
    <t>162nd</t>
  </si>
  <si>
    <t>France</t>
  </si>
  <si>
    <t>161st</t>
  </si>
  <si>
    <t>Japan</t>
  </si>
  <si>
    <t>160th</t>
  </si>
  <si>
    <t>Belgium</t>
  </si>
  <si>
    <t>159th</t>
  </si>
  <si>
    <t>South Korea</t>
  </si>
  <si>
    <t>158th</t>
  </si>
  <si>
    <t>Malta</t>
  </si>
  <si>
    <t>157th</t>
  </si>
  <si>
    <t>Uruguay</t>
  </si>
  <si>
    <t>156th</t>
  </si>
  <si>
    <t>United Arab Emirates</t>
  </si>
  <si>
    <t>155th</t>
  </si>
  <si>
    <t>Slovak Republic</t>
  </si>
  <si>
    <t>154th</t>
  </si>
  <si>
    <t>Mauritius</t>
  </si>
  <si>
    <t>153rd</t>
  </si>
  <si>
    <t>Estonia</t>
  </si>
  <si>
    <t>152nd</t>
  </si>
  <si>
    <t>Lithuania</t>
  </si>
  <si>
    <t>151st</t>
  </si>
  <si>
    <t>Czech Republic</t>
  </si>
  <si>
    <t>150th</t>
  </si>
  <si>
    <t>Costa Rica</t>
  </si>
  <si>
    <t>149th</t>
  </si>
  <si>
    <t>Qatar</t>
  </si>
  <si>
    <t>148th</t>
  </si>
  <si>
    <t>United Kingdom</t>
  </si>
  <si>
    <t>147th</t>
  </si>
  <si>
    <t>Chile</t>
  </si>
  <si>
    <t>146th</t>
  </si>
  <si>
    <t>Italy</t>
  </si>
  <si>
    <t>145th</t>
  </si>
  <si>
    <t>Latvia</t>
  </si>
  <si>
    <t>144th</t>
  </si>
  <si>
    <t>Spain</t>
  </si>
  <si>
    <t>143rd</t>
  </si>
  <si>
    <t>Israel</t>
  </si>
  <si>
    <t>142nd</t>
  </si>
  <si>
    <t>Poland</t>
  </si>
  <si>
    <t>141st</t>
  </si>
  <si>
    <t>United States</t>
  </si>
  <si>
    <t>140th</t>
  </si>
  <si>
    <t>Barbados</t>
  </si>
  <si>
    <t>139th</t>
  </si>
  <si>
    <t>Argentina</t>
  </si>
  <si>
    <t>138th</t>
  </si>
  <si>
    <t>Croatia</t>
  </si>
  <si>
    <t>136th</t>
  </si>
  <si>
    <t>Oman</t>
  </si>
  <si>
    <t>137th</t>
  </si>
  <si>
    <t>Panama</t>
  </si>
  <si>
    <t>135th</t>
  </si>
  <si>
    <t>Hungary</t>
  </si>
  <si>
    <t>134th</t>
  </si>
  <si>
    <t>Bahamas</t>
  </si>
  <si>
    <t>133rd</t>
  </si>
  <si>
    <t>Kuwait</t>
  </si>
  <si>
    <t>132nd</t>
  </si>
  <si>
    <t>Mongolia</t>
  </si>
  <si>
    <t>131st</t>
  </si>
  <si>
    <t>Bulgaria</t>
  </si>
  <si>
    <t>130th</t>
  </si>
  <si>
    <t>Trinidad and Tobago</t>
  </si>
  <si>
    <t>129th</t>
  </si>
  <si>
    <t>Romania</t>
  </si>
  <si>
    <t>128th</t>
  </si>
  <si>
    <t>Seychelles</t>
  </si>
  <si>
    <t>127th</t>
  </si>
  <si>
    <t>Grenada</t>
  </si>
  <si>
    <t>126th</t>
  </si>
  <si>
    <t>Antigua and Barbuda</t>
  </si>
  <si>
    <t>125th</t>
  </si>
  <si>
    <t>Brunei Darussalam</t>
  </si>
  <si>
    <t>124th</t>
  </si>
  <si>
    <t>Malaysia</t>
  </si>
  <si>
    <t>123rd</t>
  </si>
  <si>
    <t>Greece</t>
  </si>
  <si>
    <t>122nd</t>
  </si>
  <si>
    <t>Botswana</t>
  </si>
  <si>
    <t>121st</t>
  </si>
  <si>
    <t>Albania</t>
  </si>
  <si>
    <t>120th</t>
  </si>
  <si>
    <t>Cyprus</t>
  </si>
  <si>
    <t>119th</t>
  </si>
  <si>
    <t>Montenegro</t>
  </si>
  <si>
    <t>118th</t>
  </si>
  <si>
    <t>Vietnam</t>
  </si>
  <si>
    <t>117th</t>
  </si>
  <si>
    <t>Cuba</t>
  </si>
  <si>
    <t>116th</t>
  </si>
  <si>
    <t>Suriname</t>
  </si>
  <si>
    <t>115th</t>
  </si>
  <si>
    <t>Belize</t>
  </si>
  <si>
    <t>114th</t>
  </si>
  <si>
    <t>Cape Verde</t>
  </si>
  <si>
    <t>113th</t>
  </si>
  <si>
    <t>Macedonia</t>
  </si>
  <si>
    <t>112th</t>
  </si>
  <si>
    <t>Namibia</t>
  </si>
  <si>
    <t>111th</t>
  </si>
  <si>
    <t>Kazakhstan</t>
  </si>
  <si>
    <t>110th</t>
  </si>
  <si>
    <t>Dominican Republic</t>
  </si>
  <si>
    <t>109th</t>
  </si>
  <si>
    <t>Guyana</t>
  </si>
  <si>
    <t>108th</t>
  </si>
  <si>
    <t>Jamaica</t>
  </si>
  <si>
    <t>107th</t>
  </si>
  <si>
    <t>Ghana</t>
  </si>
  <si>
    <t>106th</t>
  </si>
  <si>
    <t>Maldives</t>
  </si>
  <si>
    <t>105th</t>
  </si>
  <si>
    <t>Paraguay</t>
  </si>
  <si>
    <t>104th</t>
  </si>
  <si>
    <t>Turkmenistan</t>
  </si>
  <si>
    <t>102nd</t>
  </si>
  <si>
    <t>China</t>
  </si>
  <si>
    <t>101st</t>
  </si>
  <si>
    <t>Bahrain</t>
  </si>
  <si>
    <t>103rd</t>
  </si>
  <si>
    <t>Samoa</t>
  </si>
  <si>
    <t>100th</t>
  </si>
  <si>
    <t>Saudi Arabia</t>
  </si>
  <si>
    <t>99th</t>
  </si>
  <si>
    <t>Gabon</t>
  </si>
  <si>
    <t>98th</t>
  </si>
  <si>
    <t>Indonesia</t>
  </si>
  <si>
    <t>97th</t>
  </si>
  <si>
    <t>Tunisia</t>
  </si>
  <si>
    <t>96th</t>
  </si>
  <si>
    <t>Bhutan</t>
  </si>
  <si>
    <t>95th</t>
  </si>
  <si>
    <t>Uzbekistan</t>
  </si>
  <si>
    <t>94th</t>
  </si>
  <si>
    <t>Moldova</t>
  </si>
  <si>
    <t>93rd</t>
  </si>
  <si>
    <t>Armenia</t>
  </si>
  <si>
    <t>92nd</t>
  </si>
  <si>
    <t>Serbia</t>
  </si>
  <si>
    <t>91st</t>
  </si>
  <si>
    <t>Thailand</t>
  </si>
  <si>
    <t>90th</t>
  </si>
  <si>
    <t>Morocco</t>
  </si>
  <si>
    <t>89th</t>
  </si>
  <si>
    <t>El Salvador</t>
  </si>
  <si>
    <t>88th</t>
  </si>
  <si>
    <t>Micronesia</t>
  </si>
  <si>
    <t>87th</t>
  </si>
  <si>
    <t>Ecuador</t>
  </si>
  <si>
    <t>86th</t>
  </si>
  <si>
    <t>Sao Tome and Principe</t>
  </si>
  <si>
    <t>85th</t>
  </si>
  <si>
    <t>Mexico</t>
  </si>
  <si>
    <t>84th</t>
  </si>
  <si>
    <t>Belarus</t>
  </si>
  <si>
    <t>83rd</t>
  </si>
  <si>
    <t>Algeria</t>
  </si>
  <si>
    <t>82nd</t>
  </si>
  <si>
    <t>Fiji</t>
  </si>
  <si>
    <t>81st</t>
  </si>
  <si>
    <t>Bolivia</t>
  </si>
  <si>
    <t>80th</t>
  </si>
  <si>
    <t>Senegal</t>
  </si>
  <si>
    <t>79th</t>
  </si>
  <si>
    <t>Georgia</t>
  </si>
  <si>
    <t>78th</t>
  </si>
  <si>
    <t>South Africa</t>
  </si>
  <si>
    <t>77th</t>
  </si>
  <si>
    <t>Bosnia and Herzegovina</t>
  </si>
  <si>
    <t>76th</t>
  </si>
  <si>
    <t>Azerbaijan</t>
  </si>
  <si>
    <t>75th</t>
  </si>
  <si>
    <t>Peru</t>
  </si>
  <si>
    <t>74th</t>
  </si>
  <si>
    <t>Benin</t>
  </si>
  <si>
    <t>73rd</t>
  </si>
  <si>
    <t>India</t>
  </si>
  <si>
    <t>72nd</t>
  </si>
  <si>
    <t>Tajikistan</t>
  </si>
  <si>
    <t>71st</t>
  </si>
  <si>
    <t>Brazil</t>
  </si>
  <si>
    <t>70th</t>
  </si>
  <si>
    <t>Laos</t>
  </si>
  <si>
    <t>69th</t>
  </si>
  <si>
    <t>Kyrgyz Republic</t>
  </si>
  <si>
    <t>68th</t>
  </si>
  <si>
    <t>Jordan</t>
  </si>
  <si>
    <t>67th</t>
  </si>
  <si>
    <t>Gambia</t>
  </si>
  <si>
    <t>66th</t>
  </si>
  <si>
    <t>Lesotho</t>
  </si>
  <si>
    <t>65th</t>
  </si>
  <si>
    <t>Tanzania</t>
  </si>
  <si>
    <t>64th</t>
  </si>
  <si>
    <t>Guatemala</t>
  </si>
  <si>
    <t>63rd</t>
  </si>
  <si>
    <t>Timor-Leste</t>
  </si>
  <si>
    <t>62nd</t>
  </si>
  <si>
    <t>Nicaragua</t>
  </si>
  <si>
    <t>61st</t>
  </si>
  <si>
    <t>Philippines</t>
  </si>
  <si>
    <t>60th</t>
  </si>
  <si>
    <t>Papua New Guinea</t>
  </si>
  <si>
    <t>59th</t>
  </si>
  <si>
    <t>Colombia</t>
  </si>
  <si>
    <t>58th</t>
  </si>
  <si>
    <t>Swaziland</t>
  </si>
  <si>
    <t>57th</t>
  </si>
  <si>
    <t>Honduras</t>
  </si>
  <si>
    <t>56th</t>
  </si>
  <si>
    <t>Solomon Islands</t>
  </si>
  <si>
    <t>55th</t>
  </si>
  <si>
    <t>Nepal</t>
  </si>
  <si>
    <t>54th</t>
  </si>
  <si>
    <t>Cambodia</t>
  </si>
  <si>
    <t>53rd</t>
  </si>
  <si>
    <t>Russia</t>
  </si>
  <si>
    <t>52nd</t>
  </si>
  <si>
    <t>Turkey</t>
  </si>
  <si>
    <t>51st</t>
  </si>
  <si>
    <t>Sierra Leone</t>
  </si>
  <si>
    <t>50th</t>
  </si>
  <si>
    <t>Egypt</t>
  </si>
  <si>
    <t>49th</t>
  </si>
  <si>
    <t>Madagascar</t>
  </si>
  <si>
    <t>48th</t>
  </si>
  <si>
    <t>Zambia</t>
  </si>
  <si>
    <t>47th</t>
  </si>
  <si>
    <t>Togo</t>
  </si>
  <si>
    <t>46th</t>
  </si>
  <si>
    <t>Djibouti</t>
  </si>
  <si>
    <t>45th</t>
  </si>
  <si>
    <t>Comoros</t>
  </si>
  <si>
    <t>44th</t>
  </si>
  <si>
    <t>Rwanda</t>
  </si>
  <si>
    <t>43rd</t>
  </si>
  <si>
    <t>Malawi</t>
  </si>
  <si>
    <t>42nd</t>
  </si>
  <si>
    <t>Equatorial Guinea</t>
  </si>
  <si>
    <t>41st</t>
  </si>
  <si>
    <t>Bangladesh</t>
  </si>
  <si>
    <t>40th</t>
  </si>
  <si>
    <t>Iran</t>
  </si>
  <si>
    <t>39th</t>
  </si>
  <si>
    <t>Angola</t>
  </si>
  <si>
    <t>38th</t>
  </si>
  <si>
    <t>North Korea</t>
  </si>
  <si>
    <t>37th</t>
  </si>
  <si>
    <t>Mauritania</t>
  </si>
  <si>
    <t>36th</t>
  </si>
  <si>
    <t>Cote d'Ivoire</t>
  </si>
  <si>
    <t>35th</t>
  </si>
  <si>
    <t>Kenya</t>
  </si>
  <si>
    <t>34th</t>
  </si>
  <si>
    <t>Palestine</t>
  </si>
  <si>
    <t>33rd</t>
  </si>
  <si>
    <t>Liberia</t>
  </si>
  <si>
    <t>32nd</t>
  </si>
  <si>
    <t>Pakistan</t>
  </si>
  <si>
    <t>31st</t>
  </si>
  <si>
    <t>Guinea Bissau</t>
  </si>
  <si>
    <t>30th</t>
  </si>
  <si>
    <t>Sri Lanka</t>
  </si>
  <si>
    <t>29th</t>
  </si>
  <si>
    <t>Venezuela</t>
  </si>
  <si>
    <t>28th</t>
  </si>
  <si>
    <t>Congo Republic</t>
  </si>
  <si>
    <t>27th</t>
  </si>
  <si>
    <t>Iraq</t>
  </si>
  <si>
    <t>26th</t>
  </si>
  <si>
    <t>Uganda</t>
  </si>
  <si>
    <t>25th</t>
  </si>
  <si>
    <t>Lebanon</t>
  </si>
  <si>
    <t>24th</t>
  </si>
  <si>
    <t>Niger</t>
  </si>
  <si>
    <t>23rd</t>
  </si>
  <si>
    <t>Cameroon</t>
  </si>
  <si>
    <t>22nd</t>
  </si>
  <si>
    <t>Mozambique</t>
  </si>
  <si>
    <t>21st</t>
  </si>
  <si>
    <t>Burkina Faso</t>
  </si>
  <si>
    <t>20th</t>
  </si>
  <si>
    <t>Burundi</t>
  </si>
  <si>
    <t>19th</t>
  </si>
  <si>
    <t>Eritrea</t>
  </si>
  <si>
    <t>18th</t>
  </si>
  <si>
    <t>Ukraine</t>
  </si>
  <si>
    <t>17th</t>
  </si>
  <si>
    <t>Libya</t>
  </si>
  <si>
    <t>16th</t>
  </si>
  <si>
    <t>Zimbabwe</t>
  </si>
  <si>
    <t>15th</t>
  </si>
  <si>
    <t>Nigeria</t>
  </si>
  <si>
    <t>14th</t>
  </si>
  <si>
    <t>Guinea</t>
  </si>
  <si>
    <t>13th</t>
  </si>
  <si>
    <t>Mali</t>
  </si>
  <si>
    <t>12th</t>
  </si>
  <si>
    <t>Myanmar</t>
  </si>
  <si>
    <t>11th</t>
  </si>
  <si>
    <t>Ethiopia</t>
  </si>
  <si>
    <t>10th</t>
  </si>
  <si>
    <t>Haiti</t>
  </si>
  <si>
    <t>9th</t>
  </si>
  <si>
    <t>Chad</t>
  </si>
  <si>
    <t>8th</t>
  </si>
  <si>
    <t>Central African Republic</t>
  </si>
  <si>
    <t>7th</t>
  </si>
  <si>
    <t>Sudan</t>
  </si>
  <si>
    <t>6th</t>
  </si>
  <si>
    <t>Afghanistan</t>
  </si>
  <si>
    <t>5th</t>
  </si>
  <si>
    <t>Syria</t>
  </si>
  <si>
    <t>4th</t>
  </si>
  <si>
    <t>Congo Democratic Republic</t>
  </si>
  <si>
    <t>3rd</t>
  </si>
  <si>
    <t>South Sudan</t>
  </si>
  <si>
    <t>2nd</t>
  </si>
  <si>
    <t>Yemen</t>
  </si>
  <si>
    <t>1st</t>
  </si>
  <si>
    <t>Somalia</t>
  </si>
  <si>
    <t>X1: External Intervention</t>
  </si>
  <si>
    <t>C2: Factionalized Elites</t>
  </si>
  <si>
    <t>C1: Security Apparatus</t>
  </si>
  <si>
    <t>P3: Human Rights</t>
  </si>
  <si>
    <t>P2: Public Services</t>
  </si>
  <si>
    <t>P1: State Legitimacy</t>
  </si>
  <si>
    <t>E1: Economy</t>
  </si>
  <si>
    <t>E2: Economic Inequality</t>
  </si>
  <si>
    <t>E3: Human Flight and Brain Drain</t>
  </si>
  <si>
    <t>C3: Group Grievance</t>
  </si>
  <si>
    <t>S2: Refugees and IDPs</t>
  </si>
  <si>
    <t>S1: Demographic Pressures</t>
  </si>
  <si>
    <t>Total</t>
  </si>
  <si>
    <t>Rank</t>
  </si>
  <si>
    <t>Year</t>
  </si>
  <si>
    <t>Country</t>
  </si>
  <si>
    <t>Method 1</t>
  </si>
  <si>
    <t>Method 2</t>
  </si>
  <si>
    <t>Method 3</t>
  </si>
  <si>
    <t>Method 4</t>
  </si>
  <si>
    <t>Method 5</t>
  </si>
  <si>
    <t>Drag from the bottom right corner of cell k8</t>
  </si>
  <si>
    <t>Method 6</t>
  </si>
  <si>
    <t>Column1</t>
  </si>
  <si>
    <t>Column2</t>
  </si>
  <si>
    <t>Advantage of making Table</t>
  </si>
  <si>
    <t>Column3</t>
  </si>
  <si>
    <t>METHODS FOR CALCULATING POWER</t>
  </si>
  <si>
    <t>Method2</t>
  </si>
  <si>
    <t>Taking Power of 6</t>
  </si>
  <si>
    <t>Taking 6th root</t>
  </si>
  <si>
    <t>PERCENTAGE</t>
  </si>
  <si>
    <t>TYPE1</t>
  </si>
  <si>
    <t>TYPE 2</t>
  </si>
  <si>
    <t>DEFINE NAME OF THE RANGE OF DATA FROM FORMULA TAB</t>
  </si>
  <si>
    <t>YOU CAN ALSO DEFINE A NAME AS A CONSTANT . EXAMPLE :TAX</t>
  </si>
  <si>
    <t>DAY</t>
  </si>
  <si>
    <t>MONTH</t>
  </si>
  <si>
    <t>YEAR</t>
  </si>
  <si>
    <t>DATE</t>
  </si>
  <si>
    <t>DATAVALUE</t>
  </si>
  <si>
    <t>INDIA</t>
  </si>
  <si>
    <t>PAKISTAN</t>
  </si>
  <si>
    <t xml:space="preserve">USA </t>
  </si>
  <si>
    <t>CHINA</t>
  </si>
  <si>
    <t>RESULT OF HR</t>
  </si>
  <si>
    <t>AVG</t>
  </si>
  <si>
    <t>COUNT</t>
  </si>
  <si>
    <t>COUNTIF</t>
  </si>
  <si>
    <t>MAX</t>
  </si>
  <si>
    <t>MEDIAN</t>
  </si>
  <si>
    <t>MIN</t>
  </si>
  <si>
    <t>VAR.P</t>
  </si>
  <si>
    <t xml:space="preserve">CONCATENATE </t>
  </si>
  <si>
    <t>PREFIX</t>
  </si>
  <si>
    <t>Mr.</t>
  </si>
  <si>
    <t>Dr.</t>
  </si>
  <si>
    <t>ABHI</t>
  </si>
  <si>
    <t>ANI</t>
  </si>
  <si>
    <t>KAL</t>
  </si>
  <si>
    <t>BAL</t>
  </si>
  <si>
    <t>FULL NAME</t>
  </si>
  <si>
    <t>FNAME</t>
  </si>
  <si>
    <t>LNAME</t>
  </si>
  <si>
    <t>USING&amp;</t>
  </si>
  <si>
    <t>METHOD 1</t>
  </si>
  <si>
    <t>METHOD 2</t>
  </si>
  <si>
    <t>METHOD 3</t>
  </si>
  <si>
    <t>$23</t>
  </si>
  <si>
    <t>CITY</t>
  </si>
  <si>
    <t>CHENNAI</t>
  </si>
  <si>
    <t>BANGLORE</t>
  </si>
  <si>
    <t>PUNE</t>
  </si>
  <si>
    <t>MUMBAI</t>
  </si>
  <si>
    <t>DELHI</t>
  </si>
  <si>
    <t>AHEMDABAD</t>
  </si>
  <si>
    <t>GURGAON</t>
  </si>
  <si>
    <t>USAIPUR</t>
  </si>
  <si>
    <t>LEFT CONCAT</t>
  </si>
  <si>
    <t>RIGHT CONCAT</t>
  </si>
  <si>
    <t>MID CONCAT</t>
  </si>
  <si>
    <t>TRIM FUNCTION</t>
  </si>
  <si>
    <t xml:space="preserve">I HAVE A BOOK </t>
  </si>
  <si>
    <t>DO YOU   NEED THAT  BOOK</t>
  </si>
  <si>
    <t>I HAVE A BOOK</t>
  </si>
  <si>
    <t>LOWER AND UPPER  CASE</t>
  </si>
  <si>
    <t>Hello! HOW are You</t>
  </si>
  <si>
    <t>Upper</t>
  </si>
  <si>
    <t>Lower</t>
  </si>
  <si>
    <t>Proper</t>
  </si>
  <si>
    <t>FIND AND SEARCH</t>
  </si>
  <si>
    <t>FIND IS CASE SENSITIVE WHILE SEARCH IS NOT.</t>
  </si>
  <si>
    <t>Hello! How are You</t>
  </si>
  <si>
    <t>Hii ! I am Good</t>
  </si>
  <si>
    <t>search</t>
  </si>
  <si>
    <t>FIND</t>
  </si>
  <si>
    <t>SUBSITUTE AND REPLACE</t>
  </si>
  <si>
    <t>IN SUBSTITUE WE CAN REPLACE AND KNOW WHAT WE WANT TO REPLACE AND IN  REPLACE IF WE KNOW WHAT WE DON’T KNOW BUT WE KNOW POSITION AND LENGTH</t>
  </si>
  <si>
    <t>SUBSITUTE</t>
  </si>
  <si>
    <t>Hello ! I am Arun</t>
  </si>
  <si>
    <t>Replace</t>
  </si>
  <si>
    <t>#case sensitive</t>
  </si>
  <si>
    <t># not case sensitive</t>
  </si>
  <si>
    <t>LENGTH AND CHAR</t>
  </si>
  <si>
    <t>64  @</t>
  </si>
  <si>
    <t>65 A</t>
  </si>
  <si>
    <t>CHAR</t>
  </si>
  <si>
    <t>LEN</t>
  </si>
  <si>
    <t>ROUND OFF</t>
  </si>
  <si>
    <t>FLOOR</t>
  </si>
  <si>
    <t>NEAREST SPECIFIED NUMBER</t>
  </si>
  <si>
    <t>AND &amp; OR</t>
  </si>
  <si>
    <t>NAME</t>
  </si>
  <si>
    <t>MATHS</t>
  </si>
  <si>
    <t>PHYSICS</t>
  </si>
  <si>
    <t>C</t>
  </si>
  <si>
    <t>D</t>
  </si>
  <si>
    <t>E</t>
  </si>
  <si>
    <t>F</t>
  </si>
  <si>
    <t>RESULT AND OPERATOR</t>
  </si>
  <si>
    <t>RESULT OR OPERATOR</t>
  </si>
  <si>
    <t>ID</t>
  </si>
  <si>
    <t>GENDER</t>
  </si>
  <si>
    <t>AGE</t>
  </si>
  <si>
    <t>G</t>
  </si>
  <si>
    <t>MALE</t>
  </si>
  <si>
    <t>FEMALE</t>
  </si>
  <si>
    <t>GOA</t>
  </si>
  <si>
    <t>V -LOOK UP</t>
  </si>
  <si>
    <t>H LOOKUP</t>
  </si>
  <si>
    <t>#CASE INSENSITIVE</t>
  </si>
  <si>
    <t>IN CASE  DUPLICATE VALUE FIRST ONE WILL GET PRIORITY</t>
  </si>
  <si>
    <t>MATCH</t>
  </si>
  <si>
    <t>INDEX</t>
  </si>
  <si>
    <t>index</t>
  </si>
  <si>
    <t>index and match</t>
  </si>
  <si>
    <t>OFFSET</t>
  </si>
  <si>
    <t>SUM OF OFFSET</t>
  </si>
  <si>
    <t>SELECT CITIES</t>
  </si>
  <si>
    <t>PIVOT TABLE</t>
  </si>
  <si>
    <t>F_NAME</t>
  </si>
  <si>
    <t>H</t>
  </si>
  <si>
    <t>I</t>
  </si>
  <si>
    <t>S_NAME</t>
  </si>
  <si>
    <t>P</t>
  </si>
  <si>
    <t>SEX</t>
  </si>
  <si>
    <t>DOB</t>
  </si>
  <si>
    <t>CHEMISTRY</t>
  </si>
  <si>
    <t>LOCATION</t>
  </si>
  <si>
    <t>JODHPUR</t>
  </si>
  <si>
    <t>STREAM</t>
  </si>
  <si>
    <t>BIOLOGY</t>
  </si>
  <si>
    <t>MATHEMATICS</t>
  </si>
  <si>
    <t>Column Labels</t>
  </si>
  <si>
    <t>Grand Total</t>
  </si>
  <si>
    <t>Row Labels</t>
  </si>
  <si>
    <t>Sum of MATHS</t>
  </si>
  <si>
    <t>Total Sum of MATHS</t>
  </si>
  <si>
    <t>Total Sum of Field1</t>
  </si>
  <si>
    <t>Sum of Field1</t>
  </si>
  <si>
    <t>Total Sum of PHYSICS</t>
  </si>
  <si>
    <t>Sum of PHYSICS</t>
  </si>
  <si>
    <t>CITIES</t>
  </si>
  <si>
    <t>POPULATION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</si>
</sst>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00"/>
  </numFmts>
  <fonts count="11" x14ac:knownFonts="1">
    <font>
      <sz val="11"/>
      <color theme="1"/>
      <name val="Calibri"/>
      <family val="2"/>
      <scheme val="minor"/>
    </font>
    <font>
      <sz val="11"/>
      <color theme="1"/>
      <name val="Courier New"/>
      <family val="1"/>
    </font>
    <font>
      <sz val="11"/>
      <color theme="1"/>
      <name val="Corbel Light"/>
      <family val="2"/>
    </font>
    <font>
      <sz val="8"/>
      <name val="Calibri"/>
      <family val="2"/>
      <scheme val="minor"/>
    </font>
    <font>
      <b/>
      <sz val="11"/>
      <color theme="1"/>
      <name val="Calibri"/>
      <family val="2"/>
      <scheme val="minor"/>
    </font>
    <font>
      <b/>
      <sz val="11"/>
      <color theme="0"/>
      <name val="Courier New"/>
      <family val="1"/>
    </font>
    <font>
      <b/>
      <u/>
      <sz val="18"/>
      <color theme="1"/>
      <name val="Calibri"/>
      <family val="2"/>
      <scheme val="minor"/>
    </font>
    <font>
      <sz val="11"/>
      <color rgb="FFFF0000"/>
      <name val="Calibri"/>
      <family val="2"/>
      <scheme val="minor"/>
    </font>
    <font>
      <b/>
      <sz val="11"/>
      <color theme="0"/>
      <name val="Calibri"/>
      <family val="2"/>
      <scheme val="minor"/>
    </font>
    <font>
      <b/>
      <sz val="12"/>
      <color theme="1"/>
      <name val="Calibri"/>
      <family val="2"/>
      <scheme val="minor"/>
    </font>
    <font>
      <sz val="12"/>
      <color rgb="FF000000"/>
      <name val="Calibri"/>
      <family val="2"/>
      <scheme val="minor"/>
    </font>
  </fonts>
  <fills count="10">
    <fill>
      <patternFill patternType="none"/>
    </fill>
    <fill>
      <patternFill patternType="gray125"/>
    </fill>
    <fill>
      <patternFill patternType="solid">
        <fgColor theme="8"/>
        <bgColor indexed="64"/>
      </patternFill>
    </fill>
    <fill>
      <patternFill patternType="solid">
        <fgColor theme="5" tint="0.59996337778862885"/>
        <bgColor indexed="64"/>
      </patternFill>
    </fill>
    <fill>
      <patternFill patternType="solid">
        <fgColor rgb="FFFFC000"/>
        <bgColor indexed="64"/>
      </patternFill>
    </fill>
    <fill>
      <patternFill patternType="solid">
        <fgColor rgb="FFFF0000"/>
        <bgColor indexed="64"/>
      </patternFill>
    </fill>
    <fill>
      <patternFill patternType="solid">
        <fgColor rgb="FF92D050"/>
        <bgColor indexed="64"/>
      </patternFill>
    </fill>
    <fill>
      <patternFill patternType="solid">
        <fgColor theme="4"/>
        <bgColor theme="4"/>
      </patternFill>
    </fill>
    <fill>
      <patternFill patternType="solid">
        <fgColor theme="4" tint="0.79998168889431442"/>
        <bgColor theme="4" tint="0.79998168889431442"/>
      </patternFill>
    </fill>
    <fill>
      <patternFill patternType="solid">
        <fgColor rgb="FFFFFF00"/>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theme="4"/>
      </left>
      <right/>
      <top style="thin">
        <color theme="4"/>
      </top>
      <bottom/>
      <diagonal/>
    </border>
    <border>
      <left/>
      <right/>
      <top style="thin">
        <color theme="4"/>
      </top>
      <bottom/>
      <diagonal/>
    </border>
    <border>
      <left/>
      <right style="thin">
        <color theme="4"/>
      </right>
      <top style="thin">
        <color theme="4"/>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2">
    <xf numFmtId="0" fontId="0" fillId="0" borderId="0"/>
    <xf numFmtId="0" fontId="10" fillId="0" borderId="0"/>
  </cellStyleXfs>
  <cellXfs count="52">
    <xf numFmtId="0" fontId="0" fillId="0" borderId="0" xfId="0"/>
    <xf numFmtId="9" fontId="0" fillId="0" borderId="0" xfId="0" applyNumberFormat="1"/>
    <xf numFmtId="164" fontId="1" fillId="0" borderId="0" xfId="0" applyNumberFormat="1" applyFont="1"/>
    <xf numFmtId="0" fontId="1" fillId="0" borderId="0" xfId="0" applyFont="1"/>
    <xf numFmtId="1" fontId="1" fillId="0" borderId="0" xfId="0" applyNumberFormat="1" applyFont="1"/>
    <xf numFmtId="165" fontId="1" fillId="0" borderId="0" xfId="0" applyNumberFormat="1" applyFont="1"/>
    <xf numFmtId="164" fontId="1" fillId="0" borderId="0" xfId="0" applyNumberFormat="1" applyFont="1" applyAlignment="1">
      <alignment textRotation="90"/>
    </xf>
    <xf numFmtId="2" fontId="1" fillId="0" borderId="0" xfId="0" applyNumberFormat="1" applyFont="1" applyAlignment="1">
      <alignment textRotation="90"/>
    </xf>
    <xf numFmtId="1" fontId="1" fillId="0" borderId="0" xfId="0" applyNumberFormat="1" applyFont="1" applyAlignment="1">
      <alignment textRotation="90"/>
    </xf>
    <xf numFmtId="164" fontId="2" fillId="2" borderId="1" xfId="0" applyNumberFormat="1" applyFont="1" applyFill="1" applyBorder="1"/>
    <xf numFmtId="164" fontId="1" fillId="0" borderId="1" xfId="0" applyNumberFormat="1" applyFont="1" applyBorder="1"/>
    <xf numFmtId="0" fontId="4" fillId="0" borderId="0" xfId="0" applyFont="1"/>
    <xf numFmtId="164" fontId="2" fillId="2" borderId="0" xfId="0" applyNumberFormat="1" applyFont="1" applyFill="1"/>
    <xf numFmtId="164" fontId="1" fillId="3" borderId="0" xfId="0" applyNumberFormat="1" applyFont="1" applyFill="1"/>
    <xf numFmtId="164" fontId="1" fillId="4" borderId="0" xfId="0" applyNumberFormat="1" applyFont="1" applyFill="1"/>
    <xf numFmtId="164" fontId="1" fillId="5" borderId="0" xfId="0" applyNumberFormat="1" applyFont="1" applyFill="1"/>
    <xf numFmtId="164" fontId="1" fillId="6" borderId="0" xfId="0" applyNumberFormat="1" applyFont="1" applyFill="1"/>
    <xf numFmtId="165" fontId="5" fillId="7" borderId="2" xfId="0" applyNumberFormat="1" applyFont="1" applyFill="1" applyBorder="1"/>
    <xf numFmtId="1" fontId="5" fillId="7" borderId="3" xfId="0" applyNumberFormat="1" applyFont="1" applyFill="1" applyBorder="1" applyAlignment="1">
      <alignment textRotation="90"/>
    </xf>
    <xf numFmtId="2" fontId="5" fillId="7" borderId="3" xfId="0" applyNumberFormat="1" applyFont="1" applyFill="1" applyBorder="1" applyAlignment="1">
      <alignment textRotation="90"/>
    </xf>
    <xf numFmtId="164" fontId="5" fillId="7" borderId="3" xfId="0" applyNumberFormat="1" applyFont="1" applyFill="1" applyBorder="1" applyAlignment="1">
      <alignment textRotation="90"/>
    </xf>
    <xf numFmtId="164" fontId="5" fillId="7" borderId="4" xfId="0" applyNumberFormat="1" applyFont="1" applyFill="1" applyBorder="1" applyAlignment="1">
      <alignment textRotation="90"/>
    </xf>
    <xf numFmtId="165" fontId="1" fillId="0" borderId="2" xfId="0" applyNumberFormat="1" applyFont="1" applyBorder="1"/>
    <xf numFmtId="1" fontId="1" fillId="0" borderId="3" xfId="0" applyNumberFormat="1" applyFont="1" applyBorder="1"/>
    <xf numFmtId="0" fontId="1" fillId="0" borderId="3" xfId="0" applyFont="1" applyBorder="1"/>
    <xf numFmtId="164" fontId="1" fillId="0" borderId="3" xfId="0" applyNumberFormat="1" applyFont="1" applyBorder="1"/>
    <xf numFmtId="164" fontId="1" fillId="5" borderId="3" xfId="0" applyNumberFormat="1" applyFont="1" applyFill="1" applyBorder="1"/>
    <xf numFmtId="164" fontId="1" fillId="0" borderId="4" xfId="0" applyNumberFormat="1" applyFont="1" applyBorder="1"/>
    <xf numFmtId="164" fontId="1" fillId="6" borderId="3" xfId="0" applyNumberFormat="1" applyFont="1" applyFill="1" applyBorder="1"/>
    <xf numFmtId="14" fontId="0" fillId="0" borderId="0" xfId="0" applyNumberFormat="1"/>
    <xf numFmtId="0" fontId="0" fillId="8" borderId="5" xfId="0" applyFill="1" applyBorder="1"/>
    <xf numFmtId="0" fontId="0" fillId="8" borderId="6" xfId="0" applyFill="1" applyBorder="1"/>
    <xf numFmtId="0" fontId="0" fillId="0" borderId="5" xfId="0" applyBorder="1"/>
    <xf numFmtId="0" fontId="0" fillId="0" borderId="6" xfId="0" applyBorder="1"/>
    <xf numFmtId="164" fontId="5" fillId="7" borderId="0" xfId="0" applyNumberFormat="1" applyFont="1" applyFill="1" applyAlignment="1">
      <alignment textRotation="90"/>
    </xf>
    <xf numFmtId="0" fontId="6" fillId="0" borderId="0" xfId="0" applyFont="1"/>
    <xf numFmtId="0" fontId="0" fillId="0" borderId="0" xfId="0" applyAlignment="1">
      <alignment horizontal="center"/>
    </xf>
    <xf numFmtId="0" fontId="0" fillId="6" borderId="0" xfId="0" applyFill="1"/>
    <xf numFmtId="0" fontId="0" fillId="0" borderId="0" xfId="0" applyFont="1"/>
    <xf numFmtId="0" fontId="0" fillId="9" borderId="0" xfId="0" applyFill="1"/>
    <xf numFmtId="0" fontId="7" fillId="0" borderId="0" xfId="0" applyFont="1" applyFill="1"/>
    <xf numFmtId="0" fontId="8" fillId="7" borderId="6" xfId="0" applyFont="1" applyFill="1" applyBorder="1"/>
    <xf numFmtId="0" fontId="0" fillId="8" borderId="6" xfId="0" applyFont="1" applyFill="1" applyBorder="1"/>
    <xf numFmtId="0" fontId="0" fillId="8" borderId="7" xfId="0" applyFont="1" applyFill="1" applyBorder="1"/>
    <xf numFmtId="0" fontId="0" fillId="0" borderId="6" xfId="0" applyFont="1" applyBorder="1"/>
    <xf numFmtId="0" fontId="0" fillId="0" borderId="7" xfId="0" applyFont="1" applyBorder="1"/>
    <xf numFmtId="0" fontId="9" fillId="0" borderId="0" xfId="0" applyFont="1"/>
    <xf numFmtId="14" fontId="0" fillId="8" borderId="6" xfId="0" applyNumberFormat="1" applyFont="1" applyFill="1" applyBorder="1"/>
    <xf numFmtId="14" fontId="0" fillId="0" borderId="6" xfId="0" applyNumberFormat="1" applyFont="1" applyBorder="1"/>
    <xf numFmtId="0" fontId="0" fillId="0" borderId="0" xfId="0" pivotButton="1"/>
    <xf numFmtId="0" fontId="0" fillId="0" borderId="0" xfId="0" applyAlignment="1">
      <alignment horizontal="left"/>
    </xf>
    <xf numFmtId="0" fontId="0" fillId="0" borderId="0" xfId="0" applyNumberFormat="1"/>
  </cellXfs>
  <cellStyles count="2">
    <cellStyle name="Normal" xfId="0" builtinId="0"/>
    <cellStyle name="Normal 2" xfId="1"/>
  </cellStyles>
  <dxfs count="49">
    <dxf>
      <numFmt numFmtId="0" formatCode="General"/>
    </dxf>
    <dxf>
      <numFmt numFmtId="19" formatCode="dd/mm/yyyy"/>
    </dxf>
    <dxf>
      <font>
        <color rgb="FF006100"/>
      </font>
      <fill>
        <patternFill>
          <bgColor rgb="FFC6EFCE"/>
        </patternFill>
      </fill>
    </dxf>
    <dxf>
      <font>
        <color rgb="FF9C0006"/>
      </font>
      <fill>
        <patternFill>
          <bgColor rgb="FFFFC7CE"/>
        </patternFill>
      </fill>
    </dxf>
    <dxf>
      <numFmt numFmtId="0" formatCode="General"/>
    </dxf>
    <dxf>
      <numFmt numFmtId="0" formatCode="General"/>
    </dxf>
    <dxf>
      <numFmt numFmtId="0" formatCode="General"/>
    </dxf>
    <dxf>
      <numFmt numFmtId="0" formatCode="General"/>
    </dxf>
    <dxf>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numFmt numFmtId="0" formatCode="General"/>
    </dxf>
    <dxf>
      <numFmt numFmtId="166" formatCode="[$-F800]dddd\,\ mmmm\ dd\,\ yyyy"/>
    </dxf>
    <dxf>
      <font>
        <b val="0"/>
        <i val="0"/>
        <strike val="0"/>
        <condense val="0"/>
        <extend val="0"/>
        <outline val="0"/>
        <shadow val="0"/>
        <u val="none"/>
        <vertAlign val="baseline"/>
        <sz val="11"/>
        <color theme="1"/>
        <name val="Courier New"/>
        <scheme val="none"/>
      </font>
      <numFmt numFmtId="164" formatCode="0.0"/>
    </dxf>
    <dxf>
      <font>
        <b val="0"/>
        <i val="0"/>
        <strike val="0"/>
        <condense val="0"/>
        <extend val="0"/>
        <outline val="0"/>
        <shadow val="0"/>
        <u val="none"/>
        <vertAlign val="baseline"/>
        <sz val="11"/>
        <color theme="1"/>
        <name val="Courier New"/>
        <scheme val="none"/>
      </font>
      <numFmt numFmtId="164" formatCode="0.0"/>
    </dxf>
    <dxf>
      <font>
        <b val="0"/>
        <i val="0"/>
        <strike val="0"/>
        <condense val="0"/>
        <extend val="0"/>
        <outline val="0"/>
        <shadow val="0"/>
        <u val="none"/>
        <vertAlign val="baseline"/>
        <sz val="11"/>
        <color theme="1"/>
        <name val="Courier New"/>
        <scheme val="none"/>
      </font>
      <numFmt numFmtId="164" formatCode="0.0"/>
    </dxf>
    <dxf>
      <font>
        <b val="0"/>
        <i val="0"/>
        <strike val="0"/>
        <condense val="0"/>
        <extend val="0"/>
        <outline val="0"/>
        <shadow val="0"/>
        <u val="none"/>
        <vertAlign val="baseline"/>
        <sz val="11"/>
        <color theme="1"/>
        <name val="Courier New"/>
        <scheme val="none"/>
      </font>
      <numFmt numFmtId="164" formatCode="0.0"/>
    </dxf>
    <dxf>
      <font>
        <b val="0"/>
        <i val="0"/>
        <strike val="0"/>
        <condense val="0"/>
        <extend val="0"/>
        <outline val="0"/>
        <shadow val="0"/>
        <u val="none"/>
        <vertAlign val="baseline"/>
        <sz val="11"/>
        <color theme="1"/>
        <name val="Courier New"/>
        <scheme val="none"/>
      </font>
      <numFmt numFmtId="164" formatCode="0.0"/>
    </dxf>
    <dxf>
      <font>
        <b val="0"/>
        <i val="0"/>
        <strike val="0"/>
        <condense val="0"/>
        <extend val="0"/>
        <outline val="0"/>
        <shadow val="0"/>
        <u val="none"/>
        <vertAlign val="baseline"/>
        <sz val="11"/>
        <color theme="1"/>
        <name val="Courier New"/>
        <scheme val="none"/>
      </font>
      <numFmt numFmtId="164" formatCode="0.0"/>
    </dxf>
    <dxf>
      <font>
        <b val="0"/>
        <i val="0"/>
        <strike val="0"/>
        <condense val="0"/>
        <extend val="0"/>
        <outline val="0"/>
        <shadow val="0"/>
        <u val="none"/>
        <vertAlign val="baseline"/>
        <sz val="11"/>
        <color theme="1"/>
        <name val="Courier New"/>
        <scheme val="none"/>
      </font>
      <numFmt numFmtId="164" formatCode="0.0"/>
    </dxf>
    <dxf>
      <font>
        <b val="0"/>
        <i val="0"/>
        <strike val="0"/>
        <condense val="0"/>
        <extend val="0"/>
        <outline val="0"/>
        <shadow val="0"/>
        <u val="none"/>
        <vertAlign val="baseline"/>
        <sz val="11"/>
        <color theme="1"/>
        <name val="Courier New"/>
        <scheme val="none"/>
      </font>
      <numFmt numFmtId="164" formatCode="0.0"/>
    </dxf>
    <dxf>
      <font>
        <b val="0"/>
        <i val="0"/>
        <strike val="0"/>
        <condense val="0"/>
        <extend val="0"/>
        <outline val="0"/>
        <shadow val="0"/>
        <u val="none"/>
        <vertAlign val="baseline"/>
        <sz val="11"/>
        <color theme="1"/>
        <name val="Courier New"/>
        <scheme val="none"/>
      </font>
      <numFmt numFmtId="164" formatCode="0.0"/>
    </dxf>
    <dxf>
      <font>
        <b val="0"/>
        <i val="0"/>
        <strike val="0"/>
        <condense val="0"/>
        <extend val="0"/>
        <outline val="0"/>
        <shadow val="0"/>
        <u val="none"/>
        <vertAlign val="baseline"/>
        <sz val="11"/>
        <color theme="1"/>
        <name val="Courier New"/>
        <scheme val="none"/>
      </font>
      <numFmt numFmtId="164" formatCode="0.0"/>
    </dxf>
    <dxf>
      <font>
        <b val="0"/>
        <i val="0"/>
        <strike val="0"/>
        <condense val="0"/>
        <extend val="0"/>
        <outline val="0"/>
        <shadow val="0"/>
        <u val="none"/>
        <vertAlign val="baseline"/>
        <sz val="11"/>
        <color theme="1"/>
        <name val="Courier New"/>
        <scheme val="none"/>
      </font>
      <numFmt numFmtId="164" formatCode="0.0"/>
    </dxf>
    <dxf>
      <font>
        <b val="0"/>
        <i val="0"/>
        <strike val="0"/>
        <condense val="0"/>
        <extend val="0"/>
        <outline val="0"/>
        <shadow val="0"/>
        <u val="none"/>
        <vertAlign val="baseline"/>
        <sz val="11"/>
        <color theme="1"/>
        <name val="Courier New"/>
        <scheme val="none"/>
      </font>
      <numFmt numFmtId="164" formatCode="0.0"/>
    </dxf>
    <dxf>
      <font>
        <b val="0"/>
        <i val="0"/>
        <strike val="0"/>
        <condense val="0"/>
        <extend val="0"/>
        <outline val="0"/>
        <shadow val="0"/>
        <u val="none"/>
        <vertAlign val="baseline"/>
        <sz val="11"/>
        <color theme="1"/>
        <name val="Courier New"/>
        <scheme val="none"/>
      </font>
    </dxf>
    <dxf>
      <font>
        <b val="0"/>
        <i val="0"/>
        <strike val="0"/>
        <condense val="0"/>
        <extend val="0"/>
        <outline val="0"/>
        <shadow val="0"/>
        <u val="none"/>
        <vertAlign val="baseline"/>
        <sz val="11"/>
        <color theme="1"/>
        <name val="Courier New"/>
        <scheme val="none"/>
      </font>
    </dxf>
    <dxf>
      <font>
        <b val="0"/>
        <i val="0"/>
        <strike val="0"/>
        <condense val="0"/>
        <extend val="0"/>
        <outline val="0"/>
        <shadow val="0"/>
        <u val="none"/>
        <vertAlign val="baseline"/>
        <sz val="11"/>
        <color theme="1"/>
        <name val="Courier New"/>
        <scheme val="none"/>
      </font>
      <numFmt numFmtId="1" formatCode="0"/>
    </dxf>
    <dxf>
      <font>
        <b val="0"/>
        <i val="0"/>
        <strike val="0"/>
        <condense val="0"/>
        <extend val="0"/>
        <outline val="0"/>
        <shadow val="0"/>
        <u val="none"/>
        <vertAlign val="baseline"/>
        <sz val="11"/>
        <color theme="1"/>
        <name val="Courier New"/>
        <scheme val="none"/>
      </font>
      <numFmt numFmtId="165" formatCode="0.0000"/>
    </dxf>
    <dxf>
      <fill>
        <patternFill patternType="solid">
          <fgColor rgb="FFFF0000"/>
          <bgColor rgb="FF000000"/>
        </patternFill>
      </fill>
    </dxf>
    <dxf>
      <font>
        <b val="0"/>
        <i val="0"/>
        <strike val="0"/>
        <condense val="0"/>
        <extend val="0"/>
        <outline val="0"/>
        <shadow val="0"/>
        <u val="none"/>
        <vertAlign val="baseline"/>
        <sz val="11"/>
        <color theme="1"/>
        <name val="Courier New"/>
        <scheme val="none"/>
      </font>
    </dxf>
    <dxf>
      <font>
        <b val="0"/>
        <i val="0"/>
        <strike val="0"/>
        <condense val="0"/>
        <extend val="0"/>
        <outline val="0"/>
        <shadow val="0"/>
        <u val="none"/>
        <vertAlign val="baseline"/>
        <sz val="11"/>
        <color theme="1"/>
        <name val="Courier New"/>
        <scheme val="none"/>
      </font>
      <numFmt numFmtId="164" formatCode="0.0"/>
      <alignment horizontal="general" vertical="bottom" textRotation="90" wrapText="0" indent="0" justifyLastLine="0" shrinkToFit="0" readingOrder="0"/>
    </dxf>
    <dxf>
      <numFmt numFmtId="0" formatCode="General"/>
    </dxf>
    <dxf>
      <font>
        <b val="0"/>
        <i val="0"/>
        <strike val="0"/>
        <condense val="0"/>
        <extend val="0"/>
        <outline val="0"/>
        <shadow val="0"/>
        <u val="none"/>
        <vertAlign val="baseline"/>
        <sz val="11"/>
        <color theme="1"/>
        <name val="Courier New"/>
        <scheme val="none"/>
      </font>
      <numFmt numFmtId="164" formatCode="0.0"/>
    </dxf>
    <dxf>
      <font>
        <b val="0"/>
        <i val="0"/>
        <strike val="0"/>
        <condense val="0"/>
        <extend val="0"/>
        <outline val="0"/>
        <shadow val="0"/>
        <u val="none"/>
        <vertAlign val="baseline"/>
        <sz val="11"/>
        <color theme="1"/>
        <name val="Courier New"/>
        <scheme val="none"/>
      </font>
      <numFmt numFmtId="164" formatCode="0.0"/>
    </dxf>
    <dxf>
      <font>
        <b val="0"/>
        <i val="0"/>
        <strike val="0"/>
        <condense val="0"/>
        <extend val="0"/>
        <outline val="0"/>
        <shadow val="0"/>
        <u val="none"/>
        <vertAlign val="baseline"/>
        <sz val="11"/>
        <color theme="1"/>
        <name val="Courier New"/>
        <scheme val="none"/>
      </font>
      <numFmt numFmtId="164" formatCode="0.0"/>
    </dxf>
    <dxf>
      <font>
        <b val="0"/>
        <i val="0"/>
        <strike val="0"/>
        <condense val="0"/>
        <extend val="0"/>
        <outline val="0"/>
        <shadow val="0"/>
        <u val="none"/>
        <vertAlign val="baseline"/>
        <sz val="11"/>
        <color theme="1"/>
        <name val="Courier New"/>
        <scheme val="none"/>
      </font>
      <numFmt numFmtId="164" formatCode="0.0"/>
    </dxf>
    <dxf>
      <font>
        <b val="0"/>
        <i val="0"/>
        <strike val="0"/>
        <condense val="0"/>
        <extend val="0"/>
        <outline val="0"/>
        <shadow val="0"/>
        <u val="none"/>
        <vertAlign val="baseline"/>
        <sz val="11"/>
        <color theme="1"/>
        <name val="Courier New"/>
        <scheme val="none"/>
      </font>
      <numFmt numFmtId="164" formatCode="0.0"/>
    </dxf>
    <dxf>
      <font>
        <b val="0"/>
        <i val="0"/>
        <strike val="0"/>
        <condense val="0"/>
        <extend val="0"/>
        <outline val="0"/>
        <shadow val="0"/>
        <u val="none"/>
        <vertAlign val="baseline"/>
        <sz val="11"/>
        <color theme="1"/>
        <name val="Courier New"/>
        <scheme val="none"/>
      </font>
      <numFmt numFmtId="164" formatCode="0.0"/>
    </dxf>
    <dxf>
      <font>
        <b val="0"/>
        <i val="0"/>
        <strike val="0"/>
        <condense val="0"/>
        <extend val="0"/>
        <outline val="0"/>
        <shadow val="0"/>
        <u val="none"/>
        <vertAlign val="baseline"/>
        <sz val="11"/>
        <color theme="1"/>
        <name val="Courier New"/>
        <scheme val="none"/>
      </font>
      <numFmt numFmtId="164" formatCode="0.0"/>
    </dxf>
    <dxf>
      <font>
        <b val="0"/>
        <i val="0"/>
        <strike val="0"/>
        <condense val="0"/>
        <extend val="0"/>
        <outline val="0"/>
        <shadow val="0"/>
        <u val="none"/>
        <vertAlign val="baseline"/>
        <sz val="11"/>
        <color theme="1"/>
        <name val="Courier New"/>
        <scheme val="none"/>
      </font>
      <numFmt numFmtId="164" formatCode="0.0"/>
    </dxf>
    <dxf>
      <font>
        <b val="0"/>
        <i val="0"/>
        <strike val="0"/>
        <condense val="0"/>
        <extend val="0"/>
        <outline val="0"/>
        <shadow val="0"/>
        <u val="none"/>
        <vertAlign val="baseline"/>
        <sz val="11"/>
        <color theme="1"/>
        <name val="Courier New"/>
        <scheme val="none"/>
      </font>
      <numFmt numFmtId="164" formatCode="0.0"/>
    </dxf>
    <dxf>
      <font>
        <b val="0"/>
        <i val="0"/>
        <strike val="0"/>
        <condense val="0"/>
        <extend val="0"/>
        <outline val="0"/>
        <shadow val="0"/>
        <u val="none"/>
        <vertAlign val="baseline"/>
        <sz val="11"/>
        <color theme="1"/>
        <name val="Courier New"/>
        <scheme val="none"/>
      </font>
      <numFmt numFmtId="164" formatCode="0.0"/>
    </dxf>
    <dxf>
      <font>
        <b val="0"/>
        <i val="0"/>
        <strike val="0"/>
        <condense val="0"/>
        <extend val="0"/>
        <outline val="0"/>
        <shadow val="0"/>
        <u val="none"/>
        <vertAlign val="baseline"/>
        <sz val="11"/>
        <color theme="1"/>
        <name val="Courier New"/>
        <scheme val="none"/>
      </font>
      <numFmt numFmtId="164" formatCode="0.0"/>
    </dxf>
    <dxf>
      <font>
        <b val="0"/>
        <i val="0"/>
        <strike val="0"/>
        <condense val="0"/>
        <extend val="0"/>
        <outline val="0"/>
        <shadow val="0"/>
        <u val="none"/>
        <vertAlign val="baseline"/>
        <sz val="11"/>
        <color theme="1"/>
        <name val="Courier New"/>
        <scheme val="none"/>
      </font>
      <numFmt numFmtId="164" formatCode="0.0"/>
    </dxf>
    <dxf>
      <font>
        <b val="0"/>
        <i val="0"/>
        <strike val="0"/>
        <condense val="0"/>
        <extend val="0"/>
        <outline val="0"/>
        <shadow val="0"/>
        <u val="none"/>
        <vertAlign val="baseline"/>
        <sz val="11"/>
        <color theme="1"/>
        <name val="Courier New"/>
        <scheme val="none"/>
      </font>
    </dxf>
    <dxf>
      <font>
        <b val="0"/>
        <i val="0"/>
        <strike val="0"/>
        <condense val="0"/>
        <extend val="0"/>
        <outline val="0"/>
        <shadow val="0"/>
        <u val="none"/>
        <vertAlign val="baseline"/>
        <sz val="11"/>
        <color theme="1"/>
        <name val="Courier New"/>
        <scheme val="none"/>
      </font>
    </dxf>
    <dxf>
      <font>
        <b val="0"/>
        <i val="0"/>
        <strike val="0"/>
        <condense val="0"/>
        <extend val="0"/>
        <outline val="0"/>
        <shadow val="0"/>
        <u val="none"/>
        <vertAlign val="baseline"/>
        <sz val="11"/>
        <color theme="1"/>
        <name val="Courier New"/>
        <scheme val="none"/>
      </font>
      <numFmt numFmtId="1" formatCode="0"/>
    </dxf>
    <dxf>
      <font>
        <b val="0"/>
        <i val="0"/>
        <strike val="0"/>
        <condense val="0"/>
        <extend val="0"/>
        <outline val="0"/>
        <shadow val="0"/>
        <u val="none"/>
        <vertAlign val="baseline"/>
        <sz val="11"/>
        <color theme="1"/>
        <name val="Courier New"/>
        <scheme val="none"/>
      </font>
      <numFmt numFmtId="165" formatCode="0.0000"/>
    </dxf>
    <dxf>
      <font>
        <b val="0"/>
        <i val="0"/>
        <strike val="0"/>
        <condense val="0"/>
        <extend val="0"/>
        <outline val="0"/>
        <shadow val="0"/>
        <u val="none"/>
        <vertAlign val="baseline"/>
        <sz val="11"/>
        <color theme="1"/>
        <name val="Courier New"/>
        <scheme val="none"/>
      </font>
    </dxf>
    <dxf>
      <font>
        <b val="0"/>
        <i val="0"/>
        <strike val="0"/>
        <condense val="0"/>
        <extend val="0"/>
        <outline val="0"/>
        <shadow val="0"/>
        <u val="none"/>
        <vertAlign val="baseline"/>
        <sz val="11"/>
        <color theme="1"/>
        <name val="Courier New"/>
        <scheme val="none"/>
      </font>
      <numFmt numFmtId="164" formatCode="0.0"/>
      <alignment horizontal="general" vertical="bottom" textRotation="9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1.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2.xml"/><Relationship Id="rId2" Type="http://schemas.openxmlformats.org/officeDocument/2006/relationships/worksheet" Target="worksheets/sheet2.xml"/><Relationship Id="rId16" Type="http://schemas.openxmlformats.org/officeDocument/2006/relationships/pivotCacheDefinition" Target="pivotCache/pivotCacheDefinition1.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17/10/relationships/person" Target="persons/perso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7738974797499346"/>
          <c:y val="3.491651921021742E-2"/>
          <c:w val="0.7463323150428951"/>
          <c:h val="0.45460151719546593"/>
        </c:manualLayout>
      </c:layout>
      <c:bar3DChart>
        <c:barDir val="col"/>
        <c:grouping val="stacked"/>
        <c:varyColors val="0"/>
        <c:ser>
          <c:idx val="0"/>
          <c:order val="0"/>
          <c:tx>
            <c:strRef>
              <c:f>'DATA VISUALIZATION'!$B$1</c:f>
              <c:strCache>
                <c:ptCount val="1"/>
                <c:pt idx="0">
                  <c:v>POPULATION</c:v>
                </c:pt>
              </c:strCache>
            </c:strRef>
          </c:tx>
          <c:spPr>
            <a:solidFill>
              <a:schemeClr val="accent1"/>
            </a:solidFill>
            <a:ln>
              <a:noFill/>
            </a:ln>
            <a:effectLst/>
            <a:sp3d/>
          </c:spPr>
          <c:invertIfNegative val="0"/>
          <c:cat>
            <c:strRef>
              <c:f>'DATA VISUALIZATION'!$A$2:$A$8</c:f>
              <c:strCache>
                <c:ptCount val="7"/>
                <c:pt idx="0">
                  <c:v>BANGLORE</c:v>
                </c:pt>
                <c:pt idx="1">
                  <c:v>CHENNAI</c:v>
                </c:pt>
                <c:pt idx="2">
                  <c:v>BANGLORE</c:v>
                </c:pt>
                <c:pt idx="3">
                  <c:v>MUMBAI</c:v>
                </c:pt>
                <c:pt idx="4">
                  <c:v>PUNE</c:v>
                </c:pt>
                <c:pt idx="5">
                  <c:v>DELHI</c:v>
                </c:pt>
                <c:pt idx="6">
                  <c:v>GOA</c:v>
                </c:pt>
              </c:strCache>
            </c:strRef>
          </c:cat>
          <c:val>
            <c:numRef>
              <c:f>'DATA VISUALIZATION'!$B$2:$B$8</c:f>
              <c:numCache>
                <c:formatCode>General</c:formatCode>
                <c:ptCount val="7"/>
                <c:pt idx="0">
                  <c:v>100000</c:v>
                </c:pt>
                <c:pt idx="1">
                  <c:v>155000</c:v>
                </c:pt>
                <c:pt idx="2">
                  <c:v>250000</c:v>
                </c:pt>
                <c:pt idx="3">
                  <c:v>150000</c:v>
                </c:pt>
                <c:pt idx="4">
                  <c:v>54440</c:v>
                </c:pt>
                <c:pt idx="5">
                  <c:v>18000</c:v>
                </c:pt>
                <c:pt idx="6">
                  <c:v>10000</c:v>
                </c:pt>
              </c:numCache>
            </c:numRef>
          </c:val>
        </c:ser>
        <c:dLbls>
          <c:showLegendKey val="0"/>
          <c:showVal val="0"/>
          <c:showCatName val="0"/>
          <c:showSerName val="0"/>
          <c:showPercent val="0"/>
          <c:showBubbleSize val="0"/>
        </c:dLbls>
        <c:gapWidth val="150"/>
        <c:shape val="box"/>
        <c:axId val="895907760"/>
        <c:axId val="895901232"/>
        <c:axId val="0"/>
      </c:bar3DChart>
      <c:catAx>
        <c:axId val="895907760"/>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5901232"/>
        <c:crosses val="autoZero"/>
        <c:auto val="1"/>
        <c:lblAlgn val="ctr"/>
        <c:lblOffset val="100"/>
        <c:noMultiLvlLbl val="0"/>
      </c:catAx>
      <c:valAx>
        <c:axId val="8959012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590776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7.9576990106803747E-2"/>
          <c:y val="0.23187896308826375"/>
          <c:w val="0.92042291489666517"/>
          <c:h val="0.41993635027661602"/>
        </c:manualLayout>
      </c:layout>
      <c:pie3DChart>
        <c:varyColors val="1"/>
        <c:ser>
          <c:idx val="0"/>
          <c:order val="0"/>
          <c:tx>
            <c:strRef>
              <c:f>'DATA VISUALIZATION'!$B$1</c:f>
              <c:strCache>
                <c:ptCount val="1"/>
                <c:pt idx="0">
                  <c:v>POPULATION</c:v>
                </c:pt>
              </c:strCache>
            </c:strRef>
          </c:tx>
          <c:explosion val="1"/>
          <c:dPt>
            <c:idx val="0"/>
            <c:bubble3D val="0"/>
            <c:spPr>
              <a:solidFill>
                <a:schemeClr val="accent1"/>
              </a:solidFill>
              <a:ln w="25400">
                <a:solidFill>
                  <a:schemeClr val="lt1"/>
                </a:solidFill>
              </a:ln>
              <a:effectLst/>
              <a:sp3d contourW="25400">
                <a:contourClr>
                  <a:schemeClr val="lt1"/>
                </a:contourClr>
              </a:sp3d>
            </c:spPr>
          </c:dPt>
          <c:dPt>
            <c:idx val="1"/>
            <c:bubble3D val="0"/>
            <c:spPr>
              <a:solidFill>
                <a:schemeClr val="accent2"/>
              </a:solidFill>
              <a:ln w="25400">
                <a:solidFill>
                  <a:schemeClr val="lt1"/>
                </a:solidFill>
              </a:ln>
              <a:effectLst/>
              <a:sp3d contourW="25400">
                <a:contourClr>
                  <a:schemeClr val="lt1"/>
                </a:contourClr>
              </a:sp3d>
            </c:spPr>
          </c:dPt>
          <c:dPt>
            <c:idx val="2"/>
            <c:bubble3D val="0"/>
            <c:explosion val="70"/>
            <c:spPr>
              <a:solidFill>
                <a:schemeClr val="accent3"/>
              </a:solidFill>
              <a:ln w="25400">
                <a:solidFill>
                  <a:schemeClr val="lt1"/>
                </a:solidFill>
              </a:ln>
              <a:effectLst/>
              <a:sp3d contourW="25400">
                <a:contourClr>
                  <a:schemeClr val="lt1"/>
                </a:contourClr>
              </a:sp3d>
            </c:spPr>
          </c:dPt>
          <c:dPt>
            <c:idx val="3"/>
            <c:bubble3D val="0"/>
            <c:spPr>
              <a:solidFill>
                <a:schemeClr val="accent4"/>
              </a:solidFill>
              <a:ln w="25400">
                <a:solidFill>
                  <a:schemeClr val="lt1"/>
                </a:solidFill>
              </a:ln>
              <a:effectLst/>
              <a:sp3d contourW="25400">
                <a:contourClr>
                  <a:schemeClr val="lt1"/>
                </a:contourClr>
              </a:sp3d>
            </c:spPr>
          </c:dPt>
          <c:dPt>
            <c:idx val="4"/>
            <c:bubble3D val="0"/>
            <c:spPr>
              <a:solidFill>
                <a:schemeClr val="accent5"/>
              </a:solidFill>
              <a:ln w="25400">
                <a:solidFill>
                  <a:schemeClr val="lt1"/>
                </a:solidFill>
              </a:ln>
              <a:effectLst/>
              <a:sp3d contourW="25400">
                <a:contourClr>
                  <a:schemeClr val="lt1"/>
                </a:contourClr>
              </a:sp3d>
            </c:spPr>
          </c:dPt>
          <c:dPt>
            <c:idx val="5"/>
            <c:bubble3D val="0"/>
            <c:spPr>
              <a:solidFill>
                <a:schemeClr val="accent6"/>
              </a:solidFill>
              <a:ln w="25400">
                <a:solidFill>
                  <a:schemeClr val="lt1"/>
                </a:solidFill>
              </a:ln>
              <a:effectLst/>
              <a:sp3d contourW="25400">
                <a:contourClr>
                  <a:schemeClr val="lt1"/>
                </a:contourClr>
              </a:sp3d>
            </c:spPr>
          </c:dPt>
          <c:dPt>
            <c:idx val="6"/>
            <c:bubble3D val="0"/>
            <c:spPr>
              <a:solidFill>
                <a:schemeClr val="accent1">
                  <a:lumMod val="60000"/>
                </a:schemeClr>
              </a:solidFill>
              <a:ln w="25400">
                <a:solidFill>
                  <a:schemeClr val="lt1"/>
                </a:solidFill>
              </a:ln>
              <a:effectLst/>
              <a:sp3d contourW="25400">
                <a:contourClr>
                  <a:schemeClr val="lt1"/>
                </a:contourClr>
              </a:sp3d>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'DATA VISUALIZATION'!$A$2:$A$8</c:f>
              <c:strCache>
                <c:ptCount val="7"/>
                <c:pt idx="0">
                  <c:v>BANGLORE</c:v>
                </c:pt>
                <c:pt idx="1">
                  <c:v>CHENNAI</c:v>
                </c:pt>
                <c:pt idx="2">
                  <c:v>BANGLORE</c:v>
                </c:pt>
                <c:pt idx="3">
                  <c:v>MUMBAI</c:v>
                </c:pt>
                <c:pt idx="4">
                  <c:v>PUNE</c:v>
                </c:pt>
                <c:pt idx="5">
                  <c:v>DELHI</c:v>
                </c:pt>
                <c:pt idx="6">
                  <c:v>GOA</c:v>
                </c:pt>
              </c:strCache>
            </c:strRef>
          </c:cat>
          <c:val>
            <c:numRef>
              <c:f>'DATA VISUALIZATION'!$B$2:$B$8</c:f>
              <c:numCache>
                <c:formatCode>General</c:formatCode>
                <c:ptCount val="7"/>
                <c:pt idx="0">
                  <c:v>100000</c:v>
                </c:pt>
                <c:pt idx="1">
                  <c:v>155000</c:v>
                </c:pt>
                <c:pt idx="2">
                  <c:v>250000</c:v>
                </c:pt>
                <c:pt idx="3">
                  <c:v>150000</c:v>
                </c:pt>
                <c:pt idx="4">
                  <c:v>54440</c:v>
                </c:pt>
                <c:pt idx="5">
                  <c:v>18000</c:v>
                </c:pt>
                <c:pt idx="6">
                  <c:v>10000</c:v>
                </c:pt>
              </c:numCache>
            </c:numRef>
          </c:val>
        </c:ser>
        <c:dLbls>
          <c:showLegendKey val="0"/>
          <c:showVal val="0"/>
          <c:showCatName val="0"/>
          <c:showSerName val="0"/>
          <c:showPercent val="0"/>
          <c:showBubbleSize val="0"/>
          <c:showLeaderLines val="1"/>
        </c:dLbls>
      </c:pie3DChart>
      <c:spPr>
        <a:noFill/>
        <a:ln>
          <a:noFill/>
        </a:ln>
        <a:effectLst/>
      </c:spPr>
    </c:plotArea>
    <c:legend>
      <c:legendPos val="b"/>
      <c:layout>
        <c:manualLayout>
          <c:xMode val="edge"/>
          <c:yMode val="edge"/>
          <c:x val="0.17772541242264175"/>
          <c:y val="0.42112493632520431"/>
          <c:w val="0.69998628622646064"/>
          <c:h val="0.4300535385264394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manualLayout>
          <c:layoutTarget val="inner"/>
          <c:xMode val="edge"/>
          <c:yMode val="edge"/>
          <c:x val="0.14578627334232114"/>
          <c:y val="0.27201550387596901"/>
          <c:w val="0.79152534529513208"/>
          <c:h val="0.33493377281328207"/>
        </c:manualLayout>
      </c:layout>
      <c:lineChart>
        <c:grouping val="standard"/>
        <c:varyColors val="0"/>
        <c:ser>
          <c:idx val="0"/>
          <c:order val="0"/>
          <c:tx>
            <c:strRef>
              <c:f>'DATA VISUALIZATION'!$B$1</c:f>
              <c:strCache>
                <c:ptCount val="1"/>
                <c:pt idx="0">
                  <c:v>POPULATION</c:v>
                </c:pt>
              </c:strCache>
            </c:strRef>
          </c:tx>
          <c:spPr>
            <a:ln w="31750" cap="rnd">
              <a:solidFill>
                <a:schemeClr val="accent1"/>
              </a:solidFill>
              <a:round/>
            </a:ln>
            <a:effectLst/>
          </c:spPr>
          <c:marker>
            <c:symbol val="circle"/>
            <c:size val="17"/>
            <c:spPr>
              <a:solidFill>
                <a:schemeClr val="accen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'DATA VISUALIZATION'!$A$2:$A$8</c:f>
              <c:strCache>
                <c:ptCount val="7"/>
                <c:pt idx="0">
                  <c:v>BANGLORE</c:v>
                </c:pt>
                <c:pt idx="1">
                  <c:v>CHENNAI</c:v>
                </c:pt>
                <c:pt idx="2">
                  <c:v>BANGLORE</c:v>
                </c:pt>
                <c:pt idx="3">
                  <c:v>MUMBAI</c:v>
                </c:pt>
                <c:pt idx="4">
                  <c:v>PUNE</c:v>
                </c:pt>
                <c:pt idx="5">
                  <c:v>DELHI</c:v>
                </c:pt>
                <c:pt idx="6">
                  <c:v>GOA</c:v>
                </c:pt>
              </c:strCache>
            </c:strRef>
          </c:cat>
          <c:val>
            <c:numRef>
              <c:f>'DATA VISUALIZATION'!$B$2:$B$8</c:f>
              <c:numCache>
                <c:formatCode>General</c:formatCode>
                <c:ptCount val="7"/>
                <c:pt idx="0">
                  <c:v>100000</c:v>
                </c:pt>
                <c:pt idx="1">
                  <c:v>155000</c:v>
                </c:pt>
                <c:pt idx="2">
                  <c:v>250000</c:v>
                </c:pt>
                <c:pt idx="3">
                  <c:v>150000</c:v>
                </c:pt>
                <c:pt idx="4">
                  <c:v>54440</c:v>
                </c:pt>
                <c:pt idx="5">
                  <c:v>18000</c:v>
                </c:pt>
                <c:pt idx="6">
                  <c:v>10000</c:v>
                </c:pt>
              </c:numCache>
            </c:numRef>
          </c:val>
          <c:smooth val="0"/>
        </c:ser>
        <c:dLbls>
          <c:dLblPos val="ctr"/>
          <c:showLegendKey val="0"/>
          <c:showVal val="1"/>
          <c:showCatName val="0"/>
          <c:showSerName val="0"/>
          <c:showPercent val="0"/>
          <c:showBubbleSize val="0"/>
        </c:dLbls>
        <c:marker val="1"/>
        <c:smooth val="0"/>
        <c:axId val="990079312"/>
        <c:axId val="990074960"/>
      </c:lineChart>
      <c:catAx>
        <c:axId val="99007931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990074960"/>
        <c:crosses val="autoZero"/>
        <c:auto val="1"/>
        <c:lblAlgn val="ctr"/>
        <c:lblOffset val="100"/>
        <c:noMultiLvlLbl val="0"/>
      </c:catAx>
      <c:valAx>
        <c:axId val="990074960"/>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990079312"/>
        <c:crosses val="autoZero"/>
        <c:crossBetween val="between"/>
      </c:valAx>
      <c:spPr>
        <a:noFill/>
        <a:ln>
          <a:noFill/>
        </a:ln>
        <a:effectLst/>
      </c:spPr>
    </c:plotArea>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radarChart>
        <c:radarStyle val="marker"/>
        <c:varyColors val="0"/>
        <c:ser>
          <c:idx val="0"/>
          <c:order val="0"/>
          <c:tx>
            <c:strRef>
              <c:f>'DATA VISUALIZATION'!$B$1</c:f>
              <c:strCache>
                <c:ptCount val="1"/>
                <c:pt idx="0">
                  <c:v>POPULATION</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'DATA VISUALIZATION'!$A$2:$A$8</c:f>
              <c:strCache>
                <c:ptCount val="7"/>
                <c:pt idx="0">
                  <c:v>BANGLORE</c:v>
                </c:pt>
                <c:pt idx="1">
                  <c:v>CHENNAI</c:v>
                </c:pt>
                <c:pt idx="2">
                  <c:v>BANGLORE</c:v>
                </c:pt>
                <c:pt idx="3">
                  <c:v>MUMBAI</c:v>
                </c:pt>
                <c:pt idx="4">
                  <c:v>PUNE</c:v>
                </c:pt>
                <c:pt idx="5">
                  <c:v>DELHI</c:v>
                </c:pt>
                <c:pt idx="6">
                  <c:v>GOA</c:v>
                </c:pt>
              </c:strCache>
            </c:strRef>
          </c:cat>
          <c:val>
            <c:numRef>
              <c:f>'DATA VISUALIZATION'!$B$2:$B$8</c:f>
              <c:numCache>
                <c:formatCode>General</c:formatCode>
                <c:ptCount val="7"/>
                <c:pt idx="0">
                  <c:v>100000</c:v>
                </c:pt>
                <c:pt idx="1">
                  <c:v>155000</c:v>
                </c:pt>
                <c:pt idx="2">
                  <c:v>250000</c:v>
                </c:pt>
                <c:pt idx="3">
                  <c:v>150000</c:v>
                </c:pt>
                <c:pt idx="4">
                  <c:v>54440</c:v>
                </c:pt>
                <c:pt idx="5">
                  <c:v>18000</c:v>
                </c:pt>
                <c:pt idx="6">
                  <c:v>10000</c:v>
                </c:pt>
              </c:numCache>
            </c:numRef>
          </c:val>
        </c:ser>
        <c:dLbls>
          <c:showLegendKey val="0"/>
          <c:showVal val="0"/>
          <c:showCatName val="0"/>
          <c:showSerName val="0"/>
          <c:showPercent val="0"/>
          <c:showBubbleSize val="0"/>
        </c:dLbls>
        <c:axId val="991363024"/>
        <c:axId val="991361392"/>
      </c:radarChart>
      <c:catAx>
        <c:axId val="9913630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1361392"/>
        <c:crosses val="autoZero"/>
        <c:auto val="1"/>
        <c:lblAlgn val="ctr"/>
        <c:lblOffset val="100"/>
        <c:noMultiLvlLbl val="0"/>
      </c:catAx>
      <c:valAx>
        <c:axId val="9913613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136302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radarChart>
        <c:radarStyle val="marker"/>
        <c:varyColors val="0"/>
        <c:ser>
          <c:idx val="0"/>
          <c:order val="0"/>
          <c:tx>
            <c:strRef>
              <c:f>CHARTS!$E$1</c:f>
              <c:strCache>
                <c:ptCount val="1"/>
                <c:pt idx="0">
                  <c:v>MATHS</c:v>
                </c:pt>
              </c:strCache>
            </c:strRef>
          </c:tx>
          <c:spPr>
            <a:ln w="28575" cap="rnd">
              <a:solidFill>
                <a:schemeClr val="accent1"/>
              </a:solidFill>
              <a:round/>
            </a:ln>
            <a:effectLst/>
          </c:spPr>
          <c:marker>
            <c:symbol val="none"/>
          </c:marker>
          <c:cat>
            <c:multiLvlStrRef>
              <c:f>CHARTS!$A$2:$D$10</c:f>
              <c:multiLvlStrCache>
                <c:ptCount val="9"/>
                <c:lvl>
                  <c:pt idx="0">
                    <c:v>15-03-2004</c:v>
                  </c:pt>
                  <c:pt idx="1">
                    <c:v>16-03-2004</c:v>
                  </c:pt>
                  <c:pt idx="2">
                    <c:v>17-03-2004</c:v>
                  </c:pt>
                  <c:pt idx="3">
                    <c:v>18-03-2004</c:v>
                  </c:pt>
                  <c:pt idx="4">
                    <c:v>19-03-2004</c:v>
                  </c:pt>
                  <c:pt idx="5">
                    <c:v>20-03-2004</c:v>
                  </c:pt>
                  <c:pt idx="6">
                    <c:v>21-03-2004</c:v>
                  </c:pt>
                  <c:pt idx="7">
                    <c:v>22-03-2004</c:v>
                  </c:pt>
                  <c:pt idx="8">
                    <c:v>23-03-2004</c:v>
                  </c:pt>
                </c:lvl>
                <c:lvl>
                  <c:pt idx="0">
                    <c:v>FEMALE</c:v>
                  </c:pt>
                  <c:pt idx="1">
                    <c:v>MALE</c:v>
                  </c:pt>
                  <c:pt idx="2">
                    <c:v>FEMALE</c:v>
                  </c:pt>
                  <c:pt idx="3">
                    <c:v>FEMALE</c:v>
                  </c:pt>
                  <c:pt idx="4">
                    <c:v>MALE</c:v>
                  </c:pt>
                  <c:pt idx="5">
                    <c:v>FEMALE</c:v>
                  </c:pt>
                  <c:pt idx="6">
                    <c:v>FEMALE</c:v>
                  </c:pt>
                  <c:pt idx="7">
                    <c:v>MALE</c:v>
                  </c:pt>
                  <c:pt idx="8">
                    <c:v>FEMALE</c:v>
                  </c:pt>
                </c:lvl>
                <c:lvl>
                  <c:pt idx="0">
                    <c:v>P</c:v>
                  </c:pt>
                  <c:pt idx="1">
                    <c:v>P</c:v>
                  </c:pt>
                  <c:pt idx="2">
                    <c:v>P</c:v>
                  </c:pt>
                  <c:pt idx="3">
                    <c:v>P</c:v>
                  </c:pt>
                  <c:pt idx="4">
                    <c:v>P</c:v>
                  </c:pt>
                  <c:pt idx="5">
                    <c:v>P</c:v>
                  </c:pt>
                  <c:pt idx="6">
                    <c:v>P</c:v>
                  </c:pt>
                  <c:pt idx="7">
                    <c:v>P</c:v>
                  </c:pt>
                  <c:pt idx="8">
                    <c:v>P</c:v>
                  </c:pt>
                </c:lvl>
                <c:lvl>
                  <c:pt idx="0">
                    <c:v>A</c:v>
                  </c:pt>
                  <c:pt idx="1">
                    <c:v>B</c:v>
                  </c:pt>
                  <c:pt idx="2">
                    <c:v>C</c:v>
                  </c:pt>
                  <c:pt idx="3">
                    <c:v>D</c:v>
                  </c:pt>
                  <c:pt idx="4">
                    <c:v>E</c:v>
                  </c:pt>
                  <c:pt idx="5">
                    <c:v>F</c:v>
                  </c:pt>
                  <c:pt idx="6">
                    <c:v>G</c:v>
                  </c:pt>
                  <c:pt idx="7">
                    <c:v>H</c:v>
                  </c:pt>
                  <c:pt idx="8">
                    <c:v>I</c:v>
                  </c:pt>
                </c:lvl>
              </c:multiLvlStrCache>
            </c:multiLvlStrRef>
          </c:cat>
          <c:val>
            <c:numRef>
              <c:f>CHARTS!$E$2:$E$10</c:f>
              <c:numCache>
                <c:formatCode>General</c:formatCode>
                <c:ptCount val="9"/>
                <c:pt idx="0">
                  <c:v>52</c:v>
                </c:pt>
                <c:pt idx="1">
                  <c:v>33</c:v>
                </c:pt>
                <c:pt idx="2">
                  <c:v>66</c:v>
                </c:pt>
                <c:pt idx="3">
                  <c:v>44</c:v>
                </c:pt>
                <c:pt idx="4">
                  <c:v>77</c:v>
                </c:pt>
                <c:pt idx="5">
                  <c:v>21</c:v>
                </c:pt>
                <c:pt idx="6">
                  <c:v>11</c:v>
                </c:pt>
                <c:pt idx="7">
                  <c:v>55</c:v>
                </c:pt>
                <c:pt idx="8">
                  <c:v>44</c:v>
                </c:pt>
              </c:numCache>
            </c:numRef>
          </c:val>
        </c:ser>
        <c:ser>
          <c:idx val="1"/>
          <c:order val="1"/>
          <c:tx>
            <c:strRef>
              <c:f>CHARTS!$F$1</c:f>
              <c:strCache>
                <c:ptCount val="1"/>
                <c:pt idx="0">
                  <c:v>PHYSICS</c:v>
                </c:pt>
              </c:strCache>
            </c:strRef>
          </c:tx>
          <c:spPr>
            <a:ln w="28575" cap="rnd">
              <a:solidFill>
                <a:schemeClr val="accent2"/>
              </a:solidFill>
              <a:round/>
            </a:ln>
            <a:effectLst/>
          </c:spPr>
          <c:marker>
            <c:symbol val="none"/>
          </c:marker>
          <c:cat>
            <c:multiLvlStrRef>
              <c:f>CHARTS!$A$2:$D$10</c:f>
              <c:multiLvlStrCache>
                <c:ptCount val="9"/>
                <c:lvl>
                  <c:pt idx="0">
                    <c:v>15-03-2004</c:v>
                  </c:pt>
                  <c:pt idx="1">
                    <c:v>16-03-2004</c:v>
                  </c:pt>
                  <c:pt idx="2">
                    <c:v>17-03-2004</c:v>
                  </c:pt>
                  <c:pt idx="3">
                    <c:v>18-03-2004</c:v>
                  </c:pt>
                  <c:pt idx="4">
                    <c:v>19-03-2004</c:v>
                  </c:pt>
                  <c:pt idx="5">
                    <c:v>20-03-2004</c:v>
                  </c:pt>
                  <c:pt idx="6">
                    <c:v>21-03-2004</c:v>
                  </c:pt>
                  <c:pt idx="7">
                    <c:v>22-03-2004</c:v>
                  </c:pt>
                  <c:pt idx="8">
                    <c:v>23-03-2004</c:v>
                  </c:pt>
                </c:lvl>
                <c:lvl>
                  <c:pt idx="0">
                    <c:v>FEMALE</c:v>
                  </c:pt>
                  <c:pt idx="1">
                    <c:v>MALE</c:v>
                  </c:pt>
                  <c:pt idx="2">
                    <c:v>FEMALE</c:v>
                  </c:pt>
                  <c:pt idx="3">
                    <c:v>FEMALE</c:v>
                  </c:pt>
                  <c:pt idx="4">
                    <c:v>MALE</c:v>
                  </c:pt>
                  <c:pt idx="5">
                    <c:v>FEMALE</c:v>
                  </c:pt>
                  <c:pt idx="6">
                    <c:v>FEMALE</c:v>
                  </c:pt>
                  <c:pt idx="7">
                    <c:v>MALE</c:v>
                  </c:pt>
                  <c:pt idx="8">
                    <c:v>FEMALE</c:v>
                  </c:pt>
                </c:lvl>
                <c:lvl>
                  <c:pt idx="0">
                    <c:v>P</c:v>
                  </c:pt>
                  <c:pt idx="1">
                    <c:v>P</c:v>
                  </c:pt>
                  <c:pt idx="2">
                    <c:v>P</c:v>
                  </c:pt>
                  <c:pt idx="3">
                    <c:v>P</c:v>
                  </c:pt>
                  <c:pt idx="4">
                    <c:v>P</c:v>
                  </c:pt>
                  <c:pt idx="5">
                    <c:v>P</c:v>
                  </c:pt>
                  <c:pt idx="6">
                    <c:v>P</c:v>
                  </c:pt>
                  <c:pt idx="7">
                    <c:v>P</c:v>
                  </c:pt>
                  <c:pt idx="8">
                    <c:v>P</c:v>
                  </c:pt>
                </c:lvl>
                <c:lvl>
                  <c:pt idx="0">
                    <c:v>A</c:v>
                  </c:pt>
                  <c:pt idx="1">
                    <c:v>B</c:v>
                  </c:pt>
                  <c:pt idx="2">
                    <c:v>C</c:v>
                  </c:pt>
                  <c:pt idx="3">
                    <c:v>D</c:v>
                  </c:pt>
                  <c:pt idx="4">
                    <c:v>E</c:v>
                  </c:pt>
                  <c:pt idx="5">
                    <c:v>F</c:v>
                  </c:pt>
                  <c:pt idx="6">
                    <c:v>G</c:v>
                  </c:pt>
                  <c:pt idx="7">
                    <c:v>H</c:v>
                  </c:pt>
                  <c:pt idx="8">
                    <c:v>I</c:v>
                  </c:pt>
                </c:lvl>
              </c:multiLvlStrCache>
            </c:multiLvlStrRef>
          </c:cat>
          <c:val>
            <c:numRef>
              <c:f>CHARTS!$F$2:$F$10</c:f>
              <c:numCache>
                <c:formatCode>General</c:formatCode>
                <c:ptCount val="9"/>
                <c:pt idx="0">
                  <c:v>45</c:v>
                </c:pt>
                <c:pt idx="1">
                  <c:v>22</c:v>
                </c:pt>
                <c:pt idx="2">
                  <c:v>65</c:v>
                </c:pt>
                <c:pt idx="3">
                  <c:v>74</c:v>
                </c:pt>
                <c:pt idx="4">
                  <c:v>81</c:v>
                </c:pt>
                <c:pt idx="5">
                  <c:v>20</c:v>
                </c:pt>
                <c:pt idx="6">
                  <c:v>56</c:v>
                </c:pt>
                <c:pt idx="7">
                  <c:v>12</c:v>
                </c:pt>
                <c:pt idx="8">
                  <c:v>16</c:v>
                </c:pt>
              </c:numCache>
            </c:numRef>
          </c:val>
        </c:ser>
        <c:dLbls>
          <c:showLegendKey val="0"/>
          <c:showVal val="0"/>
          <c:showCatName val="0"/>
          <c:showSerName val="0"/>
          <c:showPercent val="0"/>
          <c:showBubbleSize val="0"/>
        </c:dLbls>
        <c:axId val="991365200"/>
        <c:axId val="991359216"/>
      </c:radarChart>
      <c:catAx>
        <c:axId val="9913652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1359216"/>
        <c:crosses val="autoZero"/>
        <c:auto val="1"/>
        <c:lblAlgn val="ctr"/>
        <c:lblOffset val="100"/>
        <c:noMultiLvlLbl val="0"/>
      </c:catAx>
      <c:valAx>
        <c:axId val="9913592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1365200"/>
        <c:crosses val="autoZero"/>
        <c:crossBetween val="between"/>
      </c:valAx>
      <c:spPr>
        <a:noFill/>
        <a:ln>
          <a:noFill/>
        </a:ln>
        <a:effectLst/>
      </c:spPr>
    </c:plotArea>
    <c:legend>
      <c:legendPos val="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CHARTS!$E$1</c:f>
              <c:strCache>
                <c:ptCount val="1"/>
                <c:pt idx="0">
                  <c:v>MATHS</c:v>
                </c:pt>
              </c:strCache>
            </c:strRef>
          </c:tx>
          <c:spPr>
            <a:solidFill>
              <a:schemeClr val="accent1"/>
            </a:solidFill>
            <a:ln>
              <a:noFill/>
            </a:ln>
            <a:effectLst/>
          </c:spPr>
          <c:invertIfNegative val="0"/>
          <c:cat>
            <c:multiLvlStrRef>
              <c:f>CHARTS!$B$2:$D$10</c:f>
              <c:multiLvlStrCache>
                <c:ptCount val="9"/>
                <c:lvl>
                  <c:pt idx="0">
                    <c:v>15-03-2004</c:v>
                  </c:pt>
                  <c:pt idx="1">
                    <c:v>16-03-2004</c:v>
                  </c:pt>
                  <c:pt idx="2">
                    <c:v>17-03-2004</c:v>
                  </c:pt>
                  <c:pt idx="3">
                    <c:v>18-03-2004</c:v>
                  </c:pt>
                  <c:pt idx="4">
                    <c:v>19-03-2004</c:v>
                  </c:pt>
                  <c:pt idx="5">
                    <c:v>20-03-2004</c:v>
                  </c:pt>
                  <c:pt idx="6">
                    <c:v>21-03-2004</c:v>
                  </c:pt>
                  <c:pt idx="7">
                    <c:v>22-03-2004</c:v>
                  </c:pt>
                  <c:pt idx="8">
                    <c:v>23-03-2004</c:v>
                  </c:pt>
                </c:lvl>
                <c:lvl>
                  <c:pt idx="0">
                    <c:v>FEMALE</c:v>
                  </c:pt>
                  <c:pt idx="1">
                    <c:v>MALE</c:v>
                  </c:pt>
                  <c:pt idx="2">
                    <c:v>FEMALE</c:v>
                  </c:pt>
                  <c:pt idx="3">
                    <c:v>FEMALE</c:v>
                  </c:pt>
                  <c:pt idx="4">
                    <c:v>MALE</c:v>
                  </c:pt>
                  <c:pt idx="5">
                    <c:v>FEMALE</c:v>
                  </c:pt>
                  <c:pt idx="6">
                    <c:v>FEMALE</c:v>
                  </c:pt>
                  <c:pt idx="7">
                    <c:v>MALE</c:v>
                  </c:pt>
                  <c:pt idx="8">
                    <c:v>FEMALE</c:v>
                  </c:pt>
                </c:lvl>
                <c:lvl>
                  <c:pt idx="0">
                    <c:v>P</c:v>
                  </c:pt>
                  <c:pt idx="1">
                    <c:v>P</c:v>
                  </c:pt>
                  <c:pt idx="2">
                    <c:v>P</c:v>
                  </c:pt>
                  <c:pt idx="3">
                    <c:v>P</c:v>
                  </c:pt>
                  <c:pt idx="4">
                    <c:v>P</c:v>
                  </c:pt>
                  <c:pt idx="5">
                    <c:v>P</c:v>
                  </c:pt>
                  <c:pt idx="6">
                    <c:v>P</c:v>
                  </c:pt>
                  <c:pt idx="7">
                    <c:v>P</c:v>
                  </c:pt>
                  <c:pt idx="8">
                    <c:v>P</c:v>
                  </c:pt>
                </c:lvl>
              </c:multiLvlStrCache>
            </c:multiLvlStrRef>
          </c:cat>
          <c:val>
            <c:numRef>
              <c:f>CHARTS!$E$2:$E$10</c:f>
              <c:numCache>
                <c:formatCode>General</c:formatCode>
                <c:ptCount val="9"/>
                <c:pt idx="0">
                  <c:v>52</c:v>
                </c:pt>
                <c:pt idx="1">
                  <c:v>33</c:v>
                </c:pt>
                <c:pt idx="2">
                  <c:v>66</c:v>
                </c:pt>
                <c:pt idx="3">
                  <c:v>44</c:v>
                </c:pt>
                <c:pt idx="4">
                  <c:v>77</c:v>
                </c:pt>
                <c:pt idx="5">
                  <c:v>21</c:v>
                </c:pt>
                <c:pt idx="6">
                  <c:v>11</c:v>
                </c:pt>
                <c:pt idx="7">
                  <c:v>55</c:v>
                </c:pt>
                <c:pt idx="8">
                  <c:v>44</c:v>
                </c:pt>
              </c:numCache>
            </c:numRef>
          </c:val>
        </c:ser>
        <c:dLbls>
          <c:showLegendKey val="0"/>
          <c:showVal val="0"/>
          <c:showCatName val="0"/>
          <c:showSerName val="0"/>
          <c:showPercent val="0"/>
          <c:showBubbleSize val="0"/>
        </c:dLbls>
        <c:gapWidth val="150"/>
        <c:axId val="990082576"/>
        <c:axId val="990084208"/>
      </c:barChart>
      <c:lineChart>
        <c:grouping val="standard"/>
        <c:varyColors val="0"/>
        <c:ser>
          <c:idx val="1"/>
          <c:order val="1"/>
          <c:tx>
            <c:strRef>
              <c:f>CHARTS!$F$1</c:f>
              <c:strCache>
                <c:ptCount val="1"/>
                <c:pt idx="0">
                  <c:v>PHYSICS</c:v>
                </c:pt>
              </c:strCache>
            </c:strRef>
          </c:tx>
          <c:spPr>
            <a:ln w="28575" cap="rnd">
              <a:solidFill>
                <a:schemeClr val="accent2"/>
              </a:solidFill>
              <a:round/>
            </a:ln>
            <a:effectLst/>
          </c:spPr>
          <c:marker>
            <c:symbol val="none"/>
          </c:marker>
          <c:cat>
            <c:multiLvlStrRef>
              <c:f>CHARTS!$B$2:$D$10</c:f>
              <c:multiLvlStrCache>
                <c:ptCount val="9"/>
                <c:lvl>
                  <c:pt idx="0">
                    <c:v>15-03-2004</c:v>
                  </c:pt>
                  <c:pt idx="1">
                    <c:v>16-03-2004</c:v>
                  </c:pt>
                  <c:pt idx="2">
                    <c:v>17-03-2004</c:v>
                  </c:pt>
                  <c:pt idx="3">
                    <c:v>18-03-2004</c:v>
                  </c:pt>
                  <c:pt idx="4">
                    <c:v>19-03-2004</c:v>
                  </c:pt>
                  <c:pt idx="5">
                    <c:v>20-03-2004</c:v>
                  </c:pt>
                  <c:pt idx="6">
                    <c:v>21-03-2004</c:v>
                  </c:pt>
                  <c:pt idx="7">
                    <c:v>22-03-2004</c:v>
                  </c:pt>
                  <c:pt idx="8">
                    <c:v>23-03-2004</c:v>
                  </c:pt>
                </c:lvl>
                <c:lvl>
                  <c:pt idx="0">
                    <c:v>FEMALE</c:v>
                  </c:pt>
                  <c:pt idx="1">
                    <c:v>MALE</c:v>
                  </c:pt>
                  <c:pt idx="2">
                    <c:v>FEMALE</c:v>
                  </c:pt>
                  <c:pt idx="3">
                    <c:v>FEMALE</c:v>
                  </c:pt>
                  <c:pt idx="4">
                    <c:v>MALE</c:v>
                  </c:pt>
                  <c:pt idx="5">
                    <c:v>FEMALE</c:v>
                  </c:pt>
                  <c:pt idx="6">
                    <c:v>FEMALE</c:v>
                  </c:pt>
                  <c:pt idx="7">
                    <c:v>MALE</c:v>
                  </c:pt>
                  <c:pt idx="8">
                    <c:v>FEMALE</c:v>
                  </c:pt>
                </c:lvl>
                <c:lvl>
                  <c:pt idx="0">
                    <c:v>P</c:v>
                  </c:pt>
                  <c:pt idx="1">
                    <c:v>P</c:v>
                  </c:pt>
                  <c:pt idx="2">
                    <c:v>P</c:v>
                  </c:pt>
                  <c:pt idx="3">
                    <c:v>P</c:v>
                  </c:pt>
                  <c:pt idx="4">
                    <c:v>P</c:v>
                  </c:pt>
                  <c:pt idx="5">
                    <c:v>P</c:v>
                  </c:pt>
                  <c:pt idx="6">
                    <c:v>P</c:v>
                  </c:pt>
                  <c:pt idx="7">
                    <c:v>P</c:v>
                  </c:pt>
                  <c:pt idx="8">
                    <c:v>P</c:v>
                  </c:pt>
                </c:lvl>
              </c:multiLvlStrCache>
            </c:multiLvlStrRef>
          </c:cat>
          <c:val>
            <c:numRef>
              <c:f>CHARTS!$F$2:$F$10</c:f>
              <c:numCache>
                <c:formatCode>General</c:formatCode>
                <c:ptCount val="9"/>
                <c:pt idx="0">
                  <c:v>45</c:v>
                </c:pt>
                <c:pt idx="1">
                  <c:v>22</c:v>
                </c:pt>
                <c:pt idx="2">
                  <c:v>65</c:v>
                </c:pt>
                <c:pt idx="3">
                  <c:v>74</c:v>
                </c:pt>
                <c:pt idx="4">
                  <c:v>81</c:v>
                </c:pt>
                <c:pt idx="5">
                  <c:v>20</c:v>
                </c:pt>
                <c:pt idx="6">
                  <c:v>56</c:v>
                </c:pt>
                <c:pt idx="7">
                  <c:v>12</c:v>
                </c:pt>
                <c:pt idx="8">
                  <c:v>16</c:v>
                </c:pt>
              </c:numCache>
            </c:numRef>
          </c:val>
          <c:smooth val="0"/>
        </c:ser>
        <c:dLbls>
          <c:showLegendKey val="0"/>
          <c:showVal val="0"/>
          <c:showCatName val="0"/>
          <c:showSerName val="0"/>
          <c:showPercent val="0"/>
          <c:showBubbleSize val="0"/>
        </c:dLbls>
        <c:marker val="1"/>
        <c:smooth val="0"/>
        <c:axId val="990082576"/>
        <c:axId val="990084208"/>
      </c:lineChart>
      <c:catAx>
        <c:axId val="9900825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0084208"/>
        <c:auto val="1"/>
        <c:lblAlgn val="ctr"/>
        <c:lblOffset val="100"/>
        <c:noMultiLvlLbl val="0"/>
      </c:catAx>
      <c:valAx>
        <c:axId val="9900842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0082576"/>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[excel_dsa.xlsx]CHARTS!PivotTable2</c:name>
    <c:fmtId val="0"/>
  </c:pivotSource>
  <c:chart>
    <c:autoTitleDeleted val="0"/>
    <c:pivotFmts>
      <c:pivotFmt>
        <c:idx val="0"/>
      </c:pivotFmt>
      <c:pivotFmt>
        <c:idx val="2"/>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1">
                <a:alpha val="85000"/>
              </a:schemeClr>
            </a:solidFill>
            <a:ln>
              <a:noFill/>
            </a:ln>
            <a:effectLst/>
          </c:spPr>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ext>
          </c:extLst>
        </c:dLbl>
      </c:pivotFmt>
      <c:pivotFmt>
        <c:idx val="3"/>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2">
                <a:alpha val="85000"/>
              </a:schemeClr>
            </a:solidFill>
            <a:ln>
              <a:noFill/>
            </a:ln>
            <a:effectLst/>
          </c:spPr>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ext>
          </c:extLst>
        </c:dLbl>
      </c:pivotFmt>
      <c:pivotFmt>
        <c:idx val="4"/>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3">
                <a:alpha val="85000"/>
              </a:schemeClr>
            </a:solidFill>
            <a:ln>
              <a:noFill/>
            </a:ln>
            <a:effectLst/>
          </c:spPr>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ext>
          </c:extLst>
        </c:dLbl>
      </c:pivotFmt>
      <c:pivotFmt>
        <c:idx val="5"/>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4">
                <a:alpha val="85000"/>
              </a:schemeClr>
            </a:solidFill>
            <a:ln>
              <a:noFill/>
            </a:ln>
            <a:effectLst/>
          </c:spPr>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ext>
          </c:extLst>
        </c:dLbl>
      </c:pivotFmt>
      <c:pivotFmt>
        <c:idx val="6"/>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5">
                <a:alpha val="85000"/>
              </a:schemeClr>
            </a:solidFill>
            <a:ln>
              <a:noFill/>
            </a:ln>
            <a:effectLst/>
          </c:spPr>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ext>
          </c:extLst>
        </c:dLbl>
      </c:pivotFmt>
      <c:pivotFmt>
        <c:idx val="7"/>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6">
                <a:alpha val="85000"/>
              </a:schemeClr>
            </a:solidFill>
            <a:ln>
              <a:noFill/>
            </a:ln>
            <a:effectLst/>
          </c:spPr>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ext>
          </c:extLst>
        </c:dLbl>
      </c:pivotFmt>
      <c:pivotFmt>
        <c:idx val="8"/>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1">
                <a:lumMod val="60000"/>
                <a:alpha val="85000"/>
              </a:schemeClr>
            </a:solidFill>
            <a:ln>
              <a:noFill/>
            </a:ln>
            <a:effectLst/>
          </c:spPr>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ext>
          </c:extLst>
        </c:dLbl>
      </c:pivotFmt>
      <c:pivotFmt>
        <c:idx val="9"/>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2">
                <a:lumMod val="60000"/>
                <a:alpha val="85000"/>
              </a:schemeClr>
            </a:solidFill>
            <a:ln>
              <a:noFill/>
            </a:ln>
            <a:effectLst/>
          </c:spPr>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ext>
          </c:extLst>
        </c:dLbl>
      </c:pivotFmt>
      <c:pivotFmt>
        <c:idx val="10"/>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3">
                <a:lumMod val="60000"/>
                <a:alpha val="85000"/>
              </a:schemeClr>
            </a:solidFill>
            <a:ln>
              <a:noFill/>
            </a:ln>
            <a:effectLst/>
          </c:spPr>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ext>
          </c:extLst>
        </c:dLbl>
      </c:pivotFmt>
      <c:pivotFmt>
        <c:idx val="11"/>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4">
                <a:lumMod val="60000"/>
                <a:alpha val="85000"/>
              </a:schemeClr>
            </a:solidFill>
            <a:ln>
              <a:noFill/>
            </a:ln>
            <a:effectLst/>
          </c:spPr>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ext>
          </c:extLst>
        </c:dLbl>
      </c:pivotFmt>
      <c:pivotFmt>
        <c:idx val="12"/>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5">
                <a:lumMod val="60000"/>
                <a:alpha val="85000"/>
              </a:schemeClr>
            </a:solidFill>
            <a:ln>
              <a:noFill/>
            </a:ln>
            <a:effectLst/>
          </c:spPr>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ext>
          </c:extLst>
        </c:dLbl>
      </c:pivotFmt>
      <c:pivotFmt>
        <c:idx val="13"/>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6">
                <a:lumMod val="60000"/>
                <a:alpha val="85000"/>
              </a:schemeClr>
            </a:solidFill>
            <a:ln>
              <a:noFill/>
            </a:ln>
            <a:effectLst/>
          </c:spPr>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ext>
          </c:extLst>
        </c:dLbl>
      </c:pivotFmt>
      <c:pivotFmt>
        <c:idx val="14"/>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1">
                <a:lumMod val="80000"/>
                <a:lumOff val="20000"/>
                <a:alpha val="85000"/>
              </a:schemeClr>
            </a:solidFill>
            <a:ln>
              <a:noFill/>
            </a:ln>
            <a:effectLst/>
          </c:spPr>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ext>
          </c:extLst>
        </c:dLbl>
      </c:pivotFmt>
      <c:pivotFmt>
        <c:idx val="15"/>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2">
                <a:lumMod val="80000"/>
                <a:lumOff val="20000"/>
                <a:alpha val="85000"/>
              </a:schemeClr>
            </a:solidFill>
            <a:ln>
              <a:noFill/>
            </a:ln>
            <a:effectLst/>
          </c:spPr>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ext>
          </c:extLst>
        </c:dLbl>
      </c:pivotFmt>
      <c:pivotFmt>
        <c:idx val="16"/>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3">
                <a:lumMod val="80000"/>
                <a:lumOff val="20000"/>
                <a:alpha val="85000"/>
              </a:schemeClr>
            </a:solidFill>
            <a:ln>
              <a:noFill/>
            </a:ln>
            <a:effectLst/>
          </c:spPr>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ext>
          </c:extLst>
        </c:dLbl>
      </c:pivotFmt>
      <c:pivotFmt>
        <c:idx val="17"/>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4">
                <a:lumMod val="80000"/>
                <a:lumOff val="20000"/>
                <a:alpha val="85000"/>
              </a:schemeClr>
            </a:solidFill>
            <a:ln>
              <a:noFill/>
            </a:ln>
            <a:effectLst/>
          </c:spPr>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ext>
          </c:extLst>
        </c:dLbl>
      </c:pivotFmt>
      <c:pivotFmt>
        <c:idx val="18"/>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5">
                <a:lumMod val="80000"/>
                <a:lumOff val="20000"/>
                <a:alpha val="85000"/>
              </a:schemeClr>
            </a:solidFill>
            <a:ln>
              <a:noFill/>
            </a:ln>
            <a:effectLst/>
          </c:spPr>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ext>
          </c:extLst>
        </c:dLbl>
      </c:pivotFmt>
      <c:pivotFmt>
        <c:idx val="19"/>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6">
                <a:lumMod val="80000"/>
                <a:lumOff val="20000"/>
                <a:alpha val="85000"/>
              </a:schemeClr>
            </a:solidFill>
            <a:ln>
              <a:noFill/>
            </a:ln>
            <a:effectLst/>
          </c:spPr>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col"/>
        <c:grouping val="clustered"/>
        <c:varyColors val="0"/>
        <c:ser>
          <c:idx val="0"/>
          <c:order val="0"/>
          <c:tx>
            <c:strRef>
              <c:f>CHARTS!$J$19:$J$21</c:f>
              <c:strCache>
                <c:ptCount val="1"/>
                <c:pt idx="0">
                  <c:v>Sum of MATHS - A</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CHARTS!$I$22:$I$24</c:f>
              <c:strCache>
                <c:ptCount val="2"/>
                <c:pt idx="0">
                  <c:v>FEMALE</c:v>
                </c:pt>
                <c:pt idx="1">
                  <c:v>MALE</c:v>
                </c:pt>
              </c:strCache>
            </c:strRef>
          </c:cat>
          <c:val>
            <c:numRef>
              <c:f>CHARTS!$J$22:$J$24</c:f>
              <c:numCache>
                <c:formatCode>General</c:formatCode>
                <c:ptCount val="2"/>
                <c:pt idx="0">
                  <c:v>52</c:v>
                </c:pt>
              </c:numCache>
            </c:numRef>
          </c:val>
        </c:ser>
        <c:ser>
          <c:idx val="1"/>
          <c:order val="1"/>
          <c:tx>
            <c:strRef>
              <c:f>CHARTS!$K$19:$K$21</c:f>
              <c:strCache>
                <c:ptCount val="1"/>
                <c:pt idx="0">
                  <c:v>Sum of MATHS - B</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CHARTS!$I$22:$I$24</c:f>
              <c:strCache>
                <c:ptCount val="2"/>
                <c:pt idx="0">
                  <c:v>FEMALE</c:v>
                </c:pt>
                <c:pt idx="1">
                  <c:v>MALE</c:v>
                </c:pt>
              </c:strCache>
            </c:strRef>
          </c:cat>
          <c:val>
            <c:numRef>
              <c:f>CHARTS!$K$22:$K$24</c:f>
              <c:numCache>
                <c:formatCode>General</c:formatCode>
                <c:ptCount val="2"/>
                <c:pt idx="1">
                  <c:v>33</c:v>
                </c:pt>
              </c:numCache>
            </c:numRef>
          </c:val>
        </c:ser>
        <c:ser>
          <c:idx val="2"/>
          <c:order val="2"/>
          <c:tx>
            <c:strRef>
              <c:f>CHARTS!$L$19:$L$21</c:f>
              <c:strCache>
                <c:ptCount val="1"/>
                <c:pt idx="0">
                  <c:v>Sum of MATHS - C</c:v>
                </c:pt>
              </c:strCache>
            </c:strRef>
          </c:tx>
          <c:spPr>
            <a:solidFill>
              <a:schemeClr val="accent3">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CHARTS!$I$22:$I$24</c:f>
              <c:strCache>
                <c:ptCount val="2"/>
                <c:pt idx="0">
                  <c:v>FEMALE</c:v>
                </c:pt>
                <c:pt idx="1">
                  <c:v>MALE</c:v>
                </c:pt>
              </c:strCache>
            </c:strRef>
          </c:cat>
          <c:val>
            <c:numRef>
              <c:f>CHARTS!$L$22:$L$24</c:f>
              <c:numCache>
                <c:formatCode>General</c:formatCode>
                <c:ptCount val="2"/>
                <c:pt idx="0">
                  <c:v>66</c:v>
                </c:pt>
              </c:numCache>
            </c:numRef>
          </c:val>
        </c:ser>
        <c:ser>
          <c:idx val="3"/>
          <c:order val="3"/>
          <c:tx>
            <c:strRef>
              <c:f>CHARTS!$M$19:$M$21</c:f>
              <c:strCache>
                <c:ptCount val="1"/>
                <c:pt idx="0">
                  <c:v>Sum of MATHS - D</c:v>
                </c:pt>
              </c:strCache>
            </c:strRef>
          </c:tx>
          <c:spPr>
            <a:solidFill>
              <a:schemeClr val="accent4">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CHARTS!$I$22:$I$24</c:f>
              <c:strCache>
                <c:ptCount val="2"/>
                <c:pt idx="0">
                  <c:v>FEMALE</c:v>
                </c:pt>
                <c:pt idx="1">
                  <c:v>MALE</c:v>
                </c:pt>
              </c:strCache>
            </c:strRef>
          </c:cat>
          <c:val>
            <c:numRef>
              <c:f>CHARTS!$M$22:$M$24</c:f>
              <c:numCache>
                <c:formatCode>General</c:formatCode>
                <c:ptCount val="2"/>
                <c:pt idx="0">
                  <c:v>44</c:v>
                </c:pt>
              </c:numCache>
            </c:numRef>
          </c:val>
        </c:ser>
        <c:ser>
          <c:idx val="4"/>
          <c:order val="4"/>
          <c:tx>
            <c:strRef>
              <c:f>CHARTS!$N$19:$N$21</c:f>
              <c:strCache>
                <c:ptCount val="1"/>
                <c:pt idx="0">
                  <c:v>Sum of MATHS - E</c:v>
                </c:pt>
              </c:strCache>
            </c:strRef>
          </c:tx>
          <c:spPr>
            <a:solidFill>
              <a:schemeClr val="accent5">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CHARTS!$I$22:$I$24</c:f>
              <c:strCache>
                <c:ptCount val="2"/>
                <c:pt idx="0">
                  <c:v>FEMALE</c:v>
                </c:pt>
                <c:pt idx="1">
                  <c:v>MALE</c:v>
                </c:pt>
              </c:strCache>
            </c:strRef>
          </c:cat>
          <c:val>
            <c:numRef>
              <c:f>CHARTS!$N$22:$N$24</c:f>
              <c:numCache>
                <c:formatCode>General</c:formatCode>
                <c:ptCount val="2"/>
                <c:pt idx="1">
                  <c:v>77</c:v>
                </c:pt>
              </c:numCache>
            </c:numRef>
          </c:val>
        </c:ser>
        <c:ser>
          <c:idx val="5"/>
          <c:order val="5"/>
          <c:tx>
            <c:strRef>
              <c:f>CHARTS!$O$19:$O$21</c:f>
              <c:strCache>
                <c:ptCount val="1"/>
                <c:pt idx="0">
                  <c:v>Sum of MATHS - F</c:v>
                </c:pt>
              </c:strCache>
            </c:strRef>
          </c:tx>
          <c:spPr>
            <a:solidFill>
              <a:schemeClr val="accent6">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CHARTS!$I$22:$I$24</c:f>
              <c:strCache>
                <c:ptCount val="2"/>
                <c:pt idx="0">
                  <c:v>FEMALE</c:v>
                </c:pt>
                <c:pt idx="1">
                  <c:v>MALE</c:v>
                </c:pt>
              </c:strCache>
            </c:strRef>
          </c:cat>
          <c:val>
            <c:numRef>
              <c:f>CHARTS!$O$22:$O$24</c:f>
              <c:numCache>
                <c:formatCode>General</c:formatCode>
                <c:ptCount val="2"/>
                <c:pt idx="0">
                  <c:v>21</c:v>
                </c:pt>
              </c:numCache>
            </c:numRef>
          </c:val>
        </c:ser>
        <c:ser>
          <c:idx val="6"/>
          <c:order val="6"/>
          <c:tx>
            <c:strRef>
              <c:f>CHARTS!$P$19:$P$21</c:f>
              <c:strCache>
                <c:ptCount val="1"/>
                <c:pt idx="0">
                  <c:v>Sum of MATHS - G</c:v>
                </c:pt>
              </c:strCache>
            </c:strRef>
          </c:tx>
          <c:spPr>
            <a:solidFill>
              <a:schemeClr val="accent1">
                <a:lumMod val="60000"/>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CHARTS!$I$22:$I$24</c:f>
              <c:strCache>
                <c:ptCount val="2"/>
                <c:pt idx="0">
                  <c:v>FEMALE</c:v>
                </c:pt>
                <c:pt idx="1">
                  <c:v>MALE</c:v>
                </c:pt>
              </c:strCache>
            </c:strRef>
          </c:cat>
          <c:val>
            <c:numRef>
              <c:f>CHARTS!$P$22:$P$24</c:f>
              <c:numCache>
                <c:formatCode>General</c:formatCode>
                <c:ptCount val="2"/>
                <c:pt idx="0">
                  <c:v>11</c:v>
                </c:pt>
              </c:numCache>
            </c:numRef>
          </c:val>
        </c:ser>
        <c:ser>
          <c:idx val="7"/>
          <c:order val="7"/>
          <c:tx>
            <c:strRef>
              <c:f>CHARTS!$Q$19:$Q$21</c:f>
              <c:strCache>
                <c:ptCount val="1"/>
                <c:pt idx="0">
                  <c:v>Sum of MATHS - H</c:v>
                </c:pt>
              </c:strCache>
            </c:strRef>
          </c:tx>
          <c:spPr>
            <a:solidFill>
              <a:schemeClr val="accent2">
                <a:lumMod val="60000"/>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CHARTS!$I$22:$I$24</c:f>
              <c:strCache>
                <c:ptCount val="2"/>
                <c:pt idx="0">
                  <c:v>FEMALE</c:v>
                </c:pt>
                <c:pt idx="1">
                  <c:v>MALE</c:v>
                </c:pt>
              </c:strCache>
            </c:strRef>
          </c:cat>
          <c:val>
            <c:numRef>
              <c:f>CHARTS!$Q$22:$Q$24</c:f>
              <c:numCache>
                <c:formatCode>General</c:formatCode>
                <c:ptCount val="2"/>
                <c:pt idx="1">
                  <c:v>55</c:v>
                </c:pt>
              </c:numCache>
            </c:numRef>
          </c:val>
        </c:ser>
        <c:ser>
          <c:idx val="8"/>
          <c:order val="8"/>
          <c:tx>
            <c:strRef>
              <c:f>CHARTS!$R$19:$R$21</c:f>
              <c:strCache>
                <c:ptCount val="1"/>
                <c:pt idx="0">
                  <c:v>Sum of MATHS - I</c:v>
                </c:pt>
              </c:strCache>
            </c:strRef>
          </c:tx>
          <c:spPr>
            <a:solidFill>
              <a:schemeClr val="accent3">
                <a:lumMod val="60000"/>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CHARTS!$I$22:$I$24</c:f>
              <c:strCache>
                <c:ptCount val="2"/>
                <c:pt idx="0">
                  <c:v>FEMALE</c:v>
                </c:pt>
                <c:pt idx="1">
                  <c:v>MALE</c:v>
                </c:pt>
              </c:strCache>
            </c:strRef>
          </c:cat>
          <c:val>
            <c:numRef>
              <c:f>CHARTS!$R$22:$R$24</c:f>
              <c:numCache>
                <c:formatCode>General</c:formatCode>
                <c:ptCount val="2"/>
                <c:pt idx="0">
                  <c:v>44</c:v>
                </c:pt>
              </c:numCache>
            </c:numRef>
          </c:val>
        </c:ser>
        <c:ser>
          <c:idx val="9"/>
          <c:order val="9"/>
          <c:tx>
            <c:strRef>
              <c:f>CHARTS!$S$19:$S$21</c:f>
              <c:strCache>
                <c:ptCount val="1"/>
                <c:pt idx="0">
                  <c:v>Sum of PHYSICS - A</c:v>
                </c:pt>
              </c:strCache>
            </c:strRef>
          </c:tx>
          <c:spPr>
            <a:solidFill>
              <a:schemeClr val="accent4">
                <a:lumMod val="60000"/>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CHARTS!$I$22:$I$24</c:f>
              <c:strCache>
                <c:ptCount val="2"/>
                <c:pt idx="0">
                  <c:v>FEMALE</c:v>
                </c:pt>
                <c:pt idx="1">
                  <c:v>MALE</c:v>
                </c:pt>
              </c:strCache>
            </c:strRef>
          </c:cat>
          <c:val>
            <c:numRef>
              <c:f>CHARTS!$S$22:$S$24</c:f>
              <c:numCache>
                <c:formatCode>General</c:formatCode>
                <c:ptCount val="2"/>
                <c:pt idx="0">
                  <c:v>45</c:v>
                </c:pt>
              </c:numCache>
            </c:numRef>
          </c:val>
        </c:ser>
        <c:ser>
          <c:idx val="10"/>
          <c:order val="10"/>
          <c:tx>
            <c:strRef>
              <c:f>CHARTS!$T$19:$T$21</c:f>
              <c:strCache>
                <c:ptCount val="1"/>
                <c:pt idx="0">
                  <c:v>Sum of PHYSICS - B</c:v>
                </c:pt>
              </c:strCache>
            </c:strRef>
          </c:tx>
          <c:spPr>
            <a:solidFill>
              <a:schemeClr val="accent5">
                <a:lumMod val="60000"/>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CHARTS!$I$22:$I$24</c:f>
              <c:strCache>
                <c:ptCount val="2"/>
                <c:pt idx="0">
                  <c:v>FEMALE</c:v>
                </c:pt>
                <c:pt idx="1">
                  <c:v>MALE</c:v>
                </c:pt>
              </c:strCache>
            </c:strRef>
          </c:cat>
          <c:val>
            <c:numRef>
              <c:f>CHARTS!$T$22:$T$24</c:f>
              <c:numCache>
                <c:formatCode>General</c:formatCode>
                <c:ptCount val="2"/>
                <c:pt idx="1">
                  <c:v>22</c:v>
                </c:pt>
              </c:numCache>
            </c:numRef>
          </c:val>
        </c:ser>
        <c:ser>
          <c:idx val="11"/>
          <c:order val="11"/>
          <c:tx>
            <c:strRef>
              <c:f>CHARTS!$U$19:$U$21</c:f>
              <c:strCache>
                <c:ptCount val="1"/>
                <c:pt idx="0">
                  <c:v>Sum of PHYSICS - C</c:v>
                </c:pt>
              </c:strCache>
            </c:strRef>
          </c:tx>
          <c:spPr>
            <a:solidFill>
              <a:schemeClr val="accent6">
                <a:lumMod val="60000"/>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CHARTS!$I$22:$I$24</c:f>
              <c:strCache>
                <c:ptCount val="2"/>
                <c:pt idx="0">
                  <c:v>FEMALE</c:v>
                </c:pt>
                <c:pt idx="1">
                  <c:v>MALE</c:v>
                </c:pt>
              </c:strCache>
            </c:strRef>
          </c:cat>
          <c:val>
            <c:numRef>
              <c:f>CHARTS!$U$22:$U$24</c:f>
              <c:numCache>
                <c:formatCode>General</c:formatCode>
                <c:ptCount val="2"/>
                <c:pt idx="0">
                  <c:v>65</c:v>
                </c:pt>
              </c:numCache>
            </c:numRef>
          </c:val>
        </c:ser>
        <c:ser>
          <c:idx val="12"/>
          <c:order val="12"/>
          <c:tx>
            <c:strRef>
              <c:f>CHARTS!$V$19:$V$21</c:f>
              <c:strCache>
                <c:ptCount val="1"/>
                <c:pt idx="0">
                  <c:v>Sum of PHYSICS - D</c:v>
                </c:pt>
              </c:strCache>
            </c:strRef>
          </c:tx>
          <c:spPr>
            <a:solidFill>
              <a:schemeClr val="accent1">
                <a:lumMod val="80000"/>
                <a:lumOff val="20000"/>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CHARTS!$I$22:$I$24</c:f>
              <c:strCache>
                <c:ptCount val="2"/>
                <c:pt idx="0">
                  <c:v>FEMALE</c:v>
                </c:pt>
                <c:pt idx="1">
                  <c:v>MALE</c:v>
                </c:pt>
              </c:strCache>
            </c:strRef>
          </c:cat>
          <c:val>
            <c:numRef>
              <c:f>CHARTS!$V$22:$V$24</c:f>
              <c:numCache>
                <c:formatCode>General</c:formatCode>
                <c:ptCount val="2"/>
                <c:pt idx="0">
                  <c:v>74</c:v>
                </c:pt>
              </c:numCache>
            </c:numRef>
          </c:val>
        </c:ser>
        <c:ser>
          <c:idx val="13"/>
          <c:order val="13"/>
          <c:tx>
            <c:strRef>
              <c:f>CHARTS!$W$19:$W$21</c:f>
              <c:strCache>
                <c:ptCount val="1"/>
                <c:pt idx="0">
                  <c:v>Sum of PHYSICS - E</c:v>
                </c:pt>
              </c:strCache>
            </c:strRef>
          </c:tx>
          <c:spPr>
            <a:solidFill>
              <a:schemeClr val="accent2">
                <a:lumMod val="80000"/>
                <a:lumOff val="20000"/>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CHARTS!$I$22:$I$24</c:f>
              <c:strCache>
                <c:ptCount val="2"/>
                <c:pt idx="0">
                  <c:v>FEMALE</c:v>
                </c:pt>
                <c:pt idx="1">
                  <c:v>MALE</c:v>
                </c:pt>
              </c:strCache>
            </c:strRef>
          </c:cat>
          <c:val>
            <c:numRef>
              <c:f>CHARTS!$W$22:$W$24</c:f>
              <c:numCache>
                <c:formatCode>General</c:formatCode>
                <c:ptCount val="2"/>
                <c:pt idx="1">
                  <c:v>81</c:v>
                </c:pt>
              </c:numCache>
            </c:numRef>
          </c:val>
        </c:ser>
        <c:ser>
          <c:idx val="14"/>
          <c:order val="14"/>
          <c:tx>
            <c:strRef>
              <c:f>CHARTS!$X$19:$X$21</c:f>
              <c:strCache>
                <c:ptCount val="1"/>
                <c:pt idx="0">
                  <c:v>Sum of PHYSICS - F</c:v>
                </c:pt>
              </c:strCache>
            </c:strRef>
          </c:tx>
          <c:spPr>
            <a:solidFill>
              <a:schemeClr val="accent3">
                <a:lumMod val="80000"/>
                <a:lumOff val="20000"/>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CHARTS!$I$22:$I$24</c:f>
              <c:strCache>
                <c:ptCount val="2"/>
                <c:pt idx="0">
                  <c:v>FEMALE</c:v>
                </c:pt>
                <c:pt idx="1">
                  <c:v>MALE</c:v>
                </c:pt>
              </c:strCache>
            </c:strRef>
          </c:cat>
          <c:val>
            <c:numRef>
              <c:f>CHARTS!$X$22:$X$24</c:f>
              <c:numCache>
                <c:formatCode>General</c:formatCode>
                <c:ptCount val="2"/>
                <c:pt idx="0">
                  <c:v>20</c:v>
                </c:pt>
              </c:numCache>
            </c:numRef>
          </c:val>
        </c:ser>
        <c:ser>
          <c:idx val="15"/>
          <c:order val="15"/>
          <c:tx>
            <c:strRef>
              <c:f>CHARTS!$Y$19:$Y$21</c:f>
              <c:strCache>
                <c:ptCount val="1"/>
                <c:pt idx="0">
                  <c:v>Sum of PHYSICS - G</c:v>
                </c:pt>
              </c:strCache>
            </c:strRef>
          </c:tx>
          <c:spPr>
            <a:solidFill>
              <a:schemeClr val="accent4">
                <a:lumMod val="80000"/>
                <a:lumOff val="20000"/>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CHARTS!$I$22:$I$24</c:f>
              <c:strCache>
                <c:ptCount val="2"/>
                <c:pt idx="0">
                  <c:v>FEMALE</c:v>
                </c:pt>
                <c:pt idx="1">
                  <c:v>MALE</c:v>
                </c:pt>
              </c:strCache>
            </c:strRef>
          </c:cat>
          <c:val>
            <c:numRef>
              <c:f>CHARTS!$Y$22:$Y$24</c:f>
              <c:numCache>
                <c:formatCode>General</c:formatCode>
                <c:ptCount val="2"/>
                <c:pt idx="0">
                  <c:v>56</c:v>
                </c:pt>
              </c:numCache>
            </c:numRef>
          </c:val>
        </c:ser>
        <c:ser>
          <c:idx val="16"/>
          <c:order val="16"/>
          <c:tx>
            <c:strRef>
              <c:f>CHARTS!$Z$19:$Z$21</c:f>
              <c:strCache>
                <c:ptCount val="1"/>
                <c:pt idx="0">
                  <c:v>Sum of PHYSICS - H</c:v>
                </c:pt>
              </c:strCache>
            </c:strRef>
          </c:tx>
          <c:spPr>
            <a:solidFill>
              <a:schemeClr val="accent5">
                <a:lumMod val="80000"/>
                <a:lumOff val="20000"/>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CHARTS!$I$22:$I$24</c:f>
              <c:strCache>
                <c:ptCount val="2"/>
                <c:pt idx="0">
                  <c:v>FEMALE</c:v>
                </c:pt>
                <c:pt idx="1">
                  <c:v>MALE</c:v>
                </c:pt>
              </c:strCache>
            </c:strRef>
          </c:cat>
          <c:val>
            <c:numRef>
              <c:f>CHARTS!$Z$22:$Z$24</c:f>
              <c:numCache>
                <c:formatCode>General</c:formatCode>
                <c:ptCount val="2"/>
                <c:pt idx="1">
                  <c:v>12</c:v>
                </c:pt>
              </c:numCache>
            </c:numRef>
          </c:val>
        </c:ser>
        <c:ser>
          <c:idx val="17"/>
          <c:order val="17"/>
          <c:tx>
            <c:strRef>
              <c:f>CHARTS!$AA$19:$AA$21</c:f>
              <c:strCache>
                <c:ptCount val="1"/>
                <c:pt idx="0">
                  <c:v>Sum of PHYSICS - I</c:v>
                </c:pt>
              </c:strCache>
            </c:strRef>
          </c:tx>
          <c:spPr>
            <a:solidFill>
              <a:schemeClr val="accent6">
                <a:lumMod val="80000"/>
                <a:lumOff val="20000"/>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CHARTS!$I$22:$I$24</c:f>
              <c:strCache>
                <c:ptCount val="2"/>
                <c:pt idx="0">
                  <c:v>FEMALE</c:v>
                </c:pt>
                <c:pt idx="1">
                  <c:v>MALE</c:v>
                </c:pt>
              </c:strCache>
            </c:strRef>
          </c:cat>
          <c:val>
            <c:numRef>
              <c:f>CHARTS!$AA$22:$AA$24</c:f>
              <c:numCache>
                <c:formatCode>General</c:formatCode>
                <c:ptCount val="2"/>
                <c:pt idx="0">
                  <c:v>16</c:v>
                </c:pt>
              </c:numCache>
            </c:numRef>
          </c:val>
        </c:ser>
        <c:dLbls>
          <c:dLblPos val="inEnd"/>
          <c:showLegendKey val="0"/>
          <c:showVal val="1"/>
          <c:showCatName val="0"/>
          <c:showSerName val="0"/>
          <c:showPercent val="0"/>
          <c:showBubbleSize val="0"/>
        </c:dLbls>
        <c:gapWidth val="65"/>
        <c:axId val="991371728"/>
        <c:axId val="991356496"/>
      </c:barChart>
      <c:catAx>
        <c:axId val="991371728"/>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991356496"/>
        <c:crosses val="autoZero"/>
        <c:auto val="1"/>
        <c:lblAlgn val="ctr"/>
        <c:lblOffset val="100"/>
        <c:noMultiLvlLbl val="0"/>
      </c:catAx>
      <c:valAx>
        <c:axId val="991356496"/>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991371728"/>
        <c:crosses val="autoZero"/>
        <c:crossBetween val="between"/>
      </c:valAx>
      <c:spPr>
        <a:noFill/>
        <a:ln>
          <a:noFill/>
        </a:ln>
        <a:effectLst/>
      </c:spPr>
    </c:plotArea>
    <c:legend>
      <c:legendPos val="r"/>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styleClr val="auto"/>
    </cs:fillRef>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17"/>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editAs="oneCell">
    <xdr:from>
      <xdr:col>4</xdr:col>
      <xdr:colOff>160020</xdr:colOff>
      <xdr:row>34</xdr:row>
      <xdr:rowOff>91441</xdr:rowOff>
    </xdr:from>
    <xdr:to>
      <xdr:col>6</xdr:col>
      <xdr:colOff>144780</xdr:colOff>
      <xdr:row>40</xdr:row>
      <xdr:rowOff>7621</xdr:rowOff>
    </xdr:to>
    <mc:AlternateContent xmlns:mc="http://schemas.openxmlformats.org/markup-compatibility/2006">
      <mc:Choice xmlns:a14="http://schemas.microsoft.com/office/drawing/2010/main" Requires="a14">
        <xdr:graphicFrame macro="">
          <xdr:nvGraphicFramePr>
            <xdr:cNvPr id="2" name="STREAM"/>
            <xdr:cNvGraphicFramePr/>
          </xdr:nvGraphicFramePr>
          <xdr:xfrm>
            <a:off x="0" y="0"/>
            <a:ext cx="0" cy="0"/>
          </xdr:xfrm>
          <a:graphic>
            <a:graphicData uri="http://schemas.microsoft.com/office/drawing/2010/slicer">
              <sle:slicer xmlns:sle="http://schemas.microsoft.com/office/drawing/2010/slicer" name="STREAM"/>
            </a:graphicData>
          </a:graphic>
        </xdr:graphicFrame>
      </mc:Choice>
      <mc:Fallback>
        <xdr:sp macro="" textlink="">
          <xdr:nvSpPr>
            <xdr:cNvPr id="0" name=""/>
            <xdr:cNvSpPr>
              <a:spLocks noTextEdit="1"/>
            </xdr:cNvSpPr>
          </xdr:nvSpPr>
          <xdr:spPr>
            <a:xfrm>
              <a:off x="4091940" y="6309361"/>
              <a:ext cx="1828800" cy="10134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12</xdr:row>
      <xdr:rowOff>169984</xdr:rowOff>
    </xdr:from>
    <xdr:to>
      <xdr:col>2</xdr:col>
      <xdr:colOff>304800</xdr:colOff>
      <xdr:row>20</xdr:row>
      <xdr:rowOff>58615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586154</xdr:colOff>
      <xdr:row>0</xdr:row>
      <xdr:rowOff>0</xdr:rowOff>
    </xdr:from>
    <xdr:to>
      <xdr:col>7</xdr:col>
      <xdr:colOff>287215</xdr:colOff>
      <xdr:row>7</xdr:row>
      <xdr:rowOff>178777</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310660</xdr:colOff>
      <xdr:row>13</xdr:row>
      <xdr:rowOff>17584</xdr:rowOff>
    </xdr:from>
    <xdr:to>
      <xdr:col>6</xdr:col>
      <xdr:colOff>597875</xdr:colOff>
      <xdr:row>20</xdr:row>
      <xdr:rowOff>11723</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0</xdr:colOff>
      <xdr:row>21</xdr:row>
      <xdr:rowOff>26375</xdr:rowOff>
    </xdr:from>
    <xdr:to>
      <xdr:col>3</xdr:col>
      <xdr:colOff>404446</xdr:colOff>
      <xdr:row>33</xdr:row>
      <xdr:rowOff>23444</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10</xdr:row>
      <xdr:rowOff>179070</xdr:rowOff>
    </xdr:from>
    <xdr:to>
      <xdr:col>6</xdr:col>
      <xdr:colOff>243840</xdr:colOff>
      <xdr:row>25</xdr:row>
      <xdr:rowOff>179070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45720</xdr:colOff>
      <xdr:row>0</xdr:row>
      <xdr:rowOff>0</xdr:rowOff>
    </xdr:from>
    <xdr:to>
      <xdr:col>13</xdr:col>
      <xdr:colOff>579120</xdr:colOff>
      <xdr:row>16</xdr:row>
      <xdr:rowOff>22860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579120</xdr:colOff>
      <xdr:row>24</xdr:row>
      <xdr:rowOff>133350</xdr:rowOff>
    </xdr:from>
    <xdr:to>
      <xdr:col>18</xdr:col>
      <xdr:colOff>213360</xdr:colOff>
      <xdr:row>37</xdr:row>
      <xdr:rowOff>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r:id="rId1" refreshedBy="Owner" refreshedDate="45496.967393171297" createdVersion="5" refreshedVersion="5" minRefreshableVersion="3" recordCount="9">
  <cacheSource type="worksheet">
    <worksheetSource name="Table13"/>
  </cacheSource>
  <cacheFields count="12">
    <cacheField name="ID" numFmtId="0">
      <sharedItems containsSemiMixedTypes="0" containsString="0" containsNumber="1" containsInteger="1" minValue="1" maxValue="9" count="9">
        <n v="1"/>
        <n v="2"/>
        <n v="3"/>
        <n v="4"/>
        <n v="5"/>
        <n v="6"/>
        <n v="7"/>
        <n v="8"/>
        <n v="9"/>
      </sharedItems>
    </cacheField>
    <cacheField name="F_NAME" numFmtId="0">
      <sharedItems count="9">
        <s v="A"/>
        <s v="B"/>
        <s v="C"/>
        <s v="D"/>
        <s v="E"/>
        <s v="F"/>
        <s v="G"/>
        <s v="H"/>
        <s v="I"/>
      </sharedItems>
    </cacheField>
    <cacheField name="S_NAME" numFmtId="0">
      <sharedItems/>
    </cacheField>
    <cacheField name="SEX" numFmtId="0">
      <sharedItems count="2">
        <s v="FEMALE"/>
        <s v="MALE"/>
      </sharedItems>
    </cacheField>
    <cacheField name="DOB" numFmtId="14">
      <sharedItems containsSemiMixedTypes="0" containsNonDate="0" containsDate="1" containsString="0" minDate="2004-03-15T00:00:00" maxDate="2004-03-24T00:00:00"/>
    </cacheField>
    <cacheField name="MATHS" numFmtId="0">
      <sharedItems containsSemiMixedTypes="0" containsString="0" containsNumber="1" containsInteger="1" minValue="11" maxValue="77"/>
    </cacheField>
    <cacheField name="PHYSICS" numFmtId="0">
      <sharedItems containsSemiMixedTypes="0" containsString="0" containsNumber="1" containsInteger="1" minValue="12" maxValue="81"/>
    </cacheField>
    <cacheField name="CHEMISTRY" numFmtId="0">
      <sharedItems containsSemiMixedTypes="0" containsString="0" containsNumber="1" containsInteger="1" minValue="12" maxValue="85"/>
    </cacheField>
    <cacheField name="LOCATION" numFmtId="0">
      <sharedItems count="1">
        <s v="JODHPUR"/>
      </sharedItems>
    </cacheField>
    <cacheField name="STREAM" numFmtId="0">
      <sharedItems count="2">
        <s v="BIOLOGY"/>
        <s v="MATHEMATICS"/>
      </sharedItems>
    </cacheField>
    <cacheField name="Column1" numFmtId="0">
      <sharedItems containsSemiMixedTypes="0" containsString="0" containsNumber="1" minValue="26.666666666666668" maxValue="71.666666666666671" count="9">
        <n v="36.333333333333336"/>
        <n v="26.666666666666668"/>
        <n v="59.666666666666671"/>
        <n v="55.666666666666664"/>
        <n v="71.666666666666671"/>
        <n v="42"/>
        <n v="30.666666666666664"/>
        <n v="36"/>
        <n v="32"/>
      </sharedItems>
    </cacheField>
    <cacheField name="Field1" numFmtId="0" formula="PHYSICS *100" databaseField="0"/>
  </cacheFields>
  <extLst>
    <ext xmlns:x14="http://schemas.microsoft.com/office/spreadsheetml/2009/9/main" uri="{725AE2AE-9491-48be-B2B4-4EB974FC3084}">
      <x14:pivotCacheDefinition pivotCacheId="1"/>
    </ext>
  </extLst>
</pivotCacheDefinition>
</file>

<file path=xl/pivotCache/pivotCacheDefinition2.xml><?xml version="1.0" encoding="utf-8"?>
<pivotCacheDefinition xmlns="http://schemas.openxmlformats.org/spreadsheetml/2006/main" xmlns:r="http://schemas.openxmlformats.org/officeDocument/2006/relationships" r:id="rId1" refreshedBy="Owner" refreshedDate="45497.028136226851" createdVersion="5" refreshedVersion="5" minRefreshableVersion="3" recordCount="9">
  <cacheSource type="worksheet">
    <worksheetSource ref="A1:F10" sheet="CHARTS"/>
  </cacheSource>
  <cacheFields count="6">
    <cacheField name="F_NAME" numFmtId="0">
      <sharedItems count="9">
        <s v="A"/>
        <s v="B"/>
        <s v="C"/>
        <s v="D"/>
        <s v="E"/>
        <s v="F"/>
        <s v="G"/>
        <s v="H"/>
        <s v="I"/>
      </sharedItems>
    </cacheField>
    <cacheField name="S_NAME" numFmtId="0">
      <sharedItems/>
    </cacheField>
    <cacheField name="SEX" numFmtId="0">
      <sharedItems count="2">
        <s v="FEMALE"/>
        <s v="MALE"/>
      </sharedItems>
    </cacheField>
    <cacheField name="DOB" numFmtId="14">
      <sharedItems containsSemiMixedTypes="0" containsNonDate="0" containsDate="1" containsString="0" minDate="2004-03-15T00:00:00" maxDate="2004-03-24T00:00:00"/>
    </cacheField>
    <cacheField name="MATHS" numFmtId="0">
      <sharedItems containsSemiMixedTypes="0" containsString="0" containsNumber="1" containsInteger="1" minValue="11" maxValue="77"/>
    </cacheField>
    <cacheField name="PHYSICS" numFmtId="0">
      <sharedItems containsSemiMixedTypes="0" containsString="0" containsNumber="1" containsInteger="1" minValue="12" maxValue="8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9">
  <r>
    <x v="0"/>
    <x v="0"/>
    <s v="P"/>
    <x v="0"/>
    <d v="2004-03-15T00:00:00"/>
    <n v="52"/>
    <n v="45"/>
    <n v="12"/>
    <x v="0"/>
    <x v="0"/>
    <x v="0"/>
  </r>
  <r>
    <x v="1"/>
    <x v="1"/>
    <s v="P"/>
    <x v="1"/>
    <d v="2004-03-16T00:00:00"/>
    <n v="33"/>
    <n v="22"/>
    <n v="25"/>
    <x v="0"/>
    <x v="0"/>
    <x v="1"/>
  </r>
  <r>
    <x v="2"/>
    <x v="2"/>
    <s v="P"/>
    <x v="0"/>
    <d v="2004-03-17T00:00:00"/>
    <n v="66"/>
    <n v="65"/>
    <n v="48"/>
    <x v="0"/>
    <x v="0"/>
    <x v="2"/>
  </r>
  <r>
    <x v="3"/>
    <x v="3"/>
    <s v="P"/>
    <x v="0"/>
    <d v="2004-03-18T00:00:00"/>
    <n v="44"/>
    <n v="74"/>
    <n v="49"/>
    <x v="0"/>
    <x v="0"/>
    <x v="3"/>
  </r>
  <r>
    <x v="4"/>
    <x v="4"/>
    <s v="P"/>
    <x v="1"/>
    <d v="2004-03-19T00:00:00"/>
    <n v="77"/>
    <n v="81"/>
    <n v="57"/>
    <x v="0"/>
    <x v="0"/>
    <x v="4"/>
  </r>
  <r>
    <x v="5"/>
    <x v="5"/>
    <s v="P"/>
    <x v="0"/>
    <d v="2004-03-20T00:00:00"/>
    <n v="21"/>
    <n v="20"/>
    <n v="85"/>
    <x v="0"/>
    <x v="1"/>
    <x v="5"/>
  </r>
  <r>
    <x v="6"/>
    <x v="6"/>
    <s v="P"/>
    <x v="0"/>
    <d v="2004-03-21T00:00:00"/>
    <n v="11"/>
    <n v="56"/>
    <n v="25"/>
    <x v="0"/>
    <x v="1"/>
    <x v="6"/>
  </r>
  <r>
    <x v="7"/>
    <x v="7"/>
    <s v="P"/>
    <x v="1"/>
    <d v="2004-03-22T00:00:00"/>
    <n v="55"/>
    <n v="12"/>
    <n v="41"/>
    <x v="0"/>
    <x v="1"/>
    <x v="7"/>
  </r>
  <r>
    <x v="8"/>
    <x v="8"/>
    <s v="P"/>
    <x v="0"/>
    <d v="2004-03-23T00:00:00"/>
    <n v="44"/>
    <n v="16"/>
    <n v="36"/>
    <x v="0"/>
    <x v="1"/>
    <x v="8"/>
  </r>
</pivotCacheRecords>
</file>

<file path=xl/pivotCache/pivotCacheRecords2.xml><?xml version="1.0" encoding="utf-8"?>
<pivotCacheRecords xmlns="http://schemas.openxmlformats.org/spreadsheetml/2006/main" xmlns:r="http://schemas.openxmlformats.org/officeDocument/2006/relationships" count="9">
  <r>
    <x v="0"/>
    <s v="P"/>
    <x v="0"/>
    <d v="2004-03-15T00:00:00"/>
    <n v="52"/>
    <n v="45"/>
  </r>
  <r>
    <x v="1"/>
    <s v="P"/>
    <x v="1"/>
    <d v="2004-03-16T00:00:00"/>
    <n v="33"/>
    <n v="22"/>
  </r>
  <r>
    <x v="2"/>
    <s v="P"/>
    <x v="0"/>
    <d v="2004-03-17T00:00:00"/>
    <n v="66"/>
    <n v="65"/>
  </r>
  <r>
    <x v="3"/>
    <s v="P"/>
    <x v="0"/>
    <d v="2004-03-18T00:00:00"/>
    <n v="44"/>
    <n v="74"/>
  </r>
  <r>
    <x v="4"/>
    <s v="P"/>
    <x v="1"/>
    <d v="2004-03-19T00:00:00"/>
    <n v="77"/>
    <n v="81"/>
  </r>
  <r>
    <x v="5"/>
    <s v="P"/>
    <x v="0"/>
    <d v="2004-03-20T00:00:00"/>
    <n v="21"/>
    <n v="20"/>
  </r>
  <r>
    <x v="6"/>
    <s v="P"/>
    <x v="0"/>
    <d v="2004-03-21T00:00:00"/>
    <n v="11"/>
    <n v="56"/>
  </r>
  <r>
    <x v="7"/>
    <s v="P"/>
    <x v="1"/>
    <d v="2004-03-22T00:00:00"/>
    <n v="55"/>
    <n v="12"/>
  </r>
  <r>
    <x v="8"/>
    <s v="P"/>
    <x v="0"/>
    <d v="2004-03-23T00:00:00"/>
    <n v="44"/>
    <n v="1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name="PivotTable1" cacheId="9"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B26:H31" firstHeaderRow="1" firstDataRow="3" firstDataCol="1"/>
  <pivotFields count="12">
    <pivotField showAll="0">
      <items count="10">
        <item x="0"/>
        <item x="1"/>
        <item x="2"/>
        <item x="3"/>
        <item x="4"/>
        <item x="5"/>
        <item x="6"/>
        <item x="7"/>
        <item x="8"/>
        <item t="default"/>
      </items>
    </pivotField>
    <pivotField showAll="0">
      <items count="10">
        <item x="0"/>
        <item x="1"/>
        <item x="2"/>
        <item x="3"/>
        <item x="4"/>
        <item x="5"/>
        <item x="6"/>
        <item x="7"/>
        <item x="8"/>
        <item t="default"/>
      </items>
    </pivotField>
    <pivotField showAll="0"/>
    <pivotField axis="axisCol" showAll="0">
      <items count="3">
        <item x="0"/>
        <item x="1"/>
        <item t="default"/>
      </items>
    </pivotField>
    <pivotField numFmtId="14" showAll="0"/>
    <pivotField showAll="0"/>
    <pivotField dataField="1" showAll="0"/>
    <pivotField showAll="0"/>
    <pivotField showAll="0">
      <items count="2">
        <item x="0"/>
        <item t="default"/>
      </items>
    </pivotField>
    <pivotField axis="axisRow" showAll="0">
      <items count="3">
        <item x="0"/>
        <item x="1"/>
        <item t="default"/>
      </items>
    </pivotField>
    <pivotField showAll="0">
      <items count="10">
        <item x="1"/>
        <item x="6"/>
        <item x="8"/>
        <item x="7"/>
        <item x="0"/>
        <item x="5"/>
        <item x="3"/>
        <item x="2"/>
        <item x="4"/>
        <item t="default"/>
      </items>
    </pivotField>
    <pivotField dataField="1" dragToRow="0" dragToCol="0" dragToPage="0" showAll="0" defaultSubtotal="0"/>
  </pivotFields>
  <rowFields count="1">
    <field x="9"/>
  </rowFields>
  <rowItems count="3">
    <i>
      <x/>
    </i>
    <i>
      <x v="1"/>
    </i>
    <i t="grand">
      <x/>
    </i>
  </rowItems>
  <colFields count="2">
    <field x="3"/>
    <field x="-2"/>
  </colFields>
  <colItems count="6">
    <i>
      <x/>
      <x/>
    </i>
    <i r="1" i="1">
      <x v="1"/>
    </i>
    <i>
      <x v="1"/>
      <x/>
    </i>
    <i r="1" i="1">
      <x v="1"/>
    </i>
    <i t="grand">
      <x/>
    </i>
    <i t="grand" i="1">
      <x/>
    </i>
  </colItems>
  <dataFields count="2">
    <dataField name="Sum of Field1" fld="11" baseField="0" baseItem="0"/>
    <dataField name="Sum of PHYSICS"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2" cacheId="13"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2">
  <location ref="I19:AC24" firstHeaderRow="1" firstDataRow="3" firstDataCol="1"/>
  <pivotFields count="6">
    <pivotField axis="axisCol" showAll="0">
      <items count="10">
        <item x="0"/>
        <item x="1"/>
        <item x="2"/>
        <item x="3"/>
        <item x="4"/>
        <item x="5"/>
        <item x="6"/>
        <item x="7"/>
        <item x="8"/>
        <item t="default"/>
      </items>
    </pivotField>
    <pivotField showAll="0"/>
    <pivotField axis="axisRow" showAll="0">
      <items count="3">
        <item x="0"/>
        <item x="1"/>
        <item t="default"/>
      </items>
    </pivotField>
    <pivotField numFmtId="14" showAll="0"/>
    <pivotField dataField="1" showAll="0"/>
    <pivotField dataField="1" showAll="0"/>
  </pivotFields>
  <rowFields count="1">
    <field x="2"/>
  </rowFields>
  <rowItems count="3">
    <i>
      <x/>
    </i>
    <i>
      <x v="1"/>
    </i>
    <i t="grand">
      <x/>
    </i>
  </rowItems>
  <colFields count="2">
    <field x="-2"/>
    <field x="0"/>
  </colFields>
  <colItems count="20">
    <i>
      <x/>
      <x/>
    </i>
    <i r="1">
      <x v="1"/>
    </i>
    <i r="1">
      <x v="2"/>
    </i>
    <i r="1">
      <x v="3"/>
    </i>
    <i r="1">
      <x v="4"/>
    </i>
    <i r="1">
      <x v="5"/>
    </i>
    <i r="1">
      <x v="6"/>
    </i>
    <i r="1">
      <x v="7"/>
    </i>
    <i r="1">
      <x v="8"/>
    </i>
    <i i="1">
      <x v="1"/>
      <x/>
    </i>
    <i r="1" i="1">
      <x v="1"/>
    </i>
    <i r="1" i="1">
      <x v="2"/>
    </i>
    <i r="1" i="1">
      <x v="3"/>
    </i>
    <i r="1" i="1">
      <x v="4"/>
    </i>
    <i r="1" i="1">
      <x v="5"/>
    </i>
    <i r="1" i="1">
      <x v="6"/>
    </i>
    <i r="1" i="1">
      <x v="7"/>
    </i>
    <i r="1" i="1">
      <x v="8"/>
    </i>
    <i t="grand">
      <x/>
    </i>
    <i t="grand" i="1">
      <x/>
    </i>
  </colItems>
  <dataFields count="2">
    <dataField name="Sum of MATHS" fld="4" baseField="0" baseItem="0"/>
    <dataField name="Sum of PHYSICS" fld="5" baseField="0" baseItem="0"/>
  </dataFields>
  <chartFormats count="20">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2">
          <reference field="4294967294" count="1" selected="0">
            <x v="0"/>
          </reference>
          <reference field="0" count="1" selected="0">
            <x v="0"/>
          </reference>
        </references>
      </pivotArea>
    </chartFormat>
    <chartFormat chart="0" format="3" series="1">
      <pivotArea type="data" outline="0" fieldPosition="0">
        <references count="2">
          <reference field="4294967294" count="1" selected="0">
            <x v="0"/>
          </reference>
          <reference field="0" count="1" selected="0">
            <x v="1"/>
          </reference>
        </references>
      </pivotArea>
    </chartFormat>
    <chartFormat chart="0" format="4" series="1">
      <pivotArea type="data" outline="0" fieldPosition="0">
        <references count="2">
          <reference field="4294967294" count="1" selected="0">
            <x v="0"/>
          </reference>
          <reference field="0" count="1" selected="0">
            <x v="2"/>
          </reference>
        </references>
      </pivotArea>
    </chartFormat>
    <chartFormat chart="0" format="5" series="1">
      <pivotArea type="data" outline="0" fieldPosition="0">
        <references count="2">
          <reference field="4294967294" count="1" selected="0">
            <x v="0"/>
          </reference>
          <reference field="0" count="1" selected="0">
            <x v="3"/>
          </reference>
        </references>
      </pivotArea>
    </chartFormat>
    <chartFormat chart="0" format="6" series="1">
      <pivotArea type="data" outline="0" fieldPosition="0">
        <references count="2">
          <reference field="4294967294" count="1" selected="0">
            <x v="0"/>
          </reference>
          <reference field="0" count="1" selected="0">
            <x v="4"/>
          </reference>
        </references>
      </pivotArea>
    </chartFormat>
    <chartFormat chart="0" format="7" series="1">
      <pivotArea type="data" outline="0" fieldPosition="0">
        <references count="2">
          <reference field="4294967294" count="1" selected="0">
            <x v="0"/>
          </reference>
          <reference field="0" count="1" selected="0">
            <x v="5"/>
          </reference>
        </references>
      </pivotArea>
    </chartFormat>
    <chartFormat chart="0" format="8" series="1">
      <pivotArea type="data" outline="0" fieldPosition="0">
        <references count="2">
          <reference field="4294967294" count="1" selected="0">
            <x v="0"/>
          </reference>
          <reference field="0" count="1" selected="0">
            <x v="6"/>
          </reference>
        </references>
      </pivotArea>
    </chartFormat>
    <chartFormat chart="0" format="9" series="1">
      <pivotArea type="data" outline="0" fieldPosition="0">
        <references count="2">
          <reference field="4294967294" count="1" selected="0">
            <x v="0"/>
          </reference>
          <reference field="0" count="1" selected="0">
            <x v="7"/>
          </reference>
        </references>
      </pivotArea>
    </chartFormat>
    <chartFormat chart="0" format="10" series="1">
      <pivotArea type="data" outline="0" fieldPosition="0">
        <references count="2">
          <reference field="4294967294" count="1" selected="0">
            <x v="0"/>
          </reference>
          <reference field="0" count="1" selected="0">
            <x v="8"/>
          </reference>
        </references>
      </pivotArea>
    </chartFormat>
    <chartFormat chart="0" format="11" series="1">
      <pivotArea type="data" outline="0" fieldPosition="0">
        <references count="2">
          <reference field="4294967294" count="1" selected="0">
            <x v="1"/>
          </reference>
          <reference field="0" count="1" selected="0">
            <x v="0"/>
          </reference>
        </references>
      </pivotArea>
    </chartFormat>
    <chartFormat chart="0" format="12" series="1">
      <pivotArea type="data" outline="0" fieldPosition="0">
        <references count="2">
          <reference field="4294967294" count="1" selected="0">
            <x v="1"/>
          </reference>
          <reference field="0" count="1" selected="0">
            <x v="1"/>
          </reference>
        </references>
      </pivotArea>
    </chartFormat>
    <chartFormat chart="0" format="13" series="1">
      <pivotArea type="data" outline="0" fieldPosition="0">
        <references count="2">
          <reference field="4294967294" count="1" selected="0">
            <x v="1"/>
          </reference>
          <reference field="0" count="1" selected="0">
            <x v="2"/>
          </reference>
        </references>
      </pivotArea>
    </chartFormat>
    <chartFormat chart="0" format="14" series="1">
      <pivotArea type="data" outline="0" fieldPosition="0">
        <references count="2">
          <reference field="4294967294" count="1" selected="0">
            <x v="1"/>
          </reference>
          <reference field="0" count="1" selected="0">
            <x v="3"/>
          </reference>
        </references>
      </pivotArea>
    </chartFormat>
    <chartFormat chart="0" format="15" series="1">
      <pivotArea type="data" outline="0" fieldPosition="0">
        <references count="2">
          <reference field="4294967294" count="1" selected="0">
            <x v="1"/>
          </reference>
          <reference field="0" count="1" selected="0">
            <x v="4"/>
          </reference>
        </references>
      </pivotArea>
    </chartFormat>
    <chartFormat chart="0" format="16" series="1">
      <pivotArea type="data" outline="0" fieldPosition="0">
        <references count="2">
          <reference field="4294967294" count="1" selected="0">
            <x v="1"/>
          </reference>
          <reference field="0" count="1" selected="0">
            <x v="5"/>
          </reference>
        </references>
      </pivotArea>
    </chartFormat>
    <chartFormat chart="0" format="17" series="1">
      <pivotArea type="data" outline="0" fieldPosition="0">
        <references count="2">
          <reference field="4294967294" count="1" selected="0">
            <x v="1"/>
          </reference>
          <reference field="0" count="1" selected="0">
            <x v="6"/>
          </reference>
        </references>
      </pivotArea>
    </chartFormat>
    <chartFormat chart="0" format="18" series="1">
      <pivotArea type="data" outline="0" fieldPosition="0">
        <references count="2">
          <reference field="4294967294" count="1" selected="0">
            <x v="1"/>
          </reference>
          <reference field="0" count="1" selected="0">
            <x v="7"/>
          </reference>
        </references>
      </pivotArea>
    </chartFormat>
    <chartFormat chart="0" format="19" series="1">
      <pivotArea type="data" outline="0" fieldPosition="0">
        <references count="2">
          <reference field="4294967294" count="1" selected="0">
            <x v="1"/>
          </reference>
          <reference field="0" count="1" selected="0">
            <x v="8"/>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STREAM" sourceName="STREAM">
  <pivotTables>
    <pivotTable tabId="13" name="PivotTable1"/>
  </pivotTables>
  <data>
    <tabular pivotCacheId="1">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STREAM" cache="Slicer_STREAM" caption="STREAM" rowHeight="234950"/>
</slicers>
</file>

<file path=xl/tables/table1.xml><?xml version="1.0" encoding="utf-8"?>
<table xmlns="http://schemas.openxmlformats.org/spreadsheetml/2006/main" id="1" name="Table1" displayName="Table1" ref="D2:D5" totalsRowShown="0">
  <autoFilter ref="D2:D5"/>
  <tableColumns count="1">
    <tableColumn id="1" name="Product1"/>
  </tableColumns>
  <tableStyleInfo name="TableStyleMedium2" showFirstColumn="0" showLastColumn="0" showRowStripes="1" showColumnStripes="0"/>
</table>
</file>

<file path=xl/tables/table2.xml><?xml version="1.0" encoding="utf-8"?>
<table xmlns="http://schemas.openxmlformats.org/spreadsheetml/2006/main" id="2" name="Table2" displayName="Table2" ref="E2:E5" totalsRowShown="0">
  <autoFilter ref="E2:E5"/>
  <tableColumns count="1">
    <tableColumn id="1" name="Product289"/>
  </tableColumns>
  <tableStyleInfo name="TableStyleMedium2" showFirstColumn="0" showLastColumn="0" showRowStripes="1" showColumnStripes="0"/>
</table>
</file>

<file path=xl/tables/table3.xml><?xml version="1.0" encoding="utf-8"?>
<table xmlns="http://schemas.openxmlformats.org/spreadsheetml/2006/main" id="4" name="practise" displayName="practise" ref="A1:P180" totalsRowShown="0" headerRowDxfId="48" dataDxfId="47">
  <autoFilter ref="A1:P180"/>
  <tableColumns count="16">
    <tableColumn id="1" name="Country" dataDxfId="46"/>
    <tableColumn id="2" name="Year" dataDxfId="45"/>
    <tableColumn id="3" name="Rank" dataDxfId="44"/>
    <tableColumn id="4" name="Total" dataDxfId="43"/>
    <tableColumn id="5" name="S1: Demographic Pressures" dataDxfId="42"/>
    <tableColumn id="6" name="S2: Refugees and IDPs" dataDxfId="41"/>
    <tableColumn id="7" name="C3: Group Grievance" dataDxfId="40"/>
    <tableColumn id="8" name="E3: Human Flight and Brain Drain" dataDxfId="39"/>
    <tableColumn id="9" name="E2: Economic Inequality" dataDxfId="38"/>
    <tableColumn id="10" name="E1: Economy" dataDxfId="37"/>
    <tableColumn id="11" name="P1: State Legitimacy" dataDxfId="36"/>
    <tableColumn id="12" name="P2: Public Services" dataDxfId="35"/>
    <tableColumn id="13" name="P3: Human Rights" dataDxfId="34"/>
    <tableColumn id="14" name="C1: Security Apparatus" dataDxfId="33"/>
    <tableColumn id="15" name="C2: Factionalized Elites" dataDxfId="32"/>
    <tableColumn id="16" name="X1: External Intervention" dataDxfId="31"/>
  </tableColumns>
  <tableStyleInfo name="TableStyleMedium2" showFirstColumn="0" showLastColumn="0" showRowStripes="1" showColumnStripes="0"/>
</table>
</file>

<file path=xl/tables/table4.xml><?xml version="1.0" encoding="utf-8"?>
<table xmlns="http://schemas.openxmlformats.org/spreadsheetml/2006/main" id="3" name="Table3" displayName="Table3" ref="M8:O14" totalsRowShown="0">
  <autoFilter ref="M8:O14"/>
  <tableColumns count="3">
    <tableColumn id="1" name="Column1"/>
    <tableColumn id="2" name="Column2"/>
    <tableColumn id="3" name="Column3" dataDxfId="30">
      <calculatedColumnFormula>Table3[[#This Row],[Column1]]-Table3[[#This Row],[Column2]]</calculatedColumnFormula>
    </tableColumn>
  </tableColumns>
  <tableStyleInfo name="TableStyleMedium2" showFirstColumn="0" showLastColumn="0" showRowStripes="1" showColumnStripes="0"/>
</table>
</file>

<file path=xl/tables/table5.xml><?xml version="1.0" encoding="utf-8"?>
<table xmlns="http://schemas.openxmlformats.org/spreadsheetml/2006/main" id="5" name="practise6" displayName="practise6" ref="A1:P180" totalsRowShown="0" headerRowDxfId="29" dataDxfId="28">
  <autoFilter ref="A1:P180">
    <filterColumn colId="0">
      <customFilters>
        <customFilter val="?a*"/>
      </customFilters>
    </filterColumn>
    <filterColumn colId="4">
      <filters>
        <filter val="1.1"/>
        <filter val="1.2"/>
        <filter val="1.5"/>
        <filter val="1.7"/>
        <filter val="10.0"/>
        <filter val="2.3"/>
        <filter val="2.4"/>
        <filter val="2.5"/>
        <filter val="2.6"/>
        <filter val="2.8"/>
        <filter val="2.9"/>
        <filter val="3.0"/>
        <filter val="3.1"/>
        <filter val="3.2"/>
        <filter val="3.3"/>
        <filter val="3.4"/>
        <filter val="3.5"/>
        <filter val="3.6"/>
        <filter val="3.7"/>
        <filter val="3.8"/>
        <filter val="4.0"/>
        <filter val="4.1"/>
        <filter val="4.2"/>
        <filter val="4.3"/>
        <filter val="4.4"/>
        <filter val="4.5"/>
        <filter val="4.6"/>
        <filter val="4.7"/>
        <filter val="4.8"/>
        <filter val="4.9"/>
        <filter val="5.0"/>
        <filter val="5.1"/>
        <filter val="5.2"/>
        <filter val="5.4"/>
        <filter val="5.5"/>
        <filter val="5.6"/>
        <filter val="5.7"/>
        <filter val="5.8"/>
        <filter val="5.9"/>
        <filter val="6.0"/>
        <filter val="6.1"/>
        <filter val="6.2"/>
        <filter val="6.3"/>
        <filter val="6.4"/>
        <filter val="6.5"/>
        <filter val="6.7"/>
        <filter val="6.8"/>
        <filter val="6.9"/>
        <filter val="7.0"/>
        <filter val="7.1"/>
        <filter val="7.2"/>
        <filter val="7.3"/>
        <filter val="7.4"/>
        <filter val="7.6"/>
        <filter val="7.7"/>
        <filter val="7.8"/>
        <filter val="7.9"/>
        <filter val="8.0"/>
        <filter val="8.1"/>
        <filter val="8.2"/>
        <filter val="8.3"/>
        <filter val="8.4"/>
        <filter val="8.5"/>
        <filter val="8.6"/>
        <filter val="8.7"/>
        <filter val="8.8"/>
        <filter val="8.9"/>
        <filter val="9.0"/>
        <filter val="9.1"/>
        <filter val="9.2"/>
        <filter val="9.3"/>
        <filter val="9.4"/>
        <filter val="9.5"/>
        <filter val="9.6"/>
        <filter val="9.7"/>
        <filter val="9.8"/>
      </filters>
    </filterColumn>
  </autoFilter>
  <sortState ref="A2:P180">
    <sortCondition sortBy="cellColor" ref="J23" dxfId="27"/>
  </sortState>
  <tableColumns count="16">
    <tableColumn id="1" name="Country" dataDxfId="26"/>
    <tableColumn id="2" name="Year" dataDxfId="25"/>
    <tableColumn id="3" name="Rank" dataDxfId="24"/>
    <tableColumn id="4" name="Total" dataDxfId="23"/>
    <tableColumn id="5" name="S1: Demographic Pressures" dataDxfId="22"/>
    <tableColumn id="6" name="S2: Refugees and IDPs" dataDxfId="21"/>
    <tableColumn id="7" name="C3: Group Grievance" dataDxfId="20"/>
    <tableColumn id="8" name="E3: Human Flight and Brain Drain" dataDxfId="19"/>
    <tableColumn id="9" name="E2: Economic Inequality" dataDxfId="18"/>
    <tableColumn id="10" name="E1: Economy" dataDxfId="17"/>
    <tableColumn id="11" name="P1: State Legitimacy" dataDxfId="16"/>
    <tableColumn id="12" name="P2: Public Services" dataDxfId="15"/>
    <tableColumn id="13" name="P3: Human Rights" dataDxfId="14"/>
    <tableColumn id="14" name="C1: Security Apparatus" dataDxfId="13"/>
    <tableColumn id="15" name="C2: Factionalized Elites" dataDxfId="12"/>
    <tableColumn id="16" name="X1: External Intervention" dataDxfId="11"/>
  </tableColumns>
  <tableStyleInfo name="TableStyleLight9" showFirstColumn="0" showLastColumn="0" showRowStripes="1" showColumnStripes="0"/>
</table>
</file>

<file path=xl/tables/table6.xml><?xml version="1.0" encoding="utf-8"?>
<table xmlns="http://schemas.openxmlformats.org/spreadsheetml/2006/main" id="6" name="Table6" displayName="Table6" ref="A1:E6" totalsRowShown="0">
  <autoFilter ref="A1:E6"/>
  <tableColumns count="5">
    <tableColumn id="1" name="DAY"/>
    <tableColumn id="2" name="MONTH"/>
    <tableColumn id="3" name="YEAR"/>
    <tableColumn id="4" name="DATE" dataDxfId="10">
      <calculatedColumnFormula>DATE(C2,B2,A2)</calculatedColumnFormula>
    </tableColumn>
    <tableColumn id="5" name="DATAVALUE" dataDxfId="9">
      <calculatedColumnFormula>DATEVALUE(Table6[[#This Row],[DATE]])</calculatedColumnFormula>
    </tableColumn>
  </tableColumns>
  <tableStyleInfo name="TableStyleMedium2" showFirstColumn="0" showLastColumn="0" showRowStripes="1" showColumnStripes="0"/>
</table>
</file>

<file path=xl/tables/table7.xml><?xml version="1.0" encoding="utf-8"?>
<table xmlns="http://schemas.openxmlformats.org/spreadsheetml/2006/main" id="7" name="Table7" displayName="Table7" ref="B12:F14" totalsRowShown="0">
  <autoFilter ref="B12:F14"/>
  <tableColumns count="5">
    <tableColumn id="1" name="PREFIX"/>
    <tableColumn id="2" name="FNAME"/>
    <tableColumn id="3" name="LNAME"/>
    <tableColumn id="4" name="FULL NAME" dataDxfId="8">
      <calculatedColumnFormula>CONCATENATE(B13,C13,D13)</calculatedColumnFormula>
    </tableColumn>
    <tableColumn id="5" name="USING&amp;">
      <calculatedColumnFormula>B13&amp;C13&amp;D13</calculatedColumnFormula>
    </tableColumn>
  </tableColumns>
  <tableStyleInfo name="TableStyleLight9" showFirstColumn="0" showLastColumn="0" showRowStripes="1" showColumnStripes="0"/>
</table>
</file>

<file path=xl/tables/table8.xml><?xml version="1.0" encoding="utf-8"?>
<table xmlns="http://schemas.openxmlformats.org/spreadsheetml/2006/main" id="8" name="Table8" displayName="Table8" ref="B23:C31" totalsRowShown="0">
  <autoFilter ref="B23:C31"/>
  <tableColumns count="2">
    <tableColumn id="1" name="CITY"/>
    <tableColumn id="2" name="LEFT CONCAT" dataDxfId="7">
      <calculatedColumnFormula>LEFT(Table8[[#This Row],[CITY]],3)</calculatedColumnFormula>
    </tableColumn>
  </tableColumns>
  <tableStyleInfo name="TableStyleMedium2" showFirstColumn="0" showLastColumn="0" showRowStripes="1" showColumnStripes="0"/>
</table>
</file>

<file path=xl/tables/table9.xml><?xml version="1.0" encoding="utf-8"?>
<table xmlns="http://schemas.openxmlformats.org/spreadsheetml/2006/main" id="12" name="Table12" displayName="Table12" ref="D23:E31" totalsRowShown="0">
  <autoFilter ref="D23:E31"/>
  <tableColumns count="2">
    <tableColumn id="1" name="RIGHT CONCAT">
      <calculatedColumnFormula>RIGHT(Table8[[#This Row],[CITY]],2)</calculatedColumnFormula>
    </tableColumn>
    <tableColumn id="2" name="MID CONCAT" dataDxfId="6">
      <calculatedColumnFormula>MID(Table8[[#This Row],[CITY]],2,4)</calculatedColumnFormula>
    </tableColumn>
  </tableColumns>
  <tableStyleInfo name="TableStyleMedium2" showFirstColumn="0" showLastColumn="0" showRowStripes="1" showColumnStripes="0"/>
</table>
</file>

<file path=xl/tables/table10.xml><?xml version="1.0" encoding="utf-8"?>
<table xmlns="http://schemas.openxmlformats.org/spreadsheetml/2006/main" id="9" name="Table9" displayName="Table9" ref="C57:G63" totalsRowShown="0">
  <autoFilter ref="C57:G63"/>
  <tableColumns count="5">
    <tableColumn id="1" name="NAME"/>
    <tableColumn id="2" name="MATHS"/>
    <tableColumn id="3" name="PHYSICS"/>
    <tableColumn id="4" name="RESULT AND OPERATOR" dataDxfId="5">
      <calculatedColumnFormula>IF(AND(Table9[[#This Row],[MATHS]]&gt;40,Table9[[#This Row],[PHYSICS]]&gt;40),"PASS","FAIL")</calculatedColumnFormula>
    </tableColumn>
    <tableColumn id="5" name="RESULT OR OPERATOR" dataDxfId="4">
      <calculatedColumnFormula>IF(OR(Table9[[#This Row],[MATHS]]&gt;40,Table9[[#This Row],[PHYSICS]]&gt;40),"PASS","FAIL")</calculatedColumnFormula>
    </tableColumn>
  </tableColumns>
  <tableStyleInfo name="TableStyleMedium2" showFirstColumn="0" showLastColumn="0" showRowStripes="1" showColumnStripes="0"/>
</table>
</file>

<file path=xl/tables/table11.xml><?xml version="1.0" encoding="utf-8"?>
<table xmlns="http://schemas.openxmlformats.org/spreadsheetml/2006/main" id="10" name="Table10" displayName="Table10" ref="B3:F10" totalsRowShown="0">
  <autoFilter ref="B3:F10"/>
  <tableColumns count="5">
    <tableColumn id="1" name="ID"/>
    <tableColumn id="2" name="NAME"/>
    <tableColumn id="3" name="GENDER"/>
    <tableColumn id="4" name="AGE"/>
    <tableColumn id="5" name="CITY"/>
  </tableColumns>
  <tableStyleInfo name="TableStyleMedium2" showFirstColumn="0" showLastColumn="0" showRowStripes="1" showColumnStripes="0"/>
</table>
</file>

<file path=xl/tables/table12.xml><?xml version="1.0" encoding="utf-8"?>
<table xmlns="http://schemas.openxmlformats.org/spreadsheetml/2006/main" id="13" name="Table13" displayName="Table13" ref="B14:L23" totalsRowShown="0">
  <autoFilter ref="B14:L23"/>
  <tableColumns count="11">
    <tableColumn id="1" name="ID"/>
    <tableColumn id="2" name="F_NAME"/>
    <tableColumn id="3" name="S_NAME"/>
    <tableColumn id="4" name="SEX"/>
    <tableColumn id="5" name="DOB" dataDxfId="1"/>
    <tableColumn id="6" name="MATHS"/>
    <tableColumn id="7" name="PHYSICS"/>
    <tableColumn id="8" name="CHEMISTRY"/>
    <tableColumn id="9" name="LOCATION"/>
    <tableColumn id="10" name="STREAM"/>
    <tableColumn id="11" name="Column1" dataDxfId="0">
      <calculatedColumnFormula>SUM((Table13[[#This Row],[MATHS]]+Table13[[#This Row],[PHYSICS]]+Table13[[#This Row],[CHEMISTRY]])/300)*100</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table" Target="../tables/table5.xml"/></Relationships>
</file>

<file path=xl/worksheets/_rels/sheet5.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printerSettings" Target="../printerSettings/printerSettings4.bin"/><Relationship Id="rId4" Type="http://schemas.openxmlformats.org/officeDocument/2006/relationships/table" Target="../tables/table9.xml"/></Relationships>
</file>

<file path=xl/worksheets/_rels/sheet9.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3" Type="http://schemas.openxmlformats.org/officeDocument/2006/relationships/table" Target="../tables/table12.xml"/><Relationship Id="rId2" Type="http://schemas.openxmlformats.org/officeDocument/2006/relationships/drawing" Target="../drawings/drawing1.xml"/><Relationship Id="rId1" Type="http://schemas.openxmlformats.org/officeDocument/2006/relationships/pivotTable" Target="../pivotTables/pivotTable1.xml"/><Relationship Id="rId4" Type="http://schemas.microsoft.com/office/2007/relationships/slicer" Target="../slicers/slicer1.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1:K18"/>
  <sheetViews>
    <sheetView workbookViewId="0">
      <selection activeCell="I3" sqref="I3"/>
    </sheetView>
  </sheetViews>
  <sheetFormatPr defaultRowHeight="14.4" x14ac:dyDescent="0.3"/>
  <cols>
    <col min="4" max="5" width="10.44140625" customWidth="1"/>
    <col min="7" max="7" width="18" customWidth="1"/>
  </cols>
  <sheetData>
    <row r="1" spans="4:11" x14ac:dyDescent="0.3">
      <c r="K1">
        <v>0.1</v>
      </c>
    </row>
    <row r="2" spans="4:11" x14ac:dyDescent="0.3">
      <c r="D2" t="s">
        <v>0</v>
      </c>
      <c r="E2" t="s">
        <v>1</v>
      </c>
      <c r="G2" t="s">
        <v>2</v>
      </c>
      <c r="I2" t="s">
        <v>3</v>
      </c>
    </row>
    <row r="3" spans="4:11" x14ac:dyDescent="0.3">
      <c r="D3">
        <v>89</v>
      </c>
      <c r="E3">
        <v>91</v>
      </c>
      <c r="G3">
        <f>Table1[[#This Row],[Product1]]+Table2[[#This Row],[Product289]]</f>
        <v>180</v>
      </c>
      <c r="I3">
        <f>$K$1*Table1[[#This Row],[Product1]]+Table2[[#This Row],[Product289]]</f>
        <v>99.9</v>
      </c>
    </row>
    <row r="4" spans="4:11" x14ac:dyDescent="0.3">
      <c r="D4">
        <v>54</v>
      </c>
      <c r="E4">
        <v>52</v>
      </c>
      <c r="G4">
        <f>Table1[[#This Row],[Product1]]+Table2[[#This Row],[Product289]]</f>
        <v>106</v>
      </c>
      <c r="I4">
        <f>$K$1*Table1[[#This Row],[Product1]]+Table2[[#This Row],[Product289]]</f>
        <v>57.4</v>
      </c>
    </row>
    <row r="5" spans="4:11" x14ac:dyDescent="0.3">
      <c r="D5">
        <v>65</v>
      </c>
      <c r="E5">
        <v>55</v>
      </c>
      <c r="G5">
        <f>Table1[[#This Row],[Product1]]+Table2[[#This Row],[Product289]]</f>
        <v>120</v>
      </c>
      <c r="I5">
        <f>$K$1*Table1[[#This Row],[Product1]]+Table2[[#This Row],[Product289]]</f>
        <v>61.5</v>
      </c>
    </row>
    <row r="9" spans="4:11" x14ac:dyDescent="0.3">
      <c r="F9" t="s">
        <v>4</v>
      </c>
    </row>
    <row r="13" spans="4:11" x14ac:dyDescent="0.3">
      <c r="D13" t="s">
        <v>5</v>
      </c>
      <c r="E13" t="s">
        <v>8</v>
      </c>
      <c r="G13" t="s">
        <v>9</v>
      </c>
      <c r="H13" t="s">
        <v>11</v>
      </c>
      <c r="I13" t="s">
        <v>13</v>
      </c>
    </row>
    <row r="14" spans="4:11" x14ac:dyDescent="0.3">
      <c r="D14" t="s">
        <v>6</v>
      </c>
      <c r="E14">
        <v>100</v>
      </c>
      <c r="G14" t="s">
        <v>6</v>
      </c>
      <c r="H14">
        <f>$E14*(1-E$18)</f>
        <v>80</v>
      </c>
      <c r="I14">
        <f>$E14*(1-F$18)</f>
        <v>90</v>
      </c>
    </row>
    <row r="15" spans="4:11" x14ac:dyDescent="0.3">
      <c r="D15" t="s">
        <v>7</v>
      </c>
      <c r="E15">
        <v>50</v>
      </c>
      <c r="G15" t="s">
        <v>7</v>
      </c>
      <c r="H15">
        <f>$E15*(1-E$18)</f>
        <v>40</v>
      </c>
      <c r="I15">
        <f>$E15*(1-F$18)</f>
        <v>45</v>
      </c>
    </row>
    <row r="17" spans="4:6" x14ac:dyDescent="0.3">
      <c r="D17" t="s">
        <v>10</v>
      </c>
      <c r="E17" t="s">
        <v>11</v>
      </c>
      <c r="F17" t="s">
        <v>12</v>
      </c>
    </row>
    <row r="18" spans="4:6" x14ac:dyDescent="0.3">
      <c r="E18" s="1">
        <v>0.2</v>
      </c>
      <c r="F18" s="1">
        <v>0.1</v>
      </c>
    </row>
  </sheetData>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80"/>
  <sheetViews>
    <sheetView workbookViewId="0">
      <selection activeCell="B2" sqref="B2"/>
    </sheetView>
  </sheetViews>
  <sheetFormatPr defaultRowHeight="14.4" x14ac:dyDescent="0.3"/>
  <cols>
    <col min="1" max="1" width="11.44140625" customWidth="1"/>
    <col min="4" max="4" width="9" customWidth="1"/>
    <col min="5" max="5" width="33.44140625" customWidth="1"/>
    <col min="6" max="6" width="28.5546875" customWidth="1"/>
    <col min="7" max="7" width="26.109375" customWidth="1"/>
    <col min="8" max="8" width="42" customWidth="1"/>
    <col min="9" max="9" width="31" customWidth="1"/>
    <col min="10" max="10" width="16.33203125" customWidth="1"/>
    <col min="11" max="11" width="27.33203125" customWidth="1"/>
    <col min="12" max="12" width="26.109375" customWidth="1"/>
    <col min="13" max="13" width="22.44140625" customWidth="1"/>
    <col min="14" max="14" width="29.77734375" customWidth="1"/>
    <col min="15" max="15" width="32.21875" customWidth="1"/>
    <col min="16" max="16" width="33.44140625" customWidth="1"/>
  </cols>
  <sheetData>
    <row r="1" spans="1:16" ht="219" x14ac:dyDescent="0.3">
      <c r="A1" s="5" t="s">
        <v>387</v>
      </c>
      <c r="B1" s="8" t="s">
        <v>386</v>
      </c>
      <c r="C1" s="8" t="s">
        <v>385</v>
      </c>
      <c r="D1" s="7" t="s">
        <v>384</v>
      </c>
      <c r="E1" s="6" t="s">
        <v>383</v>
      </c>
      <c r="F1" s="6" t="s">
        <v>382</v>
      </c>
      <c r="G1" s="6" t="s">
        <v>381</v>
      </c>
      <c r="H1" s="6" t="s">
        <v>380</v>
      </c>
      <c r="I1" s="6" t="s">
        <v>379</v>
      </c>
      <c r="J1" s="6" t="s">
        <v>378</v>
      </c>
      <c r="K1" s="6" t="s">
        <v>377</v>
      </c>
      <c r="L1" s="6" t="s">
        <v>376</v>
      </c>
      <c r="M1" s="6" t="s">
        <v>375</v>
      </c>
      <c r="N1" s="6" t="s">
        <v>374</v>
      </c>
      <c r="O1" s="6" t="s">
        <v>373</v>
      </c>
      <c r="P1" s="6" t="s">
        <v>372</v>
      </c>
    </row>
    <row r="2" spans="1:16" x14ac:dyDescent="0.3">
      <c r="A2" s="5" t="s">
        <v>371</v>
      </c>
      <c r="B2" s="4">
        <v>2023</v>
      </c>
      <c r="C2" s="3" t="s">
        <v>370</v>
      </c>
      <c r="D2" s="3">
        <v>111.89999999999999</v>
      </c>
      <c r="E2" s="2">
        <v>10</v>
      </c>
      <c r="F2" s="2">
        <v>9</v>
      </c>
      <c r="G2" s="2">
        <v>8.6999999999999993</v>
      </c>
      <c r="H2" s="2">
        <v>8.6</v>
      </c>
      <c r="I2" s="2">
        <v>9.1</v>
      </c>
      <c r="J2" s="2">
        <v>9.5</v>
      </c>
      <c r="K2" s="2">
        <v>9.6</v>
      </c>
      <c r="L2" s="2">
        <v>9.8000000000000007</v>
      </c>
      <c r="M2" s="2">
        <v>9</v>
      </c>
      <c r="N2" s="2">
        <v>9.5</v>
      </c>
      <c r="O2" s="2">
        <v>10</v>
      </c>
      <c r="P2" s="2">
        <v>9.1</v>
      </c>
    </row>
    <row r="3" spans="1:16" x14ac:dyDescent="0.3">
      <c r="A3" s="5" t="s">
        <v>369</v>
      </c>
      <c r="B3" s="4">
        <v>2023</v>
      </c>
      <c r="C3" s="3" t="s">
        <v>368</v>
      </c>
      <c r="D3" s="3">
        <v>108.89999999999999</v>
      </c>
      <c r="E3" s="2">
        <v>9.6</v>
      </c>
      <c r="F3" s="2">
        <v>9.6</v>
      </c>
      <c r="G3" s="2">
        <v>8.8000000000000007</v>
      </c>
      <c r="H3" s="2">
        <v>6.4</v>
      </c>
      <c r="I3" s="2">
        <v>7.9</v>
      </c>
      <c r="J3" s="2">
        <v>9.9</v>
      </c>
      <c r="K3" s="2">
        <v>9.8000000000000007</v>
      </c>
      <c r="L3" s="2">
        <v>9.6</v>
      </c>
      <c r="M3" s="2">
        <v>9.6</v>
      </c>
      <c r="N3" s="2">
        <v>8.6</v>
      </c>
      <c r="O3" s="2">
        <v>9.9</v>
      </c>
      <c r="P3" s="2">
        <v>9.1999999999999993</v>
      </c>
    </row>
    <row r="4" spans="1:16" x14ac:dyDescent="0.3">
      <c r="A4" s="5" t="s">
        <v>367</v>
      </c>
      <c r="B4" s="4">
        <v>2023</v>
      </c>
      <c r="C4" s="3" t="s">
        <v>366</v>
      </c>
      <c r="D4" s="3">
        <v>108.50000000000001</v>
      </c>
      <c r="E4" s="2">
        <v>9.6999999999999993</v>
      </c>
      <c r="F4" s="2">
        <v>10</v>
      </c>
      <c r="G4" s="2">
        <v>8.6</v>
      </c>
      <c r="H4" s="2">
        <v>6.5</v>
      </c>
      <c r="I4" s="2">
        <v>8.6</v>
      </c>
      <c r="J4" s="2">
        <v>8.6</v>
      </c>
      <c r="K4" s="2">
        <v>9.8000000000000007</v>
      </c>
      <c r="L4" s="2">
        <v>9.6999999999999993</v>
      </c>
      <c r="M4" s="2">
        <v>8.6999999999999993</v>
      </c>
      <c r="N4" s="2">
        <v>9.9</v>
      </c>
      <c r="O4" s="2">
        <v>9.1999999999999993</v>
      </c>
      <c r="P4" s="2">
        <v>9.1999999999999993</v>
      </c>
    </row>
    <row r="5" spans="1:16" x14ac:dyDescent="0.3">
      <c r="A5" s="5" t="s">
        <v>365</v>
      </c>
      <c r="B5" s="4">
        <v>2023</v>
      </c>
      <c r="C5" s="3" t="s">
        <v>364</v>
      </c>
      <c r="D5" s="3">
        <v>107.19999999999997</v>
      </c>
      <c r="E5" s="2">
        <v>9.6999999999999993</v>
      </c>
      <c r="F5" s="9">
        <v>9.8000000000000007</v>
      </c>
      <c r="G5" s="2">
        <v>9.4</v>
      </c>
      <c r="H5" s="2">
        <v>6.4</v>
      </c>
      <c r="I5" s="2">
        <v>8.4</v>
      </c>
      <c r="J5" s="2">
        <v>8.1</v>
      </c>
      <c r="K5" s="2">
        <v>9.3000000000000007</v>
      </c>
      <c r="L5" s="2">
        <v>9.3000000000000007</v>
      </c>
      <c r="M5" s="2">
        <v>9.3000000000000007</v>
      </c>
      <c r="N5" s="2">
        <v>8.8000000000000007</v>
      </c>
      <c r="O5" s="2">
        <v>9.6</v>
      </c>
      <c r="P5" s="2">
        <v>9.1</v>
      </c>
    </row>
    <row r="6" spans="1:16" x14ac:dyDescent="0.3">
      <c r="A6" s="5" t="s">
        <v>363</v>
      </c>
      <c r="B6" s="4">
        <v>2023</v>
      </c>
      <c r="C6" s="3" t="s">
        <v>362</v>
      </c>
      <c r="D6" s="3">
        <v>107.10000000000001</v>
      </c>
      <c r="E6" s="2">
        <v>7.4</v>
      </c>
      <c r="F6" s="2">
        <v>9.1</v>
      </c>
      <c r="G6" s="2">
        <v>9.1</v>
      </c>
      <c r="H6" s="2">
        <v>8</v>
      </c>
      <c r="I6" s="2">
        <v>6.5</v>
      </c>
      <c r="J6" s="2">
        <v>9.6</v>
      </c>
      <c r="K6" s="2">
        <v>10</v>
      </c>
      <c r="L6" s="2">
        <v>9</v>
      </c>
      <c r="M6" s="2">
        <v>9.1</v>
      </c>
      <c r="N6" s="2">
        <v>9.4</v>
      </c>
      <c r="O6" s="2">
        <v>9.9</v>
      </c>
      <c r="P6" s="2">
        <v>10</v>
      </c>
    </row>
    <row r="7" spans="1:16" x14ac:dyDescent="0.3">
      <c r="A7" s="5" t="s">
        <v>361</v>
      </c>
      <c r="B7" s="4">
        <v>2023</v>
      </c>
      <c r="C7" s="3" t="s">
        <v>360</v>
      </c>
      <c r="D7" s="3">
        <v>106.60000000000001</v>
      </c>
      <c r="E7" s="10">
        <v>9.1999999999999993</v>
      </c>
      <c r="F7" s="2">
        <v>8.6</v>
      </c>
      <c r="G7" s="2">
        <v>8.3000000000000007</v>
      </c>
      <c r="H7" s="2">
        <v>8.5</v>
      </c>
      <c r="I7" s="2">
        <v>8.1999999999999993</v>
      </c>
      <c r="J7" s="2">
        <v>9.6</v>
      </c>
      <c r="K7" s="2">
        <v>9.4</v>
      </c>
      <c r="L7" s="2">
        <v>10</v>
      </c>
      <c r="M7" s="2">
        <v>8.6999999999999993</v>
      </c>
      <c r="N7" s="2">
        <v>9.6999999999999993</v>
      </c>
      <c r="O7" s="2">
        <v>8.6999999999999993</v>
      </c>
      <c r="P7" s="2">
        <v>7.7</v>
      </c>
    </row>
    <row r="8" spans="1:16" x14ac:dyDescent="0.3">
      <c r="A8" s="5" t="s">
        <v>359</v>
      </c>
      <c r="B8" s="4">
        <v>2023</v>
      </c>
      <c r="C8" s="3" t="s">
        <v>358</v>
      </c>
      <c r="D8" s="3">
        <v>106.19999999999999</v>
      </c>
      <c r="E8" s="2">
        <v>8.8000000000000007</v>
      </c>
      <c r="F8" s="2">
        <v>9.6</v>
      </c>
      <c r="G8" s="2">
        <v>9.3000000000000007</v>
      </c>
      <c r="H8" s="2">
        <v>7.5</v>
      </c>
      <c r="I8" s="2">
        <v>8.5</v>
      </c>
      <c r="J8" s="2">
        <v>9.3000000000000007</v>
      </c>
      <c r="K8" s="2">
        <v>9.4</v>
      </c>
      <c r="L8" s="2">
        <v>8.6</v>
      </c>
      <c r="M8" s="2">
        <v>9.1999999999999993</v>
      </c>
      <c r="N8" s="2">
        <v>8.3000000000000007</v>
      </c>
      <c r="O8" s="2">
        <v>9.6</v>
      </c>
      <c r="P8" s="2">
        <v>8.1</v>
      </c>
    </row>
    <row r="9" spans="1:16" x14ac:dyDescent="0.3">
      <c r="A9" s="5" t="s">
        <v>357</v>
      </c>
      <c r="B9" s="4">
        <v>2023</v>
      </c>
      <c r="C9" s="3" t="s">
        <v>356</v>
      </c>
      <c r="D9" s="3">
        <v>105.70000000000002</v>
      </c>
      <c r="E9" s="2">
        <v>9.3000000000000007</v>
      </c>
      <c r="F9" s="2">
        <v>9.5</v>
      </c>
      <c r="G9" s="2">
        <v>8.1</v>
      </c>
      <c r="H9" s="2">
        <v>6.2</v>
      </c>
      <c r="I9" s="2">
        <v>9.6</v>
      </c>
      <c r="J9" s="2">
        <v>8.1999999999999993</v>
      </c>
      <c r="K9" s="2">
        <v>8.9</v>
      </c>
      <c r="L9" s="2">
        <v>10</v>
      </c>
      <c r="M9" s="2">
        <v>9.1</v>
      </c>
      <c r="N9" s="2">
        <v>8</v>
      </c>
      <c r="O9" s="2">
        <v>9.4</v>
      </c>
      <c r="P9" s="2">
        <v>9.4</v>
      </c>
    </row>
    <row r="10" spans="1:16" x14ac:dyDescent="0.3">
      <c r="A10" s="5" t="s">
        <v>355</v>
      </c>
      <c r="B10" s="4">
        <v>2023</v>
      </c>
      <c r="C10" s="3" t="s">
        <v>354</v>
      </c>
      <c r="D10" s="3">
        <v>104.60000000000001</v>
      </c>
      <c r="E10" s="2">
        <v>9.5</v>
      </c>
      <c r="F10" s="2">
        <v>9</v>
      </c>
      <c r="G10" s="2">
        <v>8.1</v>
      </c>
      <c r="H10" s="2">
        <v>7.7</v>
      </c>
      <c r="I10" s="2">
        <v>8.6999999999999993</v>
      </c>
      <c r="J10" s="2">
        <v>8.4</v>
      </c>
      <c r="K10" s="2">
        <v>9.1</v>
      </c>
      <c r="L10" s="2">
        <v>9.6</v>
      </c>
      <c r="M10" s="2">
        <v>8.4</v>
      </c>
      <c r="N10" s="2">
        <v>8.6999999999999993</v>
      </c>
      <c r="O10" s="2">
        <v>9.5</v>
      </c>
      <c r="P10" s="2">
        <v>7.9</v>
      </c>
    </row>
    <row r="11" spans="1:16" x14ac:dyDescent="0.3">
      <c r="A11" s="5" t="s">
        <v>353</v>
      </c>
      <c r="B11" s="4">
        <v>2023</v>
      </c>
      <c r="C11" s="3" t="s">
        <v>352</v>
      </c>
      <c r="D11" s="3">
        <v>102.89999999999999</v>
      </c>
      <c r="E11" s="2">
        <v>8.8000000000000007</v>
      </c>
      <c r="F11" s="2">
        <v>7.7</v>
      </c>
      <c r="G11" s="2">
        <v>5.5</v>
      </c>
      <c r="H11" s="2">
        <v>8.3000000000000007</v>
      </c>
      <c r="I11" s="2">
        <v>9.1999999999999993</v>
      </c>
      <c r="J11" s="2">
        <v>8.9</v>
      </c>
      <c r="K11" s="2">
        <v>9.9</v>
      </c>
      <c r="L11" s="2">
        <v>9.8000000000000007</v>
      </c>
      <c r="M11" s="2">
        <v>8.6999999999999993</v>
      </c>
      <c r="N11" s="2">
        <v>6.8</v>
      </c>
      <c r="O11" s="2">
        <v>9.6999999999999993</v>
      </c>
      <c r="P11" s="2">
        <v>9.6</v>
      </c>
    </row>
    <row r="12" spans="1:16" x14ac:dyDescent="0.3">
      <c r="A12" s="5" t="s">
        <v>351</v>
      </c>
      <c r="B12" s="4">
        <v>2023</v>
      </c>
      <c r="C12" s="3" t="s">
        <v>350</v>
      </c>
      <c r="D12" s="3">
        <v>100.39999999999999</v>
      </c>
      <c r="E12" s="2">
        <v>9.8000000000000007</v>
      </c>
      <c r="F12" s="2">
        <v>9.5</v>
      </c>
      <c r="G12" s="2">
        <v>8.9</v>
      </c>
      <c r="H12" s="2">
        <v>6.2</v>
      </c>
      <c r="I12" s="2">
        <v>7.5</v>
      </c>
      <c r="J12" s="2">
        <v>6.8</v>
      </c>
      <c r="K12" s="2">
        <v>8.1999999999999993</v>
      </c>
      <c r="L12" s="2">
        <v>8.6999999999999993</v>
      </c>
      <c r="M12" s="2">
        <v>8.8000000000000007</v>
      </c>
      <c r="N12" s="2">
        <v>8.6</v>
      </c>
      <c r="O12" s="2">
        <v>9.3000000000000007</v>
      </c>
      <c r="P12" s="2">
        <v>8.1</v>
      </c>
    </row>
    <row r="13" spans="1:16" x14ac:dyDescent="0.3">
      <c r="A13" s="5" t="s">
        <v>349</v>
      </c>
      <c r="B13" s="4">
        <v>2023</v>
      </c>
      <c r="C13" s="3" t="s">
        <v>348</v>
      </c>
      <c r="D13" s="3">
        <v>100.19999999999997</v>
      </c>
      <c r="E13" s="2">
        <v>7</v>
      </c>
      <c r="F13" s="2">
        <v>9.1999999999999993</v>
      </c>
      <c r="G13" s="2">
        <v>9.6999999999999993</v>
      </c>
      <c r="H13" s="2">
        <v>6.3</v>
      </c>
      <c r="I13" s="2">
        <v>7.3</v>
      </c>
      <c r="J13" s="2">
        <v>7.6</v>
      </c>
      <c r="K13" s="2">
        <v>9.3000000000000007</v>
      </c>
      <c r="L13" s="2">
        <v>9.1</v>
      </c>
      <c r="M13" s="2">
        <v>9.3000000000000007</v>
      </c>
      <c r="N13" s="2">
        <v>9.1</v>
      </c>
      <c r="O13" s="2">
        <v>9</v>
      </c>
      <c r="P13" s="2">
        <v>7.3</v>
      </c>
    </row>
    <row r="14" spans="1:16" x14ac:dyDescent="0.3">
      <c r="A14" s="5" t="s">
        <v>347</v>
      </c>
      <c r="B14" s="4">
        <v>2023</v>
      </c>
      <c r="C14" s="3" t="s">
        <v>346</v>
      </c>
      <c r="D14" s="3">
        <v>99.5</v>
      </c>
      <c r="E14" s="2">
        <v>8.8000000000000007</v>
      </c>
      <c r="F14" s="2">
        <v>8.5</v>
      </c>
      <c r="G14" s="2">
        <v>8.5</v>
      </c>
      <c r="H14" s="2">
        <v>7.7</v>
      </c>
      <c r="I14" s="2">
        <v>7.2</v>
      </c>
      <c r="J14" s="2">
        <v>7.5</v>
      </c>
      <c r="K14" s="2">
        <v>8.6</v>
      </c>
      <c r="L14" s="2">
        <v>8.9</v>
      </c>
      <c r="M14" s="2">
        <v>7.5</v>
      </c>
      <c r="N14" s="2">
        <v>9.6</v>
      </c>
      <c r="O14" s="2">
        <v>7.2</v>
      </c>
      <c r="P14" s="2">
        <v>9.5</v>
      </c>
    </row>
    <row r="15" spans="1:16" x14ac:dyDescent="0.3">
      <c r="A15" s="5" t="s">
        <v>345</v>
      </c>
      <c r="B15" s="4">
        <v>2023</v>
      </c>
      <c r="C15" s="3" t="s">
        <v>344</v>
      </c>
      <c r="D15" s="3">
        <v>98.500000000000014</v>
      </c>
      <c r="E15" s="2">
        <v>8.8000000000000007</v>
      </c>
      <c r="F15" s="2">
        <v>6.2</v>
      </c>
      <c r="G15" s="2">
        <v>9.4</v>
      </c>
      <c r="H15" s="2">
        <v>6.3</v>
      </c>
      <c r="I15" s="2">
        <v>7.5</v>
      </c>
      <c r="J15" s="2">
        <v>8</v>
      </c>
      <c r="K15" s="2">
        <v>9.6999999999999993</v>
      </c>
      <c r="L15" s="2">
        <v>9.4</v>
      </c>
      <c r="M15" s="2">
        <v>7.3</v>
      </c>
      <c r="N15" s="2">
        <v>8.6999999999999993</v>
      </c>
      <c r="O15" s="2">
        <v>10</v>
      </c>
      <c r="P15" s="2">
        <v>7.2</v>
      </c>
    </row>
    <row r="16" spans="1:16" x14ac:dyDescent="0.3">
      <c r="A16" s="5" t="s">
        <v>343</v>
      </c>
      <c r="B16" s="4">
        <v>2023</v>
      </c>
      <c r="C16" s="3" t="s">
        <v>342</v>
      </c>
      <c r="D16" s="3">
        <v>97.999999999999986</v>
      </c>
      <c r="E16" s="2">
        <v>9.6</v>
      </c>
      <c r="F16" s="2">
        <v>6.4</v>
      </c>
      <c r="G16" s="2">
        <v>8.6</v>
      </c>
      <c r="H16" s="2">
        <v>6.7</v>
      </c>
      <c r="I16" s="2">
        <v>8.1</v>
      </c>
      <c r="J16" s="2">
        <v>8.8000000000000007</v>
      </c>
      <c r="K16" s="2">
        <v>8.1999999999999993</v>
      </c>
      <c r="L16" s="2">
        <v>8.8000000000000007</v>
      </c>
      <c r="M16" s="2">
        <v>8.6</v>
      </c>
      <c r="N16" s="2">
        <v>9</v>
      </c>
      <c r="O16" s="2">
        <v>9.6</v>
      </c>
      <c r="P16" s="2">
        <v>5.6</v>
      </c>
    </row>
    <row r="17" spans="1:16" x14ac:dyDescent="0.3">
      <c r="A17" s="5" t="s">
        <v>341</v>
      </c>
      <c r="B17" s="4">
        <v>2023</v>
      </c>
      <c r="C17" s="3" t="s">
        <v>340</v>
      </c>
      <c r="D17" s="3">
        <v>96.9</v>
      </c>
      <c r="E17" s="2">
        <v>8.6999999999999993</v>
      </c>
      <c r="F17" s="2">
        <v>7.6</v>
      </c>
      <c r="G17" s="2">
        <v>5.9</v>
      </c>
      <c r="H17" s="2">
        <v>7.1</v>
      </c>
      <c r="I17" s="2">
        <v>7.8</v>
      </c>
      <c r="J17" s="2">
        <v>9.1999999999999993</v>
      </c>
      <c r="K17" s="2">
        <v>8.9</v>
      </c>
      <c r="L17" s="2">
        <v>8.8000000000000007</v>
      </c>
      <c r="M17" s="2">
        <v>7.8</v>
      </c>
      <c r="N17" s="2">
        <v>8.4</v>
      </c>
      <c r="O17" s="2">
        <v>10</v>
      </c>
      <c r="P17" s="2">
        <v>6.7</v>
      </c>
    </row>
    <row r="18" spans="1:16" x14ac:dyDescent="0.3">
      <c r="A18" s="5" t="s">
        <v>339</v>
      </c>
      <c r="B18" s="4">
        <v>2023</v>
      </c>
      <c r="C18" s="3" t="s">
        <v>338</v>
      </c>
      <c r="D18" s="3">
        <v>96.1</v>
      </c>
      <c r="E18" s="2">
        <v>6</v>
      </c>
      <c r="F18" s="2">
        <v>7.5</v>
      </c>
      <c r="G18" s="2">
        <v>7.3</v>
      </c>
      <c r="H18" s="2">
        <v>5</v>
      </c>
      <c r="I18" s="2">
        <v>6.4</v>
      </c>
      <c r="J18" s="2">
        <v>8.9</v>
      </c>
      <c r="K18" s="2">
        <v>9.6</v>
      </c>
      <c r="L18" s="2">
        <v>8</v>
      </c>
      <c r="M18" s="2">
        <v>9.3000000000000007</v>
      </c>
      <c r="N18" s="2">
        <v>9.5</v>
      </c>
      <c r="O18" s="2">
        <v>9.3000000000000007</v>
      </c>
      <c r="P18" s="2">
        <v>9.3000000000000007</v>
      </c>
    </row>
    <row r="19" spans="1:16" x14ac:dyDescent="0.3">
      <c r="A19" s="5" t="s">
        <v>337</v>
      </c>
      <c r="B19" s="4">
        <v>2023</v>
      </c>
      <c r="C19" s="3" t="s">
        <v>336</v>
      </c>
      <c r="D19" s="3">
        <v>95.899999999999991</v>
      </c>
      <c r="E19" s="2">
        <v>7.3</v>
      </c>
      <c r="F19" s="2">
        <v>10</v>
      </c>
      <c r="G19" s="2">
        <v>6.8</v>
      </c>
      <c r="H19" s="2">
        <v>8.9</v>
      </c>
      <c r="I19" s="2">
        <v>4.9000000000000004</v>
      </c>
      <c r="J19" s="2">
        <v>8.5</v>
      </c>
      <c r="K19" s="2">
        <v>6.4</v>
      </c>
      <c r="L19" s="2">
        <v>7.3</v>
      </c>
      <c r="M19" s="2">
        <v>7.8</v>
      </c>
      <c r="N19" s="2">
        <v>10</v>
      </c>
      <c r="O19" s="2">
        <v>8</v>
      </c>
      <c r="P19" s="2">
        <v>10</v>
      </c>
    </row>
    <row r="20" spans="1:16" x14ac:dyDescent="0.3">
      <c r="A20" s="5" t="s">
        <v>335</v>
      </c>
      <c r="B20" s="4">
        <v>2023</v>
      </c>
      <c r="C20" s="3" t="s">
        <v>334</v>
      </c>
      <c r="D20" s="3">
        <v>94.499999999999986</v>
      </c>
      <c r="E20" s="2">
        <v>7.7</v>
      </c>
      <c r="F20" s="2">
        <v>6.6</v>
      </c>
      <c r="G20" s="2">
        <v>8.6999999999999993</v>
      </c>
      <c r="H20" s="2">
        <v>8.6</v>
      </c>
      <c r="I20" s="2">
        <v>7.9</v>
      </c>
      <c r="J20" s="2">
        <v>7.1</v>
      </c>
      <c r="K20" s="2">
        <v>9.6999999999999993</v>
      </c>
      <c r="L20" s="2">
        <v>8.1</v>
      </c>
      <c r="M20" s="2">
        <v>9.1</v>
      </c>
      <c r="N20" s="2">
        <v>6</v>
      </c>
      <c r="O20" s="2">
        <v>8.4</v>
      </c>
      <c r="P20" s="2">
        <v>6.6</v>
      </c>
    </row>
    <row r="21" spans="1:16" x14ac:dyDescent="0.3">
      <c r="A21" s="5" t="s">
        <v>333</v>
      </c>
      <c r="B21" s="4">
        <v>2023</v>
      </c>
      <c r="C21" s="3" t="s">
        <v>332</v>
      </c>
      <c r="D21" s="3">
        <v>94.199999999999989</v>
      </c>
      <c r="E21" s="2">
        <v>8.6999999999999993</v>
      </c>
      <c r="F21" s="2">
        <v>8</v>
      </c>
      <c r="G21" s="2">
        <v>6.7</v>
      </c>
      <c r="H21" s="2">
        <v>5.2</v>
      </c>
      <c r="I21" s="2">
        <v>7.2</v>
      </c>
      <c r="J21" s="2">
        <v>8.8000000000000007</v>
      </c>
      <c r="K21" s="2">
        <v>9.1</v>
      </c>
      <c r="L21" s="2">
        <v>8</v>
      </c>
      <c r="M21" s="2">
        <v>8.6</v>
      </c>
      <c r="N21" s="2">
        <v>7.8</v>
      </c>
      <c r="O21" s="2">
        <v>8.5</v>
      </c>
      <c r="P21" s="2">
        <v>7.6</v>
      </c>
    </row>
    <row r="22" spans="1:16" x14ac:dyDescent="0.3">
      <c r="A22" s="5" t="s">
        <v>331</v>
      </c>
      <c r="B22" s="4">
        <v>2023</v>
      </c>
      <c r="C22" s="3" t="s">
        <v>330</v>
      </c>
      <c r="D22" s="3">
        <v>94.000000000000014</v>
      </c>
      <c r="E22" s="2">
        <v>8.3000000000000007</v>
      </c>
      <c r="F22" s="2">
        <v>8.1999999999999993</v>
      </c>
      <c r="G22" s="2">
        <v>5.8</v>
      </c>
      <c r="H22" s="2">
        <v>7</v>
      </c>
      <c r="I22" s="2">
        <v>8.3000000000000007</v>
      </c>
      <c r="J22" s="2">
        <v>7.2</v>
      </c>
      <c r="K22" s="2">
        <v>7.4</v>
      </c>
      <c r="L22" s="2">
        <v>8.6</v>
      </c>
      <c r="M22" s="2">
        <v>7</v>
      </c>
      <c r="N22" s="2">
        <v>9.3000000000000007</v>
      </c>
      <c r="O22" s="2">
        <v>8.1999999999999993</v>
      </c>
      <c r="P22" s="2">
        <v>8.6999999999999993</v>
      </c>
    </row>
    <row r="23" spans="1:16" x14ac:dyDescent="0.3">
      <c r="A23" s="5" t="s">
        <v>329</v>
      </c>
      <c r="B23" s="4">
        <v>2023</v>
      </c>
      <c r="C23" s="3" t="s">
        <v>328</v>
      </c>
      <c r="D23" s="3">
        <v>94</v>
      </c>
      <c r="E23" s="2">
        <v>9.6</v>
      </c>
      <c r="F23" s="2">
        <v>7.9</v>
      </c>
      <c r="G23" s="2">
        <v>7.4</v>
      </c>
      <c r="H23" s="2">
        <v>7.1</v>
      </c>
      <c r="I23" s="2">
        <v>9.1999999999999993</v>
      </c>
      <c r="J23" s="2">
        <v>7.7</v>
      </c>
      <c r="K23" s="2">
        <v>7.1</v>
      </c>
      <c r="L23" s="2">
        <v>9.6999999999999993</v>
      </c>
      <c r="M23" s="2">
        <v>7.2</v>
      </c>
      <c r="N23" s="2">
        <v>7</v>
      </c>
      <c r="O23" s="2">
        <v>6.3</v>
      </c>
      <c r="P23" s="2">
        <v>7.8</v>
      </c>
    </row>
    <row r="24" spans="1:16" x14ac:dyDescent="0.3">
      <c r="A24" s="5" t="s">
        <v>327</v>
      </c>
      <c r="B24" s="4">
        <v>2023</v>
      </c>
      <c r="C24" s="3" t="s">
        <v>326</v>
      </c>
      <c r="D24" s="3">
        <v>93.999999999999986</v>
      </c>
      <c r="E24" s="2">
        <v>9</v>
      </c>
      <c r="F24" s="2">
        <v>8.4</v>
      </c>
      <c r="G24" s="2">
        <v>8.1</v>
      </c>
      <c r="H24" s="2">
        <v>6.9</v>
      </c>
      <c r="I24" s="2">
        <v>7.4</v>
      </c>
      <c r="J24" s="2">
        <v>6</v>
      </c>
      <c r="K24" s="2">
        <v>8.8000000000000007</v>
      </c>
      <c r="L24" s="2">
        <v>8.3000000000000007</v>
      </c>
      <c r="M24" s="2">
        <v>7.3</v>
      </c>
      <c r="N24" s="2">
        <v>8.1</v>
      </c>
      <c r="O24" s="2">
        <v>9.3000000000000007</v>
      </c>
      <c r="P24" s="2">
        <v>6.4</v>
      </c>
    </row>
    <row r="25" spans="1:16" x14ac:dyDescent="0.3">
      <c r="A25" s="5" t="s">
        <v>325</v>
      </c>
      <c r="B25" s="4">
        <v>2023</v>
      </c>
      <c r="C25" s="3" t="s">
        <v>324</v>
      </c>
      <c r="D25" s="3">
        <v>93.399999999999991</v>
      </c>
      <c r="E25" s="2">
        <v>8.9</v>
      </c>
      <c r="F25" s="2">
        <v>7.9</v>
      </c>
      <c r="G25" s="2">
        <v>7.7</v>
      </c>
      <c r="H25" s="2">
        <v>6.6</v>
      </c>
      <c r="I25" s="2">
        <v>7.8</v>
      </c>
      <c r="J25" s="2">
        <v>6.4</v>
      </c>
      <c r="K25" s="2">
        <v>6.6</v>
      </c>
      <c r="L25" s="2">
        <v>9.5</v>
      </c>
      <c r="M25" s="2">
        <v>6.7</v>
      </c>
      <c r="N25" s="2">
        <v>8.3000000000000007</v>
      </c>
      <c r="O25" s="2">
        <v>9.6</v>
      </c>
      <c r="P25" s="2">
        <v>7.4</v>
      </c>
    </row>
    <row r="26" spans="1:16" x14ac:dyDescent="0.3">
      <c r="A26" s="5" t="s">
        <v>323</v>
      </c>
      <c r="B26" s="4">
        <v>2023</v>
      </c>
      <c r="C26" s="3" t="s">
        <v>322</v>
      </c>
      <c r="D26" s="3">
        <v>91.799999999999983</v>
      </c>
      <c r="E26" s="2">
        <v>5.8</v>
      </c>
      <c r="F26" s="2">
        <v>8.8000000000000007</v>
      </c>
      <c r="G26" s="2">
        <v>8.1</v>
      </c>
      <c r="H26" s="2">
        <v>6.5</v>
      </c>
      <c r="I26" s="2">
        <v>6.6</v>
      </c>
      <c r="J26" s="2">
        <v>9.1999999999999993</v>
      </c>
      <c r="K26" s="2">
        <v>7.7</v>
      </c>
      <c r="L26" s="2">
        <v>6.8</v>
      </c>
      <c r="M26" s="2">
        <v>7.1</v>
      </c>
      <c r="N26" s="2">
        <v>7.3</v>
      </c>
      <c r="O26" s="2">
        <v>9.6</v>
      </c>
      <c r="P26" s="2">
        <v>8.3000000000000007</v>
      </c>
    </row>
    <row r="27" spans="1:16" x14ac:dyDescent="0.3">
      <c r="A27" s="5" t="s">
        <v>321</v>
      </c>
      <c r="B27" s="4">
        <v>2023</v>
      </c>
      <c r="C27" s="3" t="s">
        <v>320</v>
      </c>
      <c r="D27" s="3">
        <v>91.5</v>
      </c>
      <c r="E27" s="2">
        <v>9.1999999999999993</v>
      </c>
      <c r="F27" s="2">
        <v>8.9</v>
      </c>
      <c r="G27" s="2">
        <v>7.6</v>
      </c>
      <c r="H27" s="2">
        <v>6.1</v>
      </c>
      <c r="I27" s="2">
        <v>7.4</v>
      </c>
      <c r="J27" s="2">
        <v>6.4</v>
      </c>
      <c r="K27" s="2">
        <v>8.1999999999999993</v>
      </c>
      <c r="L27" s="2">
        <v>8</v>
      </c>
      <c r="M27" s="2">
        <v>7.2</v>
      </c>
      <c r="N27" s="2">
        <v>6.3</v>
      </c>
      <c r="O27" s="2">
        <v>8.9</v>
      </c>
      <c r="P27" s="2">
        <v>7.3</v>
      </c>
    </row>
    <row r="28" spans="1:16" x14ac:dyDescent="0.3">
      <c r="A28" s="5" t="s">
        <v>319</v>
      </c>
      <c r="B28" s="4">
        <v>2023</v>
      </c>
      <c r="C28" s="3" t="s">
        <v>318</v>
      </c>
      <c r="D28" s="3">
        <v>91.399999999999991</v>
      </c>
      <c r="E28" s="2">
        <v>8.1999999999999993</v>
      </c>
      <c r="F28" s="2">
        <v>7.7</v>
      </c>
      <c r="G28" s="2">
        <v>8</v>
      </c>
      <c r="H28" s="2">
        <v>6.1</v>
      </c>
      <c r="I28" s="2">
        <v>5.7</v>
      </c>
      <c r="J28" s="2">
        <v>6.3</v>
      </c>
      <c r="K28" s="2">
        <v>8.3000000000000007</v>
      </c>
      <c r="L28" s="2">
        <v>8.3000000000000007</v>
      </c>
      <c r="M28" s="2">
        <v>7.8</v>
      </c>
      <c r="N28" s="2">
        <v>7.5</v>
      </c>
      <c r="O28" s="2">
        <v>9.6</v>
      </c>
      <c r="P28" s="2">
        <v>7.9</v>
      </c>
    </row>
    <row r="29" spans="1:16" x14ac:dyDescent="0.3">
      <c r="A29" s="5" t="s">
        <v>317</v>
      </c>
      <c r="B29" s="4">
        <v>2023</v>
      </c>
      <c r="C29" s="3" t="s">
        <v>316</v>
      </c>
      <c r="D29" s="3">
        <v>90.7</v>
      </c>
      <c r="E29" s="2">
        <v>8.5</v>
      </c>
      <c r="F29" s="2">
        <v>6.5</v>
      </c>
      <c r="G29" s="2">
        <v>8.8000000000000007</v>
      </c>
      <c r="H29" s="2">
        <v>6.2</v>
      </c>
      <c r="I29" s="2">
        <v>7.5</v>
      </c>
      <c r="J29" s="2">
        <v>9.3000000000000007</v>
      </c>
      <c r="K29" s="2">
        <v>9.1</v>
      </c>
      <c r="L29" s="2">
        <v>8.6999999999999993</v>
      </c>
      <c r="M29" s="2">
        <v>7.2</v>
      </c>
      <c r="N29" s="2">
        <v>6.4</v>
      </c>
      <c r="O29" s="2">
        <v>6.7</v>
      </c>
      <c r="P29" s="2">
        <v>5.8</v>
      </c>
    </row>
    <row r="30" spans="1:16" x14ac:dyDescent="0.3">
      <c r="A30" s="5" t="s">
        <v>315</v>
      </c>
      <c r="B30" s="4">
        <v>2023</v>
      </c>
      <c r="C30" s="3" t="s">
        <v>314</v>
      </c>
      <c r="D30" s="3">
        <v>90.5</v>
      </c>
      <c r="E30" s="2">
        <v>6.5</v>
      </c>
      <c r="F30" s="2">
        <v>6.5</v>
      </c>
      <c r="G30" s="2">
        <v>6.4</v>
      </c>
      <c r="H30" s="2">
        <v>6.5</v>
      </c>
      <c r="I30" s="2">
        <v>6.9</v>
      </c>
      <c r="J30" s="2">
        <v>9.4</v>
      </c>
      <c r="K30" s="2">
        <v>9.6</v>
      </c>
      <c r="L30" s="2">
        <v>8.3000000000000007</v>
      </c>
      <c r="M30" s="2">
        <v>8.6</v>
      </c>
      <c r="N30" s="2">
        <v>6.7</v>
      </c>
      <c r="O30" s="2">
        <v>9.4</v>
      </c>
      <c r="P30" s="2">
        <v>5.7</v>
      </c>
    </row>
    <row r="31" spans="1:16" x14ac:dyDescent="0.3">
      <c r="A31" s="5" t="s">
        <v>313</v>
      </c>
      <c r="B31" s="4">
        <v>2023</v>
      </c>
      <c r="C31" s="3" t="s">
        <v>312</v>
      </c>
      <c r="D31" s="3">
        <v>90.300000000000011</v>
      </c>
      <c r="E31" s="2">
        <v>7.2</v>
      </c>
      <c r="F31" s="2">
        <v>6.6</v>
      </c>
      <c r="G31" s="2">
        <v>8.4</v>
      </c>
      <c r="H31" s="2">
        <v>7.6</v>
      </c>
      <c r="I31" s="2">
        <v>6</v>
      </c>
      <c r="J31" s="2">
        <v>8.3000000000000007</v>
      </c>
      <c r="K31" s="2">
        <v>8</v>
      </c>
      <c r="L31" s="2">
        <v>6</v>
      </c>
      <c r="M31" s="2">
        <v>8.4</v>
      </c>
      <c r="N31" s="2">
        <v>6.8</v>
      </c>
      <c r="O31" s="2">
        <v>9.1</v>
      </c>
      <c r="P31" s="2">
        <v>7.9</v>
      </c>
    </row>
    <row r="32" spans="1:16" x14ac:dyDescent="0.3">
      <c r="A32" s="5" t="s">
        <v>311</v>
      </c>
      <c r="B32" s="4">
        <v>2023</v>
      </c>
      <c r="C32" s="3" t="s">
        <v>310</v>
      </c>
      <c r="D32" s="3">
        <v>89.90000000000002</v>
      </c>
      <c r="E32" s="2">
        <v>8.9</v>
      </c>
      <c r="F32" s="2">
        <v>5.5</v>
      </c>
      <c r="G32" s="2">
        <v>3.7</v>
      </c>
      <c r="H32" s="2">
        <v>6.7</v>
      </c>
      <c r="I32" s="2">
        <v>8.9</v>
      </c>
      <c r="J32" s="2">
        <v>7.2</v>
      </c>
      <c r="K32" s="2">
        <v>9.1</v>
      </c>
      <c r="L32" s="2">
        <v>8.9</v>
      </c>
      <c r="M32" s="2">
        <v>6</v>
      </c>
      <c r="N32" s="2">
        <v>7.9</v>
      </c>
      <c r="O32" s="2">
        <v>9.9</v>
      </c>
      <c r="P32" s="2">
        <v>7.2</v>
      </c>
    </row>
    <row r="33" spans="1:16" x14ac:dyDescent="0.3">
      <c r="A33" s="5" t="s">
        <v>309</v>
      </c>
      <c r="B33" s="4">
        <v>2023</v>
      </c>
      <c r="C33" s="3" t="s">
        <v>308</v>
      </c>
      <c r="D33" s="3">
        <v>89.899999999999991</v>
      </c>
      <c r="E33" s="2">
        <v>8.3000000000000007</v>
      </c>
      <c r="F33" s="2">
        <v>7.6</v>
      </c>
      <c r="G33" s="2">
        <v>9</v>
      </c>
      <c r="H33" s="2">
        <v>5.8</v>
      </c>
      <c r="I33" s="2">
        <v>4.9000000000000004</v>
      </c>
      <c r="J33" s="2">
        <v>6.7</v>
      </c>
      <c r="K33" s="2">
        <v>7.4</v>
      </c>
      <c r="L33" s="2">
        <v>7.5</v>
      </c>
      <c r="M33" s="2">
        <v>7.5</v>
      </c>
      <c r="N33" s="2">
        <v>7.6</v>
      </c>
      <c r="O33" s="2">
        <v>9.3000000000000007</v>
      </c>
      <c r="P33" s="2">
        <v>8.3000000000000007</v>
      </c>
    </row>
    <row r="34" spans="1:16" x14ac:dyDescent="0.3">
      <c r="A34" s="5" t="s">
        <v>307</v>
      </c>
      <c r="B34" s="4">
        <v>2023</v>
      </c>
      <c r="C34" s="3" t="s">
        <v>306</v>
      </c>
      <c r="D34" s="3">
        <v>88.899999999999991</v>
      </c>
      <c r="E34" s="2">
        <v>8.4</v>
      </c>
      <c r="F34" s="2">
        <v>7.4</v>
      </c>
      <c r="G34" s="2">
        <v>4.5999999999999996</v>
      </c>
      <c r="H34" s="2">
        <v>6.7</v>
      </c>
      <c r="I34" s="2">
        <v>7.5</v>
      </c>
      <c r="J34" s="2">
        <v>8.3000000000000007</v>
      </c>
      <c r="K34" s="2">
        <v>6.2</v>
      </c>
      <c r="L34" s="2">
        <v>9.1</v>
      </c>
      <c r="M34" s="2">
        <v>7.5</v>
      </c>
      <c r="N34" s="2">
        <v>6.8</v>
      </c>
      <c r="O34" s="2">
        <v>8.9</v>
      </c>
      <c r="P34" s="2">
        <v>7.5</v>
      </c>
    </row>
    <row r="35" spans="1:16" x14ac:dyDescent="0.3">
      <c r="A35" s="5" t="s">
        <v>305</v>
      </c>
      <c r="B35" s="4">
        <v>2023</v>
      </c>
      <c r="C35" s="3" t="s">
        <v>304</v>
      </c>
      <c r="D35" s="3">
        <v>87.9</v>
      </c>
      <c r="E35" s="2">
        <v>8.3000000000000007</v>
      </c>
      <c r="F35" s="2">
        <v>6.2</v>
      </c>
      <c r="G35" s="2">
        <v>5.8</v>
      </c>
      <c r="H35" s="2">
        <v>8.9</v>
      </c>
      <c r="I35" s="2">
        <v>4.9000000000000004</v>
      </c>
      <c r="J35" s="2">
        <v>6.2</v>
      </c>
      <c r="K35" s="2">
        <v>9.1</v>
      </c>
      <c r="L35" s="2">
        <v>4.4000000000000004</v>
      </c>
      <c r="M35" s="2">
        <v>7.6</v>
      </c>
      <c r="N35" s="2">
        <v>7.9</v>
      </c>
      <c r="O35" s="2">
        <v>8.6</v>
      </c>
      <c r="P35" s="2">
        <v>10</v>
      </c>
    </row>
    <row r="36" spans="1:16" x14ac:dyDescent="0.3">
      <c r="A36" s="5" t="s">
        <v>303</v>
      </c>
      <c r="B36" s="4">
        <v>2023</v>
      </c>
      <c r="C36" s="3" t="s">
        <v>302</v>
      </c>
      <c r="D36" s="3">
        <v>87.8</v>
      </c>
      <c r="E36" s="2">
        <v>8.1</v>
      </c>
      <c r="F36" s="2">
        <v>7.3</v>
      </c>
      <c r="G36" s="2">
        <v>8</v>
      </c>
      <c r="H36" s="2">
        <v>6.4</v>
      </c>
      <c r="I36" s="2">
        <v>7.4</v>
      </c>
      <c r="J36" s="2">
        <v>6.4</v>
      </c>
      <c r="K36" s="2">
        <v>7.3</v>
      </c>
      <c r="L36" s="2">
        <v>8</v>
      </c>
      <c r="M36" s="2">
        <v>6.3</v>
      </c>
      <c r="N36" s="2">
        <v>6.8</v>
      </c>
      <c r="O36" s="2">
        <v>8.9</v>
      </c>
      <c r="P36" s="2">
        <v>6.9</v>
      </c>
    </row>
    <row r="37" spans="1:16" x14ac:dyDescent="0.3">
      <c r="A37" s="5" t="s">
        <v>301</v>
      </c>
      <c r="B37" s="4">
        <v>2023</v>
      </c>
      <c r="C37" s="3" t="s">
        <v>300</v>
      </c>
      <c r="D37" s="3">
        <v>87.100000000000009</v>
      </c>
      <c r="E37" s="2">
        <v>8.6</v>
      </c>
      <c r="F37" s="2">
        <v>6</v>
      </c>
      <c r="G37" s="2">
        <v>6.7</v>
      </c>
      <c r="H37" s="2">
        <v>5.8</v>
      </c>
      <c r="I37" s="2">
        <v>7.5</v>
      </c>
      <c r="J37" s="2">
        <v>6.2</v>
      </c>
      <c r="K37" s="2">
        <v>7.5</v>
      </c>
      <c r="L37" s="2">
        <v>8.1999999999999993</v>
      </c>
      <c r="M37" s="2">
        <v>6.9</v>
      </c>
      <c r="N37" s="2">
        <v>6.6</v>
      </c>
      <c r="O37" s="2">
        <v>9.9</v>
      </c>
      <c r="P37" s="2">
        <v>7.2</v>
      </c>
    </row>
    <row r="38" spans="1:16" x14ac:dyDescent="0.3">
      <c r="A38" s="5" t="s">
        <v>299</v>
      </c>
      <c r="B38" s="4">
        <v>2023</v>
      </c>
      <c r="C38" s="3" t="s">
        <v>298</v>
      </c>
      <c r="D38" s="3">
        <v>87</v>
      </c>
      <c r="E38" s="2">
        <v>8.6</v>
      </c>
      <c r="F38" s="2">
        <v>8.3000000000000007</v>
      </c>
      <c r="G38" s="2">
        <v>7.6</v>
      </c>
      <c r="H38" s="2">
        <v>5.7</v>
      </c>
      <c r="I38" s="2">
        <v>7.2</v>
      </c>
      <c r="J38" s="2">
        <v>6.3</v>
      </c>
      <c r="K38" s="2">
        <v>7.8</v>
      </c>
      <c r="L38" s="2">
        <v>8.4</v>
      </c>
      <c r="M38" s="2">
        <v>6.4</v>
      </c>
      <c r="N38" s="2">
        <v>5.7</v>
      </c>
      <c r="O38" s="2">
        <v>8.8000000000000007</v>
      </c>
      <c r="P38" s="2">
        <v>6.2</v>
      </c>
    </row>
    <row r="39" spans="1:16" x14ac:dyDescent="0.3">
      <c r="A39" s="5" t="s">
        <v>297</v>
      </c>
      <c r="B39" s="4">
        <v>2023</v>
      </c>
      <c r="C39" s="3" t="s">
        <v>296</v>
      </c>
      <c r="D39" s="3">
        <v>87</v>
      </c>
      <c r="E39" s="2">
        <v>7.3</v>
      </c>
      <c r="F39" s="2">
        <v>3.2</v>
      </c>
      <c r="G39" s="2">
        <v>4.5999999999999996</v>
      </c>
      <c r="H39" s="2">
        <v>3.2</v>
      </c>
      <c r="I39" s="2">
        <v>7.3</v>
      </c>
      <c r="J39" s="2">
        <v>8.6999999999999993</v>
      </c>
      <c r="K39" s="2">
        <v>9.8000000000000007</v>
      </c>
      <c r="L39" s="2">
        <v>8</v>
      </c>
      <c r="M39" s="2">
        <v>9.4</v>
      </c>
      <c r="N39" s="2">
        <v>7.4</v>
      </c>
      <c r="O39" s="2">
        <v>9.1999999999999993</v>
      </c>
      <c r="P39" s="2">
        <v>8.9</v>
      </c>
    </row>
    <row r="40" spans="1:16" x14ac:dyDescent="0.3">
      <c r="A40" s="5" t="s">
        <v>295</v>
      </c>
      <c r="B40" s="4">
        <v>2023</v>
      </c>
      <c r="C40" s="3" t="s">
        <v>294</v>
      </c>
      <c r="D40" s="3">
        <v>86.9</v>
      </c>
      <c r="E40" s="2">
        <v>9.3000000000000007</v>
      </c>
      <c r="F40" s="2">
        <v>5.3</v>
      </c>
      <c r="G40" s="2">
        <v>8.6999999999999993</v>
      </c>
      <c r="H40" s="2">
        <v>5.6</v>
      </c>
      <c r="I40" s="2">
        <v>8.8000000000000007</v>
      </c>
      <c r="J40" s="2">
        <v>8.1999999999999993</v>
      </c>
      <c r="K40" s="2">
        <v>8.1</v>
      </c>
      <c r="L40" s="2">
        <v>8.8000000000000007</v>
      </c>
      <c r="M40" s="2">
        <v>6.3</v>
      </c>
      <c r="N40" s="2">
        <v>6.6</v>
      </c>
      <c r="O40" s="2">
        <v>7.2</v>
      </c>
      <c r="P40" s="2">
        <v>4</v>
      </c>
    </row>
    <row r="41" spans="1:16" x14ac:dyDescent="0.3">
      <c r="A41" s="5" t="s">
        <v>293</v>
      </c>
      <c r="B41" s="4">
        <v>2023</v>
      </c>
      <c r="C41" s="3" t="s">
        <v>292</v>
      </c>
      <c r="D41" s="3">
        <v>85.399999999999991</v>
      </c>
      <c r="E41" s="2">
        <v>6.8</v>
      </c>
      <c r="F41" s="2">
        <v>5.5</v>
      </c>
      <c r="G41" s="2">
        <v>9.6</v>
      </c>
      <c r="H41" s="2">
        <v>4.9000000000000004</v>
      </c>
      <c r="I41" s="2">
        <v>4.5</v>
      </c>
      <c r="J41" s="2">
        <v>7.6</v>
      </c>
      <c r="K41" s="2">
        <v>9.8000000000000007</v>
      </c>
      <c r="L41" s="2">
        <v>4.0999999999999996</v>
      </c>
      <c r="M41" s="2">
        <v>9.9</v>
      </c>
      <c r="N41" s="2">
        <v>7</v>
      </c>
      <c r="O41" s="2">
        <v>9.6</v>
      </c>
      <c r="P41" s="2">
        <v>6.1</v>
      </c>
    </row>
    <row r="42" spans="1:16" x14ac:dyDescent="0.3">
      <c r="A42" s="5" t="s">
        <v>291</v>
      </c>
      <c r="B42" s="4">
        <v>2023</v>
      </c>
      <c r="C42" s="3" t="s">
        <v>290</v>
      </c>
      <c r="D42" s="3">
        <v>85.199999999999989</v>
      </c>
      <c r="E42" s="2">
        <v>7.7</v>
      </c>
      <c r="F42" s="2">
        <v>7.5</v>
      </c>
      <c r="G42" s="2">
        <v>8.8000000000000007</v>
      </c>
      <c r="H42" s="2">
        <v>6.8</v>
      </c>
      <c r="I42" s="2">
        <v>5.9</v>
      </c>
      <c r="J42" s="2">
        <v>5.0999999999999996</v>
      </c>
      <c r="K42" s="2">
        <v>7.5</v>
      </c>
      <c r="L42" s="2">
        <v>7.9</v>
      </c>
      <c r="M42" s="2">
        <v>7.3</v>
      </c>
      <c r="N42" s="2">
        <v>6.8</v>
      </c>
      <c r="O42" s="2">
        <v>9.3000000000000007</v>
      </c>
      <c r="P42" s="2">
        <v>4.5999999999999996</v>
      </c>
    </row>
    <row r="43" spans="1:16" x14ac:dyDescent="0.3">
      <c r="A43" s="5" t="s">
        <v>289</v>
      </c>
      <c r="B43" s="4">
        <v>2023</v>
      </c>
      <c r="C43" s="3" t="s">
        <v>288</v>
      </c>
      <c r="D43" s="3">
        <v>84.4</v>
      </c>
      <c r="E43" s="2">
        <v>9.1</v>
      </c>
      <c r="F43" s="2">
        <v>5.5</v>
      </c>
      <c r="G43" s="2">
        <v>7.5</v>
      </c>
      <c r="H43" s="2">
        <v>3.7</v>
      </c>
      <c r="I43" s="2">
        <v>7.6</v>
      </c>
      <c r="J43" s="2">
        <v>6.7</v>
      </c>
      <c r="K43" s="2">
        <v>9.9</v>
      </c>
      <c r="L43" s="2">
        <v>8.5</v>
      </c>
      <c r="M43" s="2">
        <v>8.1999999999999993</v>
      </c>
      <c r="N43" s="2">
        <v>5.9</v>
      </c>
      <c r="O43" s="2">
        <v>8.1999999999999993</v>
      </c>
      <c r="P43" s="2">
        <v>3.6</v>
      </c>
    </row>
    <row r="44" spans="1:16" x14ac:dyDescent="0.3">
      <c r="A44" s="5" t="s">
        <v>287</v>
      </c>
      <c r="B44" s="4">
        <v>2023</v>
      </c>
      <c r="C44" s="3" t="s">
        <v>286</v>
      </c>
      <c r="D44" s="3">
        <v>83.2</v>
      </c>
      <c r="E44" s="2">
        <v>9.6</v>
      </c>
      <c r="F44" s="2">
        <v>6</v>
      </c>
      <c r="G44" s="2">
        <v>4.0999999999999996</v>
      </c>
      <c r="H44" s="2">
        <v>6.4</v>
      </c>
      <c r="I44" s="2">
        <v>7.8</v>
      </c>
      <c r="J44" s="2">
        <v>8.1</v>
      </c>
      <c r="K44" s="2">
        <v>7.5</v>
      </c>
      <c r="L44" s="2">
        <v>8.1999999999999993</v>
      </c>
      <c r="M44" s="2">
        <v>5.0999999999999996</v>
      </c>
      <c r="N44" s="2">
        <v>4.2</v>
      </c>
      <c r="O44" s="2">
        <v>8.6999999999999993</v>
      </c>
      <c r="P44" s="2">
        <v>7.5</v>
      </c>
    </row>
    <row r="45" spans="1:16" x14ac:dyDescent="0.3">
      <c r="A45" s="5" t="s">
        <v>285</v>
      </c>
      <c r="B45" s="4">
        <v>2023</v>
      </c>
      <c r="C45" s="3" t="s">
        <v>284</v>
      </c>
      <c r="D45" s="3">
        <v>82.300000000000011</v>
      </c>
      <c r="E45" s="2">
        <v>7.2</v>
      </c>
      <c r="F45" s="2">
        <v>7.3</v>
      </c>
      <c r="G45" s="2">
        <v>9</v>
      </c>
      <c r="H45" s="2">
        <v>6.1</v>
      </c>
      <c r="I45" s="2">
        <v>7.8</v>
      </c>
      <c r="J45" s="2">
        <v>6.4</v>
      </c>
      <c r="K45" s="2">
        <v>6.7</v>
      </c>
      <c r="L45" s="2">
        <v>6.7</v>
      </c>
      <c r="M45" s="2">
        <v>6.2</v>
      </c>
      <c r="N45" s="2">
        <v>5.2</v>
      </c>
      <c r="O45" s="2">
        <v>8</v>
      </c>
      <c r="P45" s="2">
        <v>5.7</v>
      </c>
    </row>
    <row r="46" spans="1:16" x14ac:dyDescent="0.3">
      <c r="A46" s="5" t="s">
        <v>283</v>
      </c>
      <c r="B46" s="4">
        <v>2023</v>
      </c>
      <c r="C46" s="3" t="s">
        <v>282</v>
      </c>
      <c r="D46" s="3">
        <v>82.2</v>
      </c>
      <c r="E46" s="2">
        <v>8.1999999999999993</v>
      </c>
      <c r="F46" s="2">
        <v>5.5</v>
      </c>
      <c r="G46" s="2">
        <v>4.8</v>
      </c>
      <c r="H46" s="2">
        <v>7.2</v>
      </c>
      <c r="I46" s="2">
        <v>7.7</v>
      </c>
      <c r="J46" s="2">
        <v>7.3</v>
      </c>
      <c r="K46" s="2">
        <v>8</v>
      </c>
      <c r="L46" s="2">
        <v>8</v>
      </c>
      <c r="M46" s="2">
        <v>5.7</v>
      </c>
      <c r="N46" s="2">
        <v>5.6</v>
      </c>
      <c r="O46" s="2">
        <v>8</v>
      </c>
      <c r="P46" s="2">
        <v>6.2</v>
      </c>
    </row>
    <row r="47" spans="1:16" x14ac:dyDescent="0.3">
      <c r="A47" s="5" t="s">
        <v>281</v>
      </c>
      <c r="B47" s="4">
        <v>2023</v>
      </c>
      <c r="C47" s="3" t="s">
        <v>280</v>
      </c>
      <c r="D47" s="3">
        <v>82.199999999999989</v>
      </c>
      <c r="E47" s="2">
        <v>7.1</v>
      </c>
      <c r="F47" s="2">
        <v>7.1</v>
      </c>
      <c r="G47" s="2">
        <v>5.3</v>
      </c>
      <c r="H47" s="2">
        <v>4</v>
      </c>
      <c r="I47" s="2">
        <v>7.2</v>
      </c>
      <c r="J47" s="2">
        <v>7</v>
      </c>
      <c r="K47" s="2">
        <v>8.8000000000000007</v>
      </c>
      <c r="L47" s="2">
        <v>7.6</v>
      </c>
      <c r="M47" s="2">
        <v>7.9</v>
      </c>
      <c r="N47" s="2">
        <v>5.3</v>
      </c>
      <c r="O47" s="2">
        <v>7.3</v>
      </c>
      <c r="P47" s="2">
        <v>7.6</v>
      </c>
    </row>
    <row r="48" spans="1:16" x14ac:dyDescent="0.3">
      <c r="A48" s="5" t="s">
        <v>279</v>
      </c>
      <c r="B48" s="4">
        <v>2023</v>
      </c>
      <c r="C48" s="3" t="s">
        <v>278</v>
      </c>
      <c r="D48" s="3">
        <v>82.1</v>
      </c>
      <c r="E48" s="2">
        <v>7.4</v>
      </c>
      <c r="F48" s="2">
        <v>5.7</v>
      </c>
      <c r="G48" s="2">
        <v>6.6</v>
      </c>
      <c r="H48" s="2">
        <v>6.5</v>
      </c>
      <c r="I48" s="2">
        <v>8.1</v>
      </c>
      <c r="J48" s="2">
        <v>7</v>
      </c>
      <c r="K48" s="2">
        <v>7.6</v>
      </c>
      <c r="L48" s="2">
        <v>8.1</v>
      </c>
      <c r="M48" s="2">
        <v>6.4</v>
      </c>
      <c r="N48" s="2">
        <v>5.8</v>
      </c>
      <c r="O48" s="2">
        <v>7.6</v>
      </c>
      <c r="P48" s="2">
        <v>5.3</v>
      </c>
    </row>
    <row r="49" spans="1:16" x14ac:dyDescent="0.3">
      <c r="A49" s="5" t="s">
        <v>277</v>
      </c>
      <c r="B49" s="4">
        <v>2023</v>
      </c>
      <c r="C49" s="3" t="s">
        <v>276</v>
      </c>
      <c r="D49" s="3">
        <v>81.8</v>
      </c>
      <c r="E49" s="2">
        <v>9.4</v>
      </c>
      <c r="F49" s="2">
        <v>4.9000000000000004</v>
      </c>
      <c r="G49" s="2">
        <v>5.9</v>
      </c>
      <c r="H49" s="2">
        <v>6.3</v>
      </c>
      <c r="I49" s="2">
        <v>9.1</v>
      </c>
      <c r="J49" s="2">
        <v>8.1999999999999993</v>
      </c>
      <c r="K49" s="2">
        <v>6.7</v>
      </c>
      <c r="L49" s="2">
        <v>8.1</v>
      </c>
      <c r="M49" s="2">
        <v>7.5</v>
      </c>
      <c r="N49" s="2">
        <v>3.9</v>
      </c>
      <c r="O49" s="2">
        <v>5.6</v>
      </c>
      <c r="P49" s="2">
        <v>6.2</v>
      </c>
    </row>
    <row r="50" spans="1:16" x14ac:dyDescent="0.3">
      <c r="A50" s="5" t="s">
        <v>275</v>
      </c>
      <c r="B50" s="4">
        <v>2023</v>
      </c>
      <c r="C50" s="3" t="s">
        <v>274</v>
      </c>
      <c r="D50" s="3">
        <v>81.7</v>
      </c>
      <c r="E50" s="2">
        <v>9.6</v>
      </c>
      <c r="F50" s="2">
        <v>5</v>
      </c>
      <c r="G50" s="2">
        <v>3.8</v>
      </c>
      <c r="H50" s="2">
        <v>5.9</v>
      </c>
      <c r="I50" s="2">
        <v>9.1999999999999993</v>
      </c>
      <c r="J50" s="2">
        <v>7.7</v>
      </c>
      <c r="K50" s="2">
        <v>6.7</v>
      </c>
      <c r="L50" s="2">
        <v>9.3000000000000007</v>
      </c>
      <c r="M50" s="2">
        <v>6</v>
      </c>
      <c r="N50" s="2">
        <v>5.7</v>
      </c>
      <c r="O50" s="2">
        <v>7.8</v>
      </c>
      <c r="P50" s="2">
        <v>5</v>
      </c>
    </row>
    <row r="51" spans="1:16" x14ac:dyDescent="0.3">
      <c r="A51" s="5" t="s">
        <v>273</v>
      </c>
      <c r="B51" s="4">
        <v>2023</v>
      </c>
      <c r="C51" s="3" t="s">
        <v>272</v>
      </c>
      <c r="D51" s="3">
        <v>81.599999999999994</v>
      </c>
      <c r="E51" s="2">
        <v>6.7</v>
      </c>
      <c r="F51" s="2">
        <v>5.5</v>
      </c>
      <c r="G51" s="2">
        <v>7.7</v>
      </c>
      <c r="H51" s="2">
        <v>5</v>
      </c>
      <c r="I51" s="2">
        <v>4.5</v>
      </c>
      <c r="J51" s="2">
        <v>7.1</v>
      </c>
      <c r="K51" s="2">
        <v>8.6</v>
      </c>
      <c r="L51" s="2">
        <v>4.7</v>
      </c>
      <c r="M51" s="2">
        <v>9.1999999999999993</v>
      </c>
      <c r="N51" s="2">
        <v>7</v>
      </c>
      <c r="O51" s="2">
        <v>9.1</v>
      </c>
      <c r="P51" s="2">
        <v>6.5</v>
      </c>
    </row>
    <row r="52" spans="1:16" x14ac:dyDescent="0.3">
      <c r="A52" s="5" t="s">
        <v>271</v>
      </c>
      <c r="B52" s="4">
        <v>2023</v>
      </c>
      <c r="C52" s="3" t="s">
        <v>270</v>
      </c>
      <c r="D52" s="3">
        <v>81.399999999999991</v>
      </c>
      <c r="E52" s="2">
        <v>8.4</v>
      </c>
      <c r="F52" s="2">
        <v>7.4</v>
      </c>
      <c r="G52" s="2">
        <v>5.4</v>
      </c>
      <c r="H52" s="2">
        <v>7</v>
      </c>
      <c r="I52" s="2">
        <v>7.5</v>
      </c>
      <c r="J52" s="2">
        <v>8.5</v>
      </c>
      <c r="K52" s="2">
        <v>5.5</v>
      </c>
      <c r="L52" s="2">
        <v>8.6</v>
      </c>
      <c r="M52" s="2">
        <v>5.6</v>
      </c>
      <c r="N52" s="2">
        <v>3.6</v>
      </c>
      <c r="O52" s="2">
        <v>7.8</v>
      </c>
      <c r="P52" s="2">
        <v>6.1</v>
      </c>
    </row>
    <row r="53" spans="1:16" x14ac:dyDescent="0.3">
      <c r="A53" s="5" t="s">
        <v>269</v>
      </c>
      <c r="B53" s="4">
        <v>2023</v>
      </c>
      <c r="C53" s="3" t="s">
        <v>268</v>
      </c>
      <c r="D53" s="3">
        <v>81.199999999999989</v>
      </c>
      <c r="E53" s="2">
        <v>4.5</v>
      </c>
      <c r="F53" s="2">
        <v>8.1999999999999993</v>
      </c>
      <c r="G53" s="2">
        <v>9.5</v>
      </c>
      <c r="H53" s="2">
        <v>3.7</v>
      </c>
      <c r="I53" s="2">
        <v>6.6</v>
      </c>
      <c r="J53" s="2">
        <v>6.9</v>
      </c>
      <c r="K53" s="2">
        <v>7.3</v>
      </c>
      <c r="L53" s="2">
        <v>4.8</v>
      </c>
      <c r="M53" s="2">
        <v>8</v>
      </c>
      <c r="N53" s="2">
        <v>6.6</v>
      </c>
      <c r="O53" s="2">
        <v>8.8000000000000007</v>
      </c>
      <c r="P53" s="2">
        <v>6.3</v>
      </c>
    </row>
    <row r="54" spans="1:16" x14ac:dyDescent="0.3">
      <c r="A54" s="5" t="s">
        <v>267</v>
      </c>
      <c r="B54" s="4">
        <v>2023</v>
      </c>
      <c r="C54" s="3" t="s">
        <v>266</v>
      </c>
      <c r="D54" s="3">
        <v>80.7</v>
      </c>
      <c r="E54" s="2">
        <v>4.8</v>
      </c>
      <c r="F54" s="2">
        <v>4.8</v>
      </c>
      <c r="G54" s="2">
        <v>7.8</v>
      </c>
      <c r="H54" s="2">
        <v>3.9</v>
      </c>
      <c r="I54" s="2">
        <v>5.2</v>
      </c>
      <c r="J54" s="2">
        <v>7.7</v>
      </c>
      <c r="K54" s="2">
        <v>9.1</v>
      </c>
      <c r="L54" s="2">
        <v>3.7</v>
      </c>
      <c r="M54" s="2">
        <v>9.3000000000000007</v>
      </c>
      <c r="N54" s="2">
        <v>8.3000000000000007</v>
      </c>
      <c r="O54" s="2">
        <v>8.4</v>
      </c>
      <c r="P54" s="2">
        <v>7.7</v>
      </c>
    </row>
    <row r="55" spans="1:16" x14ac:dyDescent="0.3">
      <c r="A55" s="5" t="s">
        <v>265</v>
      </c>
      <c r="B55" s="4">
        <v>2023</v>
      </c>
      <c r="C55" s="3" t="s">
        <v>264</v>
      </c>
      <c r="D55" s="3">
        <v>80.300000000000011</v>
      </c>
      <c r="E55" s="2">
        <v>6.4</v>
      </c>
      <c r="F55" s="2">
        <v>3.9</v>
      </c>
      <c r="G55" s="2">
        <v>5.5</v>
      </c>
      <c r="H55" s="2">
        <v>6</v>
      </c>
      <c r="I55" s="2">
        <v>6.4</v>
      </c>
      <c r="J55" s="2">
        <v>5.2</v>
      </c>
      <c r="K55" s="2">
        <v>9.1</v>
      </c>
      <c r="L55" s="2">
        <v>7.4</v>
      </c>
      <c r="M55" s="2">
        <v>8.3000000000000007</v>
      </c>
      <c r="N55" s="2">
        <v>6.4</v>
      </c>
      <c r="O55" s="2">
        <v>8.6999999999999993</v>
      </c>
      <c r="P55" s="2">
        <v>7</v>
      </c>
    </row>
    <row r="56" spans="1:16" x14ac:dyDescent="0.3">
      <c r="A56" s="5" t="s">
        <v>263</v>
      </c>
      <c r="B56" s="4">
        <v>2023</v>
      </c>
      <c r="C56" s="3" t="s">
        <v>262</v>
      </c>
      <c r="D56" s="3">
        <v>80.2</v>
      </c>
      <c r="E56" s="2">
        <v>8.1</v>
      </c>
      <c r="F56" s="2">
        <v>6.6</v>
      </c>
      <c r="G56" s="2">
        <v>8.8000000000000007</v>
      </c>
      <c r="H56" s="2">
        <v>6.1</v>
      </c>
      <c r="I56" s="2">
        <v>5.3</v>
      </c>
      <c r="J56" s="2">
        <v>5.0999999999999996</v>
      </c>
      <c r="K56" s="2">
        <v>6.6</v>
      </c>
      <c r="L56" s="2">
        <v>7.1</v>
      </c>
      <c r="M56" s="2">
        <v>6.3</v>
      </c>
      <c r="N56" s="2">
        <v>5.5</v>
      </c>
      <c r="O56" s="2">
        <v>8.8000000000000007</v>
      </c>
      <c r="P56" s="2">
        <v>5.9</v>
      </c>
    </row>
    <row r="57" spans="1:16" x14ac:dyDescent="0.3">
      <c r="A57" s="5" t="s">
        <v>261</v>
      </c>
      <c r="B57" s="4">
        <v>2023</v>
      </c>
      <c r="C57" s="3" t="s">
        <v>260</v>
      </c>
      <c r="D57" s="3">
        <v>79.600000000000009</v>
      </c>
      <c r="E57" s="2">
        <v>7.1</v>
      </c>
      <c r="F57" s="2">
        <v>5</v>
      </c>
      <c r="G57" s="2">
        <v>5.5</v>
      </c>
      <c r="H57" s="2">
        <v>5.9</v>
      </c>
      <c r="I57" s="2">
        <v>7.8</v>
      </c>
      <c r="J57" s="2">
        <v>6.4</v>
      </c>
      <c r="K57" s="2">
        <v>6.2</v>
      </c>
      <c r="L57" s="2">
        <v>8</v>
      </c>
      <c r="M57" s="2">
        <v>4</v>
      </c>
      <c r="N57" s="2">
        <v>5</v>
      </c>
      <c r="O57" s="2">
        <v>8.6999999999999993</v>
      </c>
      <c r="P57" s="2">
        <v>10</v>
      </c>
    </row>
    <row r="58" spans="1:16" x14ac:dyDescent="0.3">
      <c r="A58" s="5" t="s">
        <v>259</v>
      </c>
      <c r="B58" s="4">
        <v>2023</v>
      </c>
      <c r="C58" s="3" t="s">
        <v>258</v>
      </c>
      <c r="D58" s="3">
        <v>79.599999999999994</v>
      </c>
      <c r="E58" s="2">
        <v>6.9</v>
      </c>
      <c r="F58" s="2">
        <v>5.8</v>
      </c>
      <c r="G58" s="2">
        <v>4.9000000000000004</v>
      </c>
      <c r="H58" s="2">
        <v>6.7</v>
      </c>
      <c r="I58" s="2">
        <v>6.7</v>
      </c>
      <c r="J58" s="2">
        <v>6.3</v>
      </c>
      <c r="K58" s="2">
        <v>6.8</v>
      </c>
      <c r="L58" s="2">
        <v>7.8</v>
      </c>
      <c r="M58" s="2">
        <v>7.6</v>
      </c>
      <c r="N58" s="2">
        <v>6.8</v>
      </c>
      <c r="O58" s="2">
        <v>7</v>
      </c>
      <c r="P58" s="2">
        <v>6.3</v>
      </c>
    </row>
    <row r="59" spans="1:16" x14ac:dyDescent="0.3">
      <c r="A59" s="5" t="s">
        <v>257</v>
      </c>
      <c r="B59" s="4">
        <v>2023</v>
      </c>
      <c r="C59" s="3" t="s">
        <v>256</v>
      </c>
      <c r="D59" s="3">
        <v>79.099999999999994</v>
      </c>
      <c r="E59" s="2">
        <v>8.6999999999999993</v>
      </c>
      <c r="F59" s="2">
        <v>3.7</v>
      </c>
      <c r="G59" s="2">
        <v>2</v>
      </c>
      <c r="H59" s="2">
        <v>6</v>
      </c>
      <c r="I59" s="2">
        <v>7.8</v>
      </c>
      <c r="J59" s="2">
        <v>9.4</v>
      </c>
      <c r="K59" s="2">
        <v>8.8000000000000007</v>
      </c>
      <c r="L59" s="2">
        <v>7.1</v>
      </c>
      <c r="M59" s="2">
        <v>8.1999999999999993</v>
      </c>
      <c r="N59" s="2">
        <v>4.5</v>
      </c>
      <c r="O59" s="2">
        <v>6.8</v>
      </c>
      <c r="P59" s="2">
        <v>6.1</v>
      </c>
    </row>
    <row r="60" spans="1:16" x14ac:dyDescent="0.3">
      <c r="A60" s="5" t="s">
        <v>255</v>
      </c>
      <c r="B60" s="4">
        <v>2023</v>
      </c>
      <c r="C60" s="3" t="s">
        <v>254</v>
      </c>
      <c r="D60" s="3">
        <v>78.099999999999994</v>
      </c>
      <c r="E60" s="2">
        <v>7.8</v>
      </c>
      <c r="F60" s="2">
        <v>7.8</v>
      </c>
      <c r="G60" s="2">
        <v>7.3</v>
      </c>
      <c r="H60" s="2">
        <v>4.5999999999999996</v>
      </c>
      <c r="I60" s="2">
        <v>6.4</v>
      </c>
      <c r="J60" s="2">
        <v>6.2</v>
      </c>
      <c r="K60" s="2">
        <v>5.3</v>
      </c>
      <c r="L60" s="2">
        <v>6</v>
      </c>
      <c r="M60" s="2">
        <v>7.5</v>
      </c>
      <c r="N60" s="2">
        <v>6.7</v>
      </c>
      <c r="O60" s="2">
        <v>7.6</v>
      </c>
      <c r="P60" s="2">
        <v>4.9000000000000004</v>
      </c>
    </row>
    <row r="61" spans="1:16" x14ac:dyDescent="0.3">
      <c r="A61" s="5" t="s">
        <v>253</v>
      </c>
      <c r="B61" s="4">
        <v>2023</v>
      </c>
      <c r="C61" s="3" t="s">
        <v>252</v>
      </c>
      <c r="D61" s="3">
        <v>78.099999999999994</v>
      </c>
      <c r="E61" s="2">
        <v>7.4</v>
      </c>
      <c r="F61" s="2">
        <v>4.9000000000000004</v>
      </c>
      <c r="G61" s="2">
        <v>4.5</v>
      </c>
      <c r="H61" s="2">
        <v>5.9</v>
      </c>
      <c r="I61" s="2">
        <v>8.1999999999999993</v>
      </c>
      <c r="J61" s="2">
        <v>6.8</v>
      </c>
      <c r="K61" s="2">
        <v>5.7</v>
      </c>
      <c r="L61" s="2">
        <v>9.4</v>
      </c>
      <c r="M61" s="2">
        <v>6.7</v>
      </c>
      <c r="N61" s="2">
        <v>6.5</v>
      </c>
      <c r="O61" s="2">
        <v>7.1</v>
      </c>
      <c r="P61" s="2">
        <v>5</v>
      </c>
    </row>
    <row r="62" spans="1:16" x14ac:dyDescent="0.3">
      <c r="A62" s="5" t="s">
        <v>251</v>
      </c>
      <c r="B62" s="4">
        <v>2023</v>
      </c>
      <c r="C62" s="3" t="s">
        <v>250</v>
      </c>
      <c r="D62" s="3">
        <v>77.8</v>
      </c>
      <c r="E62" s="2">
        <v>7.9</v>
      </c>
      <c r="F62" s="2">
        <v>5.8</v>
      </c>
      <c r="G62" s="2">
        <v>6.8</v>
      </c>
      <c r="H62" s="2">
        <v>4.9000000000000004</v>
      </c>
      <c r="I62" s="2">
        <v>4.7</v>
      </c>
      <c r="J62" s="2">
        <v>4.4000000000000004</v>
      </c>
      <c r="K62" s="2">
        <v>6.8</v>
      </c>
      <c r="L62" s="2">
        <v>6.5</v>
      </c>
      <c r="M62" s="2">
        <v>7.5</v>
      </c>
      <c r="N62" s="2">
        <v>9.1</v>
      </c>
      <c r="O62" s="2">
        <v>8</v>
      </c>
      <c r="P62" s="2">
        <v>5.4</v>
      </c>
    </row>
    <row r="63" spans="1:16" x14ac:dyDescent="0.3">
      <c r="A63" s="5" t="s">
        <v>249</v>
      </c>
      <c r="B63" s="4">
        <v>2023</v>
      </c>
      <c r="C63" s="3" t="s">
        <v>248</v>
      </c>
      <c r="D63" s="3">
        <v>77.7</v>
      </c>
      <c r="E63" s="2">
        <v>5</v>
      </c>
      <c r="F63" s="2">
        <v>5.0999999999999996</v>
      </c>
      <c r="G63" s="2">
        <v>5.6</v>
      </c>
      <c r="H63" s="2">
        <v>7.3</v>
      </c>
      <c r="I63" s="2">
        <v>6.7</v>
      </c>
      <c r="J63" s="2">
        <v>6</v>
      </c>
      <c r="K63" s="2">
        <v>9.1</v>
      </c>
      <c r="L63" s="2">
        <v>6.5</v>
      </c>
      <c r="M63" s="2">
        <v>7.5</v>
      </c>
      <c r="N63" s="2">
        <v>5.6</v>
      </c>
      <c r="O63" s="2">
        <v>7.1</v>
      </c>
      <c r="P63" s="2">
        <v>6.2</v>
      </c>
    </row>
    <row r="64" spans="1:16" x14ac:dyDescent="0.3">
      <c r="A64" s="5" t="s">
        <v>247</v>
      </c>
      <c r="B64" s="4">
        <v>2023</v>
      </c>
      <c r="C64" s="3" t="s">
        <v>246</v>
      </c>
      <c r="D64" s="3">
        <v>77.5</v>
      </c>
      <c r="E64" s="2">
        <v>8.6999999999999993</v>
      </c>
      <c r="F64" s="2">
        <v>5.7</v>
      </c>
      <c r="G64" s="2">
        <v>5</v>
      </c>
      <c r="H64" s="2">
        <v>6.6</v>
      </c>
      <c r="I64" s="2">
        <v>5.9</v>
      </c>
      <c r="J64" s="2">
        <v>7.1</v>
      </c>
      <c r="K64" s="2">
        <v>4.9000000000000004</v>
      </c>
      <c r="L64" s="2">
        <v>7.2</v>
      </c>
      <c r="M64" s="2">
        <v>4.5</v>
      </c>
      <c r="N64" s="2">
        <v>5.6</v>
      </c>
      <c r="O64" s="2">
        <v>8.3000000000000007</v>
      </c>
      <c r="P64" s="2">
        <v>8</v>
      </c>
    </row>
    <row r="65" spans="1:16" x14ac:dyDescent="0.3">
      <c r="A65" s="5" t="s">
        <v>245</v>
      </c>
      <c r="B65" s="4">
        <v>2023</v>
      </c>
      <c r="C65" s="3" t="s">
        <v>244</v>
      </c>
      <c r="D65" s="3">
        <v>77.3</v>
      </c>
      <c r="E65" s="2">
        <v>7.1</v>
      </c>
      <c r="F65" s="2">
        <v>5.3</v>
      </c>
      <c r="G65" s="2">
        <v>9.3000000000000007</v>
      </c>
      <c r="H65" s="2">
        <v>6.5</v>
      </c>
      <c r="I65" s="2">
        <v>6.5</v>
      </c>
      <c r="J65" s="2">
        <v>4.7</v>
      </c>
      <c r="K65" s="2">
        <v>6.8</v>
      </c>
      <c r="L65" s="2">
        <v>6.8</v>
      </c>
      <c r="M65" s="2">
        <v>7.6</v>
      </c>
      <c r="N65" s="2">
        <v>6.2</v>
      </c>
      <c r="O65" s="2">
        <v>7.1</v>
      </c>
      <c r="P65" s="2">
        <v>3.4</v>
      </c>
    </row>
    <row r="66" spans="1:16" x14ac:dyDescent="0.3">
      <c r="A66" s="5" t="s">
        <v>243</v>
      </c>
      <c r="B66" s="4">
        <v>2023</v>
      </c>
      <c r="C66" s="3" t="s">
        <v>242</v>
      </c>
      <c r="D66" s="3">
        <v>76.599999999999994</v>
      </c>
      <c r="E66" s="2">
        <v>8.6</v>
      </c>
      <c r="F66" s="2">
        <v>4.9000000000000004</v>
      </c>
      <c r="G66" s="2">
        <v>5.2</v>
      </c>
      <c r="H66" s="2">
        <v>6.4</v>
      </c>
      <c r="I66" s="2">
        <v>7.3</v>
      </c>
      <c r="J66" s="2">
        <v>6.2</v>
      </c>
      <c r="K66" s="2">
        <v>6.9</v>
      </c>
      <c r="L66" s="2">
        <v>8.4</v>
      </c>
      <c r="M66" s="2">
        <v>5.6</v>
      </c>
      <c r="N66" s="2">
        <v>4.5999999999999996</v>
      </c>
      <c r="O66" s="2">
        <v>6.5</v>
      </c>
      <c r="P66" s="2">
        <v>6</v>
      </c>
    </row>
    <row r="67" spans="1:16" x14ac:dyDescent="0.3">
      <c r="A67" s="5" t="s">
        <v>241</v>
      </c>
      <c r="B67" s="4">
        <v>2023</v>
      </c>
      <c r="C67" s="3" t="s">
        <v>240</v>
      </c>
      <c r="D67" s="3">
        <v>76.3</v>
      </c>
      <c r="E67" s="2">
        <v>8.6</v>
      </c>
      <c r="F67" s="2">
        <v>3.9</v>
      </c>
      <c r="G67" s="2">
        <v>3.1</v>
      </c>
      <c r="H67" s="2">
        <v>7.5</v>
      </c>
      <c r="I67" s="2">
        <v>7.9</v>
      </c>
      <c r="J67" s="2">
        <v>8.4</v>
      </c>
      <c r="K67" s="2">
        <v>4.9000000000000004</v>
      </c>
      <c r="L67" s="2">
        <v>7.2</v>
      </c>
      <c r="M67" s="2">
        <v>4.9000000000000004</v>
      </c>
      <c r="N67" s="2">
        <v>5.8</v>
      </c>
      <c r="O67" s="2">
        <v>7.3</v>
      </c>
      <c r="P67" s="2">
        <v>6.8</v>
      </c>
    </row>
    <row r="68" spans="1:16" x14ac:dyDescent="0.3">
      <c r="A68" s="5" t="s">
        <v>239</v>
      </c>
      <c r="B68" s="4">
        <v>2023</v>
      </c>
      <c r="C68" s="3" t="s">
        <v>238</v>
      </c>
      <c r="D68" s="3">
        <v>76.100000000000009</v>
      </c>
      <c r="E68" s="2">
        <v>8.1999999999999993</v>
      </c>
      <c r="F68" s="2">
        <v>5.8</v>
      </c>
      <c r="G68" s="2">
        <v>2.8</v>
      </c>
      <c r="H68" s="2">
        <v>6.9</v>
      </c>
      <c r="I68" s="2">
        <v>5.9</v>
      </c>
      <c r="J68" s="2">
        <v>7.6</v>
      </c>
      <c r="K68" s="2">
        <v>6.4</v>
      </c>
      <c r="L68" s="2">
        <v>7.6</v>
      </c>
      <c r="M68" s="2">
        <v>6.9</v>
      </c>
      <c r="N68" s="2">
        <v>5.0999999999999996</v>
      </c>
      <c r="O68" s="2">
        <v>7.4</v>
      </c>
      <c r="P68" s="2">
        <v>5.5</v>
      </c>
    </row>
    <row r="69" spans="1:16" x14ac:dyDescent="0.3">
      <c r="A69" s="5" t="s">
        <v>237</v>
      </c>
      <c r="B69" s="4">
        <v>2023</v>
      </c>
      <c r="C69" s="3" t="s">
        <v>236</v>
      </c>
      <c r="D69" s="3">
        <v>75.7</v>
      </c>
      <c r="E69" s="2">
        <v>6.3</v>
      </c>
      <c r="F69" s="2">
        <v>8.4</v>
      </c>
      <c r="G69" s="2">
        <v>8.1999999999999993</v>
      </c>
      <c r="H69" s="2">
        <v>5.7</v>
      </c>
      <c r="I69" s="2">
        <v>4.4000000000000004</v>
      </c>
      <c r="J69" s="2">
        <v>6.4</v>
      </c>
      <c r="K69" s="2">
        <v>6.9</v>
      </c>
      <c r="L69" s="2">
        <v>4.8</v>
      </c>
      <c r="M69" s="2">
        <v>7.2</v>
      </c>
      <c r="N69" s="2">
        <v>4.5999999999999996</v>
      </c>
      <c r="O69" s="2">
        <v>6.9</v>
      </c>
      <c r="P69" s="2">
        <v>5.9</v>
      </c>
    </row>
    <row r="70" spans="1:16" x14ac:dyDescent="0.3">
      <c r="A70" s="5" t="s">
        <v>235</v>
      </c>
      <c r="B70" s="4">
        <v>2023</v>
      </c>
      <c r="C70" s="3" t="s">
        <v>234</v>
      </c>
      <c r="D70" s="3">
        <v>75.600000000000009</v>
      </c>
      <c r="E70" s="2">
        <v>5.7</v>
      </c>
      <c r="F70" s="2">
        <v>3.9</v>
      </c>
      <c r="G70" s="2">
        <v>7.9</v>
      </c>
      <c r="H70" s="2">
        <v>6.7</v>
      </c>
      <c r="I70" s="2">
        <v>4.9000000000000004</v>
      </c>
      <c r="J70" s="2">
        <v>6.9</v>
      </c>
      <c r="K70" s="2">
        <v>8.1999999999999993</v>
      </c>
      <c r="L70" s="2">
        <v>4.7</v>
      </c>
      <c r="M70" s="2">
        <v>6.6</v>
      </c>
      <c r="N70" s="2">
        <v>5.6</v>
      </c>
      <c r="O70" s="2">
        <v>8.1999999999999993</v>
      </c>
      <c r="P70" s="2">
        <v>6.3</v>
      </c>
    </row>
    <row r="71" spans="1:16" x14ac:dyDescent="0.3">
      <c r="A71" s="5" t="s">
        <v>233</v>
      </c>
      <c r="B71" s="4">
        <v>2023</v>
      </c>
      <c r="C71" s="3" t="s">
        <v>232</v>
      </c>
      <c r="D71" s="3">
        <v>74.699999999999989</v>
      </c>
      <c r="E71" s="2">
        <v>6.4</v>
      </c>
      <c r="F71" s="2">
        <v>5.4</v>
      </c>
      <c r="G71" s="2">
        <v>7.2</v>
      </c>
      <c r="H71" s="2">
        <v>6.4</v>
      </c>
      <c r="I71" s="2">
        <v>5.3</v>
      </c>
      <c r="J71" s="2">
        <v>5.0999999999999996</v>
      </c>
      <c r="K71" s="2">
        <v>8.9</v>
      </c>
      <c r="L71" s="2">
        <v>6.3</v>
      </c>
      <c r="M71" s="2">
        <v>6.8</v>
      </c>
      <c r="N71" s="2">
        <v>3.9</v>
      </c>
      <c r="O71" s="2">
        <v>8.3000000000000007</v>
      </c>
      <c r="P71" s="2">
        <v>4.7</v>
      </c>
    </row>
    <row r="72" spans="1:16" x14ac:dyDescent="0.3">
      <c r="A72" s="5" t="s">
        <v>231</v>
      </c>
      <c r="B72" s="4">
        <v>2023</v>
      </c>
      <c r="C72" s="3" t="s">
        <v>230</v>
      </c>
      <c r="D72" s="3">
        <v>74.5</v>
      </c>
      <c r="E72" s="2">
        <v>8.6999999999999993</v>
      </c>
      <c r="F72" s="2">
        <v>3.5</v>
      </c>
      <c r="G72" s="2">
        <v>7.5</v>
      </c>
      <c r="H72" s="2">
        <v>3.5</v>
      </c>
      <c r="I72" s="2">
        <v>6.8</v>
      </c>
      <c r="J72" s="2">
        <v>6.6</v>
      </c>
      <c r="K72" s="2">
        <v>7.1</v>
      </c>
      <c r="L72" s="2">
        <v>7.2</v>
      </c>
      <c r="M72" s="2">
        <v>7.9</v>
      </c>
      <c r="N72" s="2">
        <v>6.2</v>
      </c>
      <c r="O72" s="2">
        <v>6.5</v>
      </c>
      <c r="P72" s="2">
        <v>3</v>
      </c>
    </row>
    <row r="73" spans="1:16" x14ac:dyDescent="0.3">
      <c r="A73" s="5" t="s">
        <v>229</v>
      </c>
      <c r="B73" s="4">
        <v>2023</v>
      </c>
      <c r="C73" s="3" t="s">
        <v>228</v>
      </c>
      <c r="D73" s="3">
        <v>74.2</v>
      </c>
      <c r="E73" s="2">
        <v>7</v>
      </c>
      <c r="F73" s="2">
        <v>3.8</v>
      </c>
      <c r="G73" s="2">
        <v>6.7</v>
      </c>
      <c r="H73" s="2">
        <v>5.4</v>
      </c>
      <c r="I73" s="2">
        <v>4.3</v>
      </c>
      <c r="J73" s="2">
        <v>5.7</v>
      </c>
      <c r="K73" s="2">
        <v>9.4</v>
      </c>
      <c r="L73" s="2">
        <v>4.7</v>
      </c>
      <c r="M73" s="2">
        <v>8.6</v>
      </c>
      <c r="N73" s="2">
        <v>5.5</v>
      </c>
      <c r="O73" s="2">
        <v>8.4</v>
      </c>
      <c r="P73" s="2">
        <v>4.7</v>
      </c>
    </row>
    <row r="74" spans="1:16" x14ac:dyDescent="0.3">
      <c r="A74" s="5" t="s">
        <v>227</v>
      </c>
      <c r="B74" s="4">
        <v>2023</v>
      </c>
      <c r="C74" s="3" t="s">
        <v>226</v>
      </c>
      <c r="D74" s="3">
        <v>74.100000000000009</v>
      </c>
      <c r="E74" s="2">
        <v>8.5</v>
      </c>
      <c r="F74" s="2">
        <v>4.0999999999999996</v>
      </c>
      <c r="G74" s="2">
        <v>8.1</v>
      </c>
      <c r="H74" s="2">
        <v>4.9000000000000004</v>
      </c>
      <c r="I74" s="2">
        <v>5.8</v>
      </c>
      <c r="J74" s="2">
        <v>6.2</v>
      </c>
      <c r="K74" s="2">
        <v>4.5</v>
      </c>
      <c r="L74" s="2">
        <v>7.3</v>
      </c>
      <c r="M74" s="2">
        <v>7.5</v>
      </c>
      <c r="N74" s="2">
        <v>6</v>
      </c>
      <c r="O74" s="2">
        <v>7.3</v>
      </c>
      <c r="P74" s="2">
        <v>3.9</v>
      </c>
    </row>
    <row r="75" spans="1:16" x14ac:dyDescent="0.3">
      <c r="A75" s="5" t="s">
        <v>225</v>
      </c>
      <c r="B75" s="4">
        <v>2023</v>
      </c>
      <c r="C75" s="3" t="s">
        <v>224</v>
      </c>
      <c r="D75" s="3">
        <v>73.300000000000011</v>
      </c>
      <c r="E75" s="2">
        <v>8</v>
      </c>
      <c r="F75" s="2">
        <v>5.9</v>
      </c>
      <c r="G75" s="2">
        <v>2.6</v>
      </c>
      <c r="H75" s="2">
        <v>6.1</v>
      </c>
      <c r="I75" s="2">
        <v>7.8</v>
      </c>
      <c r="J75" s="2">
        <v>6.8</v>
      </c>
      <c r="K75" s="2">
        <v>5.3</v>
      </c>
      <c r="L75" s="2">
        <v>8.3000000000000007</v>
      </c>
      <c r="M75" s="2">
        <v>5.7</v>
      </c>
      <c r="N75" s="2">
        <v>5.2</v>
      </c>
      <c r="O75" s="2">
        <v>6.7</v>
      </c>
      <c r="P75" s="2">
        <v>4.9000000000000004</v>
      </c>
    </row>
    <row r="76" spans="1:16" x14ac:dyDescent="0.3">
      <c r="A76" s="5" t="s">
        <v>223</v>
      </c>
      <c r="B76" s="4">
        <v>2023</v>
      </c>
      <c r="C76" s="3" t="s">
        <v>222</v>
      </c>
      <c r="D76" s="3">
        <v>73.100000000000009</v>
      </c>
      <c r="E76" s="2">
        <v>7.6</v>
      </c>
      <c r="F76" s="2">
        <v>4.5</v>
      </c>
      <c r="G76" s="2">
        <v>8</v>
      </c>
      <c r="H76" s="2">
        <v>5.8</v>
      </c>
      <c r="I76" s="2">
        <v>6.2</v>
      </c>
      <c r="J76" s="2">
        <v>4.5999999999999996</v>
      </c>
      <c r="K76" s="2">
        <v>7.3</v>
      </c>
      <c r="L76" s="2">
        <v>7.2</v>
      </c>
      <c r="M76" s="2">
        <v>5.7</v>
      </c>
      <c r="N76" s="2">
        <v>6</v>
      </c>
      <c r="O76" s="2">
        <v>8.4</v>
      </c>
      <c r="P76" s="2">
        <v>1.8</v>
      </c>
    </row>
    <row r="77" spans="1:16" x14ac:dyDescent="0.3">
      <c r="A77" s="5" t="s">
        <v>221</v>
      </c>
      <c r="B77" s="4">
        <v>2023</v>
      </c>
      <c r="C77" s="3" t="s">
        <v>220</v>
      </c>
      <c r="D77" s="3">
        <v>72.699999999999989</v>
      </c>
      <c r="E77" s="2">
        <v>3.8</v>
      </c>
      <c r="F77" s="2">
        <v>6.3</v>
      </c>
      <c r="G77" s="2">
        <v>5.9</v>
      </c>
      <c r="H77" s="2">
        <v>4.5999999999999996</v>
      </c>
      <c r="I77" s="2">
        <v>4.5</v>
      </c>
      <c r="J77" s="2">
        <v>4.5</v>
      </c>
      <c r="K77" s="2">
        <v>9.1999999999999993</v>
      </c>
      <c r="L77" s="2">
        <v>4.9000000000000004</v>
      </c>
      <c r="M77" s="2">
        <v>7.5</v>
      </c>
      <c r="N77" s="2">
        <v>5.8</v>
      </c>
      <c r="O77" s="2">
        <v>7.9</v>
      </c>
      <c r="P77" s="2">
        <v>7.8</v>
      </c>
    </row>
    <row r="78" spans="1:16" x14ac:dyDescent="0.3">
      <c r="A78" s="5" t="s">
        <v>219</v>
      </c>
      <c r="B78" s="4">
        <v>2023</v>
      </c>
      <c r="C78" s="3" t="s">
        <v>218</v>
      </c>
      <c r="D78" s="3">
        <v>72.3</v>
      </c>
      <c r="E78" s="2">
        <v>6.1</v>
      </c>
      <c r="F78" s="2">
        <v>7.2</v>
      </c>
      <c r="G78" s="2">
        <v>6.4</v>
      </c>
      <c r="H78" s="2">
        <v>7.1</v>
      </c>
      <c r="I78" s="2">
        <v>3.9</v>
      </c>
      <c r="J78" s="2">
        <v>6.6</v>
      </c>
      <c r="K78" s="2">
        <v>6.4</v>
      </c>
      <c r="L78" s="2">
        <v>4.2</v>
      </c>
      <c r="M78" s="2">
        <v>4.3</v>
      </c>
      <c r="N78" s="2">
        <v>4.4000000000000004</v>
      </c>
      <c r="O78" s="2">
        <v>8.6999999999999993</v>
      </c>
      <c r="P78" s="2">
        <v>7</v>
      </c>
    </row>
    <row r="79" spans="1:16" x14ac:dyDescent="0.3">
      <c r="A79" s="5" t="s">
        <v>217</v>
      </c>
      <c r="B79" s="4">
        <v>2023</v>
      </c>
      <c r="C79" s="3" t="s">
        <v>216</v>
      </c>
      <c r="D79" s="3">
        <v>72</v>
      </c>
      <c r="E79" s="2">
        <v>8</v>
      </c>
      <c r="F79" s="2">
        <v>4</v>
      </c>
      <c r="G79" s="2">
        <v>6</v>
      </c>
      <c r="H79" s="2">
        <v>4.5</v>
      </c>
      <c r="I79" s="2">
        <v>6.9</v>
      </c>
      <c r="J79" s="2">
        <v>8.1</v>
      </c>
      <c r="K79" s="2">
        <v>6.1</v>
      </c>
      <c r="L79" s="2">
        <v>7.1</v>
      </c>
      <c r="M79" s="2">
        <v>4.8</v>
      </c>
      <c r="N79" s="2">
        <v>6.6</v>
      </c>
      <c r="O79" s="2">
        <v>6.8</v>
      </c>
      <c r="P79" s="2">
        <v>3.1</v>
      </c>
    </row>
    <row r="80" spans="1:16" x14ac:dyDescent="0.3">
      <c r="A80" s="5" t="s">
        <v>215</v>
      </c>
      <c r="B80" s="4">
        <v>2023</v>
      </c>
      <c r="C80" s="3" t="s">
        <v>214</v>
      </c>
      <c r="D80" s="3">
        <v>71.899999999999991</v>
      </c>
      <c r="E80" s="2">
        <v>4.7</v>
      </c>
      <c r="F80" s="2">
        <v>6.5</v>
      </c>
      <c r="G80" s="2">
        <v>7.1</v>
      </c>
      <c r="H80" s="2">
        <v>6.5</v>
      </c>
      <c r="I80" s="2">
        <v>4.4000000000000004</v>
      </c>
      <c r="J80" s="2">
        <v>5.3</v>
      </c>
      <c r="K80" s="2">
        <v>8</v>
      </c>
      <c r="L80" s="2">
        <v>3.8</v>
      </c>
      <c r="M80" s="2">
        <v>5</v>
      </c>
      <c r="N80" s="2">
        <v>5</v>
      </c>
      <c r="O80" s="2">
        <v>8.8000000000000007</v>
      </c>
      <c r="P80" s="2">
        <v>6.8</v>
      </c>
    </row>
    <row r="81" spans="1:16" x14ac:dyDescent="0.3">
      <c r="A81" s="5" t="s">
        <v>213</v>
      </c>
      <c r="B81" s="4">
        <v>2023</v>
      </c>
      <c r="C81" s="3" t="s">
        <v>212</v>
      </c>
      <c r="D81" s="3">
        <v>71.500000000000014</v>
      </c>
      <c r="E81" s="2">
        <v>7.4</v>
      </c>
      <c r="F81" s="2">
        <v>5.8</v>
      </c>
      <c r="G81" s="2">
        <v>5</v>
      </c>
      <c r="H81" s="2">
        <v>6.9</v>
      </c>
      <c r="I81" s="2">
        <v>6.3</v>
      </c>
      <c r="J81" s="2">
        <v>7.5</v>
      </c>
      <c r="K81" s="2">
        <v>3.7</v>
      </c>
      <c r="L81" s="2">
        <v>7.9</v>
      </c>
      <c r="M81" s="2">
        <v>4.5999999999999996</v>
      </c>
      <c r="N81" s="2">
        <v>4.5</v>
      </c>
      <c r="O81" s="2">
        <v>7</v>
      </c>
      <c r="P81" s="2">
        <v>4.9000000000000004</v>
      </c>
    </row>
    <row r="82" spans="1:16" x14ac:dyDescent="0.3">
      <c r="A82" s="5" t="s">
        <v>211</v>
      </c>
      <c r="B82" s="4">
        <v>2023</v>
      </c>
      <c r="C82" s="3" t="s">
        <v>210</v>
      </c>
      <c r="D82" s="3">
        <v>70.7</v>
      </c>
      <c r="E82" s="2">
        <v>6.9</v>
      </c>
      <c r="F82" s="2">
        <v>2.6</v>
      </c>
      <c r="G82" s="2">
        <v>6.4</v>
      </c>
      <c r="H82" s="2">
        <v>5.6</v>
      </c>
      <c r="I82" s="2">
        <v>7.6</v>
      </c>
      <c r="J82" s="2">
        <v>5.7</v>
      </c>
      <c r="K82" s="2">
        <v>6.4</v>
      </c>
      <c r="L82" s="2">
        <v>6.3</v>
      </c>
      <c r="M82" s="2">
        <v>5.7</v>
      </c>
      <c r="N82" s="2">
        <v>5.3</v>
      </c>
      <c r="O82" s="2">
        <v>8.1999999999999993</v>
      </c>
      <c r="P82" s="2">
        <v>4</v>
      </c>
    </row>
    <row r="83" spans="1:16" x14ac:dyDescent="0.3">
      <c r="A83" s="5" t="s">
        <v>209</v>
      </c>
      <c r="B83" s="4">
        <v>2023</v>
      </c>
      <c r="C83" s="3" t="s">
        <v>208</v>
      </c>
      <c r="D83" s="3">
        <v>70.199999999999989</v>
      </c>
      <c r="E83" s="2">
        <v>4.5999999999999996</v>
      </c>
      <c r="F83" s="2">
        <v>3.2</v>
      </c>
      <c r="G83" s="2">
        <v>5.4</v>
      </c>
      <c r="H83" s="2">
        <v>7.6</v>
      </c>
      <c r="I83" s="2">
        <v>5</v>
      </c>
      <c r="J83" s="2">
        <v>7.5</v>
      </c>
      <c r="K83" s="2">
        <v>6.1</v>
      </c>
      <c r="L83" s="2">
        <v>4.2</v>
      </c>
      <c r="M83" s="2">
        <v>5.4</v>
      </c>
      <c r="N83" s="2">
        <v>6.4</v>
      </c>
      <c r="O83" s="2">
        <v>8.1999999999999993</v>
      </c>
      <c r="P83" s="2">
        <v>6.6</v>
      </c>
    </row>
    <row r="84" spans="1:16" x14ac:dyDescent="0.3">
      <c r="A84" s="5" t="s">
        <v>207</v>
      </c>
      <c r="B84" s="4">
        <v>2023</v>
      </c>
      <c r="C84" s="3" t="s">
        <v>206</v>
      </c>
      <c r="D84" s="3">
        <v>69.999999999999986</v>
      </c>
      <c r="E84" s="2">
        <v>5</v>
      </c>
      <c r="F84" s="2">
        <v>6.2</v>
      </c>
      <c r="G84" s="2">
        <v>7</v>
      </c>
      <c r="H84" s="2">
        <v>5.0999999999999996</v>
      </c>
      <c r="I84" s="2">
        <v>5.2</v>
      </c>
      <c r="J84" s="2">
        <v>6.2</v>
      </c>
      <c r="K84" s="2">
        <v>7.6</v>
      </c>
      <c r="L84" s="2">
        <v>5</v>
      </c>
      <c r="M84" s="2">
        <v>6.9</v>
      </c>
      <c r="N84" s="2">
        <v>5.8</v>
      </c>
      <c r="O84" s="2">
        <v>6.9</v>
      </c>
      <c r="P84" s="2">
        <v>3.1</v>
      </c>
    </row>
    <row r="85" spans="1:16" x14ac:dyDescent="0.3">
      <c r="A85" s="5" t="s">
        <v>205</v>
      </c>
      <c r="B85" s="4">
        <v>2023</v>
      </c>
      <c r="C85" s="3" t="s">
        <v>204</v>
      </c>
      <c r="D85" s="3">
        <v>69.900000000000006</v>
      </c>
      <c r="E85" s="2">
        <v>4.8</v>
      </c>
      <c r="F85" s="2">
        <v>3.2</v>
      </c>
      <c r="G85" s="2">
        <v>5.3</v>
      </c>
      <c r="H85" s="2">
        <v>4.5999999999999996</v>
      </c>
      <c r="I85" s="2">
        <v>3.3</v>
      </c>
      <c r="J85" s="2">
        <v>5.3</v>
      </c>
      <c r="K85" s="2">
        <v>9.4</v>
      </c>
      <c r="L85" s="2">
        <v>2.7</v>
      </c>
      <c r="M85" s="2">
        <v>8.3000000000000007</v>
      </c>
      <c r="N85" s="2">
        <v>5.4</v>
      </c>
      <c r="O85" s="2">
        <v>9.6</v>
      </c>
      <c r="P85" s="2">
        <v>8</v>
      </c>
    </row>
    <row r="86" spans="1:16" x14ac:dyDescent="0.3">
      <c r="A86" s="5" t="s">
        <v>203</v>
      </c>
      <c r="B86" s="4">
        <v>2023</v>
      </c>
      <c r="C86" s="3" t="s">
        <v>202</v>
      </c>
      <c r="D86" s="3">
        <v>69.8</v>
      </c>
      <c r="E86" s="2">
        <v>6.9</v>
      </c>
      <c r="F86" s="2">
        <v>5.5</v>
      </c>
      <c r="G86" s="2">
        <v>6.1</v>
      </c>
      <c r="H86" s="2">
        <v>4.7</v>
      </c>
      <c r="I86" s="2">
        <v>5.7</v>
      </c>
      <c r="J86" s="2">
        <v>4.5</v>
      </c>
      <c r="K86" s="2">
        <v>6.3</v>
      </c>
      <c r="L86" s="2">
        <v>6.3</v>
      </c>
      <c r="M86" s="2">
        <v>5.6</v>
      </c>
      <c r="N86" s="2">
        <v>8.3000000000000007</v>
      </c>
      <c r="O86" s="2">
        <v>5.9</v>
      </c>
      <c r="P86" s="2">
        <v>4</v>
      </c>
    </row>
    <row r="87" spans="1:16" x14ac:dyDescent="0.3">
      <c r="A87" s="5" t="s">
        <v>201</v>
      </c>
      <c r="B87" s="4">
        <v>2023</v>
      </c>
      <c r="C87" s="3" t="s">
        <v>200</v>
      </c>
      <c r="D87" s="3">
        <v>69.7</v>
      </c>
      <c r="E87" s="2">
        <v>6.9</v>
      </c>
      <c r="F87" s="2">
        <v>5.2</v>
      </c>
      <c r="G87" s="2">
        <v>4.2</v>
      </c>
      <c r="H87" s="2">
        <v>7.3</v>
      </c>
      <c r="I87" s="2">
        <v>6.7</v>
      </c>
      <c r="J87" s="2">
        <v>8.9</v>
      </c>
      <c r="K87" s="2">
        <v>3.8</v>
      </c>
      <c r="L87" s="2">
        <v>6.6</v>
      </c>
      <c r="M87" s="2">
        <v>2.4</v>
      </c>
      <c r="N87" s="2">
        <v>4.0999999999999996</v>
      </c>
      <c r="O87" s="2">
        <v>6.3</v>
      </c>
      <c r="P87" s="2">
        <v>7.3</v>
      </c>
    </row>
    <row r="88" spans="1:16" x14ac:dyDescent="0.3">
      <c r="A88" s="5" t="s">
        <v>199</v>
      </c>
      <c r="B88" s="4">
        <v>2023</v>
      </c>
      <c r="C88" s="3" t="s">
        <v>198</v>
      </c>
      <c r="D88" s="3">
        <v>69.399999999999991</v>
      </c>
      <c r="E88" s="2">
        <v>6.7</v>
      </c>
      <c r="F88" s="2">
        <v>5</v>
      </c>
      <c r="G88" s="2">
        <v>5.9</v>
      </c>
      <c r="H88" s="2">
        <v>4.2</v>
      </c>
      <c r="I88" s="2">
        <v>6.2</v>
      </c>
      <c r="J88" s="2">
        <v>6</v>
      </c>
      <c r="K88" s="2">
        <v>6.4</v>
      </c>
      <c r="L88" s="2">
        <v>6</v>
      </c>
      <c r="M88" s="2">
        <v>4.3</v>
      </c>
      <c r="N88" s="2">
        <v>6</v>
      </c>
      <c r="O88" s="2">
        <v>8.1999999999999993</v>
      </c>
      <c r="P88" s="2">
        <v>4.5</v>
      </c>
    </row>
    <row r="89" spans="1:16" x14ac:dyDescent="0.3">
      <c r="A89" s="5" t="s">
        <v>197</v>
      </c>
      <c r="B89" s="4">
        <v>2023</v>
      </c>
      <c r="C89" s="3" t="s">
        <v>196</v>
      </c>
      <c r="D89" s="3">
        <v>69.300000000000011</v>
      </c>
      <c r="E89" s="2">
        <v>5.8</v>
      </c>
      <c r="F89" s="2">
        <v>4.2</v>
      </c>
      <c r="G89" s="2">
        <v>3.7</v>
      </c>
      <c r="H89" s="2">
        <v>8.4</v>
      </c>
      <c r="I89" s="2">
        <v>6.8</v>
      </c>
      <c r="J89" s="2">
        <v>8.3000000000000007</v>
      </c>
      <c r="K89" s="2">
        <v>4.0999999999999996</v>
      </c>
      <c r="L89" s="2">
        <v>6.2</v>
      </c>
      <c r="M89" s="2">
        <v>3.3</v>
      </c>
      <c r="N89" s="2">
        <v>3.1</v>
      </c>
      <c r="O89" s="2">
        <v>5.6</v>
      </c>
      <c r="P89" s="2">
        <v>9.8000000000000007</v>
      </c>
    </row>
    <row r="90" spans="1:16" x14ac:dyDescent="0.3">
      <c r="A90" s="5" t="s">
        <v>195</v>
      </c>
      <c r="B90" s="4">
        <v>2023</v>
      </c>
      <c r="C90" s="3" t="s">
        <v>194</v>
      </c>
      <c r="D90" s="3">
        <v>69.3</v>
      </c>
      <c r="E90" s="2">
        <v>6.8</v>
      </c>
      <c r="F90" s="2">
        <v>5.3</v>
      </c>
      <c r="G90" s="2">
        <v>5.3</v>
      </c>
      <c r="H90" s="2">
        <v>8.6999999999999993</v>
      </c>
      <c r="I90" s="2">
        <v>5.0999999999999996</v>
      </c>
      <c r="J90" s="2">
        <v>5.5</v>
      </c>
      <c r="K90" s="2">
        <v>5.2</v>
      </c>
      <c r="L90" s="2">
        <v>6.2</v>
      </c>
      <c r="M90" s="2">
        <v>5.4</v>
      </c>
      <c r="N90" s="2">
        <v>6</v>
      </c>
      <c r="O90" s="2">
        <v>4.8</v>
      </c>
      <c r="P90" s="2">
        <v>5</v>
      </c>
    </row>
    <row r="91" spans="1:16" x14ac:dyDescent="0.3">
      <c r="A91" s="5" t="s">
        <v>193</v>
      </c>
      <c r="B91" s="4">
        <v>2023</v>
      </c>
      <c r="C91" s="3" t="s">
        <v>192</v>
      </c>
      <c r="D91" s="3">
        <v>68.199999999999989</v>
      </c>
      <c r="E91" s="2">
        <v>4.4000000000000004</v>
      </c>
      <c r="F91" s="2">
        <v>5.0999999999999996</v>
      </c>
      <c r="G91" s="2">
        <v>8.3000000000000007</v>
      </c>
      <c r="H91" s="2">
        <v>7.1</v>
      </c>
      <c r="I91" s="2">
        <v>4.8</v>
      </c>
      <c r="J91" s="2">
        <v>5.7</v>
      </c>
      <c r="K91" s="2">
        <v>6.8</v>
      </c>
      <c r="L91" s="2">
        <v>5.0999999999999996</v>
      </c>
      <c r="M91" s="2">
        <v>5.4</v>
      </c>
      <c r="N91" s="2">
        <v>4.3</v>
      </c>
      <c r="O91" s="2">
        <v>6.6</v>
      </c>
      <c r="P91" s="2">
        <v>4.5999999999999996</v>
      </c>
    </row>
    <row r="92" spans="1:16" x14ac:dyDescent="0.3">
      <c r="A92" s="5" t="s">
        <v>191</v>
      </c>
      <c r="B92" s="4">
        <v>2023</v>
      </c>
      <c r="C92" s="3" t="s">
        <v>190</v>
      </c>
      <c r="D92" s="3">
        <v>68</v>
      </c>
      <c r="E92" s="2">
        <v>6.1</v>
      </c>
      <c r="F92" s="2">
        <v>4.9000000000000004</v>
      </c>
      <c r="G92" s="2">
        <v>7.1</v>
      </c>
      <c r="H92" s="2">
        <v>3.7</v>
      </c>
      <c r="I92" s="2">
        <v>4.3</v>
      </c>
      <c r="J92" s="2">
        <v>3.5</v>
      </c>
      <c r="K92" s="2">
        <v>7.5</v>
      </c>
      <c r="L92" s="2">
        <v>3.5</v>
      </c>
      <c r="M92" s="2">
        <v>7.7</v>
      </c>
      <c r="N92" s="2">
        <v>8</v>
      </c>
      <c r="O92" s="2">
        <v>9.6999999999999993</v>
      </c>
      <c r="P92" s="2">
        <v>2</v>
      </c>
    </row>
    <row r="93" spans="1:16" x14ac:dyDescent="0.3">
      <c r="A93" s="5" t="s">
        <v>189</v>
      </c>
      <c r="B93" s="4">
        <v>2023</v>
      </c>
      <c r="C93" s="3" t="s">
        <v>188</v>
      </c>
      <c r="D93" s="3">
        <v>67.900000000000006</v>
      </c>
      <c r="E93" s="2">
        <v>4.0999999999999996</v>
      </c>
      <c r="F93" s="2">
        <v>6.8</v>
      </c>
      <c r="G93" s="2">
        <v>7.8</v>
      </c>
      <c r="H93" s="2">
        <v>6</v>
      </c>
      <c r="I93" s="2">
        <v>4.3</v>
      </c>
      <c r="J93" s="2">
        <v>6.1</v>
      </c>
      <c r="K93" s="2">
        <v>5.6</v>
      </c>
      <c r="L93" s="2">
        <v>3.9</v>
      </c>
      <c r="M93" s="2">
        <v>3.7</v>
      </c>
      <c r="N93" s="2">
        <v>3.9</v>
      </c>
      <c r="O93" s="2">
        <v>8.6</v>
      </c>
      <c r="P93" s="2">
        <v>7.1</v>
      </c>
    </row>
    <row r="94" spans="1:16" x14ac:dyDescent="0.3">
      <c r="A94" s="5" t="s">
        <v>187</v>
      </c>
      <c r="B94" s="4">
        <v>2023</v>
      </c>
      <c r="C94" s="3" t="s">
        <v>186</v>
      </c>
      <c r="D94" s="3">
        <v>67.5</v>
      </c>
      <c r="E94" s="2">
        <v>3.8</v>
      </c>
      <c r="F94" s="2">
        <v>6.8</v>
      </c>
      <c r="G94" s="2">
        <v>5.9</v>
      </c>
      <c r="H94" s="2">
        <v>7.2</v>
      </c>
      <c r="I94" s="2">
        <v>2.8</v>
      </c>
      <c r="J94" s="2">
        <v>6.4</v>
      </c>
      <c r="K94" s="2">
        <v>6.3</v>
      </c>
      <c r="L94" s="2">
        <v>3.4</v>
      </c>
      <c r="M94" s="2">
        <v>5.8</v>
      </c>
      <c r="N94" s="2">
        <v>5.7</v>
      </c>
      <c r="O94" s="2">
        <v>6.4</v>
      </c>
      <c r="P94" s="2">
        <v>7</v>
      </c>
    </row>
    <row r="95" spans="1:16" x14ac:dyDescent="0.3">
      <c r="A95" s="5" t="s">
        <v>185</v>
      </c>
      <c r="B95" s="4">
        <v>2023</v>
      </c>
      <c r="C95" s="3" t="s">
        <v>184</v>
      </c>
      <c r="D95" s="3">
        <v>67.399999999999991</v>
      </c>
      <c r="E95" s="2">
        <v>5.4</v>
      </c>
      <c r="F95" s="2">
        <v>6</v>
      </c>
      <c r="G95" s="2">
        <v>5.8</v>
      </c>
      <c r="H95" s="2">
        <v>8.1</v>
      </c>
      <c r="I95" s="2">
        <v>3.6</v>
      </c>
      <c r="J95" s="2">
        <v>6.4</v>
      </c>
      <c r="K95" s="2">
        <v>4.9000000000000004</v>
      </c>
      <c r="L95" s="2">
        <v>4.5999999999999996</v>
      </c>
      <c r="M95" s="2">
        <v>3.9</v>
      </c>
      <c r="N95" s="2">
        <v>4.5</v>
      </c>
      <c r="O95" s="2">
        <v>7.8</v>
      </c>
      <c r="P95" s="2">
        <v>6.4</v>
      </c>
    </row>
    <row r="96" spans="1:16" x14ac:dyDescent="0.3">
      <c r="A96" s="5" t="s">
        <v>183</v>
      </c>
      <c r="B96" s="4">
        <v>2023</v>
      </c>
      <c r="C96" s="3" t="s">
        <v>182</v>
      </c>
      <c r="D96" s="3">
        <v>66.800000000000011</v>
      </c>
      <c r="E96" s="2">
        <v>4.3</v>
      </c>
      <c r="F96" s="2">
        <v>3.8</v>
      </c>
      <c r="G96" s="2">
        <v>5.4</v>
      </c>
      <c r="H96" s="2">
        <v>4.8</v>
      </c>
      <c r="I96" s="2">
        <v>5.3</v>
      </c>
      <c r="J96" s="2">
        <v>5.0999999999999996</v>
      </c>
      <c r="K96" s="2">
        <v>9</v>
      </c>
      <c r="L96" s="2">
        <v>4</v>
      </c>
      <c r="M96" s="2">
        <v>7.3</v>
      </c>
      <c r="N96" s="2">
        <v>5.6</v>
      </c>
      <c r="O96" s="2">
        <v>8.8000000000000007</v>
      </c>
      <c r="P96" s="2">
        <v>3.4</v>
      </c>
    </row>
    <row r="97" spans="1:16" x14ac:dyDescent="0.3">
      <c r="A97" s="5" t="s">
        <v>181</v>
      </c>
      <c r="B97" s="4">
        <v>2023</v>
      </c>
      <c r="C97" s="3" t="s">
        <v>180</v>
      </c>
      <c r="D97" s="3">
        <v>66.400000000000006</v>
      </c>
      <c r="E97" s="2">
        <v>5.4</v>
      </c>
      <c r="F97" s="2">
        <v>5.8</v>
      </c>
      <c r="G97" s="2">
        <v>9.6999999999999993</v>
      </c>
      <c r="H97" s="2">
        <v>5.5</v>
      </c>
      <c r="I97" s="2">
        <v>4.3</v>
      </c>
      <c r="J97" s="2">
        <v>5.6</v>
      </c>
      <c r="K97" s="2">
        <v>2.8</v>
      </c>
      <c r="L97" s="2">
        <v>5.6</v>
      </c>
      <c r="M97" s="2">
        <v>5</v>
      </c>
      <c r="N97" s="2">
        <v>2.7</v>
      </c>
      <c r="O97" s="2">
        <v>7.5</v>
      </c>
      <c r="P97" s="2">
        <v>6.5</v>
      </c>
    </row>
    <row r="98" spans="1:16" x14ac:dyDescent="0.3">
      <c r="A98" s="5" t="s">
        <v>179</v>
      </c>
      <c r="B98" s="4">
        <v>2023</v>
      </c>
      <c r="C98" s="3" t="s">
        <v>178</v>
      </c>
      <c r="D98" s="3">
        <v>66.399999999999991</v>
      </c>
      <c r="E98" s="2">
        <v>4.3</v>
      </c>
      <c r="F98" s="2">
        <v>2.9</v>
      </c>
      <c r="G98" s="2">
        <v>6.9</v>
      </c>
      <c r="H98" s="2">
        <v>5.6</v>
      </c>
      <c r="I98" s="2">
        <v>4.0999999999999996</v>
      </c>
      <c r="J98" s="2">
        <v>8</v>
      </c>
      <c r="K98" s="2">
        <v>5.7</v>
      </c>
      <c r="L98" s="2">
        <v>4.4000000000000004</v>
      </c>
      <c r="M98" s="2">
        <v>5.5</v>
      </c>
      <c r="N98" s="2">
        <v>6.9</v>
      </c>
      <c r="O98" s="2">
        <v>7.5</v>
      </c>
      <c r="P98" s="2">
        <v>4.5999999999999996</v>
      </c>
    </row>
    <row r="99" spans="1:16" x14ac:dyDescent="0.3">
      <c r="A99" s="5" t="s">
        <v>177</v>
      </c>
      <c r="B99" s="4">
        <v>2023</v>
      </c>
      <c r="C99" s="3" t="s">
        <v>176</v>
      </c>
      <c r="D99" s="3">
        <v>65.600000000000009</v>
      </c>
      <c r="E99" s="2">
        <v>7</v>
      </c>
      <c r="F99" s="2">
        <v>4.4000000000000004</v>
      </c>
      <c r="G99" s="2">
        <v>6.9</v>
      </c>
      <c r="H99" s="2">
        <v>5.7</v>
      </c>
      <c r="I99" s="2">
        <v>4.4000000000000004</v>
      </c>
      <c r="J99" s="2">
        <v>4.0999999999999996</v>
      </c>
      <c r="K99" s="2">
        <v>4.7</v>
      </c>
      <c r="L99" s="2">
        <v>5.9</v>
      </c>
      <c r="M99" s="2">
        <v>6.5</v>
      </c>
      <c r="N99" s="2">
        <v>5.2</v>
      </c>
      <c r="O99" s="2">
        <v>7.1</v>
      </c>
      <c r="P99" s="2">
        <v>3.7</v>
      </c>
    </row>
    <row r="100" spans="1:16" x14ac:dyDescent="0.3">
      <c r="A100" s="5" t="s">
        <v>175</v>
      </c>
      <c r="B100" s="4">
        <v>2023</v>
      </c>
      <c r="C100" s="3" t="s">
        <v>174</v>
      </c>
      <c r="D100" s="3">
        <v>65.500000000000014</v>
      </c>
      <c r="E100" s="2">
        <v>6.7</v>
      </c>
      <c r="F100" s="2">
        <v>2.6</v>
      </c>
      <c r="G100" s="2">
        <v>3.1</v>
      </c>
      <c r="H100" s="2">
        <v>4.5999999999999996</v>
      </c>
      <c r="I100" s="2">
        <v>5.8</v>
      </c>
      <c r="J100" s="2">
        <v>5.9</v>
      </c>
      <c r="K100" s="2">
        <v>8.1</v>
      </c>
      <c r="L100" s="2">
        <v>6.8</v>
      </c>
      <c r="M100" s="2">
        <v>6.1</v>
      </c>
      <c r="N100" s="2">
        <v>4.2</v>
      </c>
      <c r="O100" s="2">
        <v>7.7</v>
      </c>
      <c r="P100" s="2">
        <v>3.9</v>
      </c>
    </row>
    <row r="101" spans="1:16" x14ac:dyDescent="0.3">
      <c r="A101" s="5" t="s">
        <v>173</v>
      </c>
      <c r="B101" s="4">
        <v>2023</v>
      </c>
      <c r="C101" s="3" t="s">
        <v>172</v>
      </c>
      <c r="D101" s="3">
        <v>65.3</v>
      </c>
      <c r="E101" s="2">
        <v>4.3</v>
      </c>
      <c r="F101" s="2">
        <v>3.2</v>
      </c>
      <c r="G101" s="2">
        <v>9.5</v>
      </c>
      <c r="H101" s="2">
        <v>2.7</v>
      </c>
      <c r="I101" s="2">
        <v>4.8</v>
      </c>
      <c r="J101" s="2">
        <v>3.6</v>
      </c>
      <c r="K101" s="2">
        <v>7.6</v>
      </c>
      <c r="L101" s="2">
        <v>3.8</v>
      </c>
      <c r="M101" s="2">
        <v>8.1</v>
      </c>
      <c r="N101" s="2">
        <v>5.0999999999999996</v>
      </c>
      <c r="O101" s="2">
        <v>8.5</v>
      </c>
      <c r="P101" s="2">
        <v>4.0999999999999996</v>
      </c>
    </row>
    <row r="102" spans="1:16" x14ac:dyDescent="0.3">
      <c r="A102" s="5" t="s">
        <v>171</v>
      </c>
      <c r="B102" s="4">
        <v>2023</v>
      </c>
      <c r="C102" s="3" t="s">
        <v>170</v>
      </c>
      <c r="D102" s="3">
        <v>65.099999999999994</v>
      </c>
      <c r="E102" s="2">
        <v>4.7</v>
      </c>
      <c r="F102" s="2">
        <v>3.5</v>
      </c>
      <c r="G102" s="2">
        <v>5.0999999999999996</v>
      </c>
      <c r="H102" s="2">
        <v>10</v>
      </c>
      <c r="I102" s="2">
        <v>3.7</v>
      </c>
      <c r="J102" s="2">
        <v>6.9</v>
      </c>
      <c r="K102" s="2">
        <v>4.0999999999999996</v>
      </c>
      <c r="L102" s="2">
        <v>4.9000000000000004</v>
      </c>
      <c r="M102" s="2">
        <v>3.8</v>
      </c>
      <c r="N102" s="2">
        <v>3.6</v>
      </c>
      <c r="O102" s="2">
        <v>5.0999999999999996</v>
      </c>
      <c r="P102" s="2">
        <v>9.6999999999999993</v>
      </c>
    </row>
    <row r="103" spans="1:16" x14ac:dyDescent="0.3">
      <c r="A103" s="5" t="s">
        <v>169</v>
      </c>
      <c r="B103" s="4">
        <v>2023</v>
      </c>
      <c r="C103" s="3" t="s">
        <v>168</v>
      </c>
      <c r="D103" s="3">
        <v>65.099999999999994</v>
      </c>
      <c r="E103" s="2">
        <v>4.0999999999999996</v>
      </c>
      <c r="F103" s="2">
        <v>1.4</v>
      </c>
      <c r="G103" s="2">
        <v>9.5</v>
      </c>
      <c r="H103" s="2">
        <v>3</v>
      </c>
      <c r="I103" s="2">
        <v>5.7</v>
      </c>
      <c r="J103" s="2">
        <v>3.6</v>
      </c>
      <c r="K103" s="2">
        <v>8</v>
      </c>
      <c r="L103" s="2">
        <v>2.9</v>
      </c>
      <c r="M103" s="2">
        <v>8.6999999999999993</v>
      </c>
      <c r="N103" s="2">
        <v>5.3</v>
      </c>
      <c r="O103" s="2">
        <v>7.6</v>
      </c>
      <c r="P103" s="2">
        <v>5.3</v>
      </c>
    </row>
    <row r="104" spans="1:16" x14ac:dyDescent="0.3">
      <c r="A104" s="5" t="s">
        <v>167</v>
      </c>
      <c r="B104" s="4">
        <v>2023</v>
      </c>
      <c r="C104" s="3" t="s">
        <v>166</v>
      </c>
      <c r="D104" s="3">
        <v>65.099999999999994</v>
      </c>
      <c r="E104" s="2">
        <v>6.5</v>
      </c>
      <c r="F104" s="2">
        <v>3.1</v>
      </c>
      <c r="G104" s="2">
        <v>6.5</v>
      </c>
      <c r="H104" s="2">
        <v>3.2</v>
      </c>
      <c r="I104" s="2">
        <v>6.1</v>
      </c>
      <c r="J104" s="2">
        <v>3.3</v>
      </c>
      <c r="K104" s="2">
        <v>8.1</v>
      </c>
      <c r="L104" s="2">
        <v>4.7</v>
      </c>
      <c r="M104" s="2">
        <v>9.4</v>
      </c>
      <c r="N104" s="2">
        <v>4.9000000000000004</v>
      </c>
      <c r="O104" s="2">
        <v>7.2</v>
      </c>
      <c r="P104" s="2">
        <v>2.1</v>
      </c>
    </row>
    <row r="105" spans="1:16" x14ac:dyDescent="0.3">
      <c r="A105" s="5" t="s">
        <v>165</v>
      </c>
      <c r="B105" s="4">
        <v>2023</v>
      </c>
      <c r="C105" s="3" t="s">
        <v>164</v>
      </c>
      <c r="D105" s="3">
        <v>64.5</v>
      </c>
      <c r="E105" s="2">
        <v>5.6</v>
      </c>
      <c r="F105" s="2">
        <v>2.2999999999999998</v>
      </c>
      <c r="G105" s="2">
        <v>5.3</v>
      </c>
      <c r="H105" s="2">
        <v>4.0999999999999996</v>
      </c>
      <c r="I105" s="2">
        <v>5.6</v>
      </c>
      <c r="J105" s="2">
        <v>5.0999999999999996</v>
      </c>
      <c r="K105" s="2">
        <v>9.8000000000000007</v>
      </c>
      <c r="L105" s="2">
        <v>4.0999999999999996</v>
      </c>
      <c r="M105" s="2">
        <v>8</v>
      </c>
      <c r="N105" s="2">
        <v>4.5</v>
      </c>
      <c r="O105" s="2">
        <v>7.8</v>
      </c>
      <c r="P105" s="2">
        <v>2.2999999999999998</v>
      </c>
    </row>
    <row r="106" spans="1:16" x14ac:dyDescent="0.3">
      <c r="A106" s="5" t="s">
        <v>163</v>
      </c>
      <c r="B106" s="4">
        <v>2023</v>
      </c>
      <c r="C106" s="3" t="s">
        <v>162</v>
      </c>
      <c r="D106" s="3">
        <v>63.7</v>
      </c>
      <c r="E106" s="2">
        <v>5.7</v>
      </c>
      <c r="F106" s="2">
        <v>2.9</v>
      </c>
      <c r="G106" s="2">
        <v>4.7</v>
      </c>
      <c r="H106" s="2">
        <v>4.7</v>
      </c>
      <c r="I106" s="2">
        <v>6.9</v>
      </c>
      <c r="J106" s="2">
        <v>4.9000000000000004</v>
      </c>
      <c r="K106" s="2">
        <v>6.4</v>
      </c>
      <c r="L106" s="2">
        <v>5.7</v>
      </c>
      <c r="M106" s="2">
        <v>5.0999999999999996</v>
      </c>
      <c r="N106" s="2">
        <v>5.7</v>
      </c>
      <c r="O106" s="2">
        <v>7.8</v>
      </c>
      <c r="P106" s="2">
        <v>3.2</v>
      </c>
    </row>
    <row r="107" spans="1:16" x14ac:dyDescent="0.3">
      <c r="A107" s="5" t="s">
        <v>161</v>
      </c>
      <c r="B107" s="4">
        <v>2023</v>
      </c>
      <c r="C107" s="3" t="s">
        <v>160</v>
      </c>
      <c r="D107" s="3">
        <v>62.9</v>
      </c>
      <c r="E107" s="2">
        <v>5.2</v>
      </c>
      <c r="F107" s="2">
        <v>3.5</v>
      </c>
      <c r="G107" s="2">
        <v>3.4</v>
      </c>
      <c r="H107" s="2">
        <v>5.2</v>
      </c>
      <c r="I107" s="2">
        <v>2.6</v>
      </c>
      <c r="J107" s="2">
        <v>5.2</v>
      </c>
      <c r="K107" s="2">
        <v>6.9</v>
      </c>
      <c r="L107" s="2">
        <v>5.4</v>
      </c>
      <c r="M107" s="2">
        <v>6.9</v>
      </c>
      <c r="N107" s="2">
        <v>4.9000000000000004</v>
      </c>
      <c r="O107" s="2">
        <v>8.1</v>
      </c>
      <c r="P107" s="2">
        <v>5.6</v>
      </c>
    </row>
    <row r="108" spans="1:16" x14ac:dyDescent="0.3">
      <c r="A108" s="5" t="s">
        <v>159</v>
      </c>
      <c r="B108" s="4">
        <v>2023</v>
      </c>
      <c r="C108" s="3" t="s">
        <v>158</v>
      </c>
      <c r="D108" s="3">
        <v>62.29999999999999</v>
      </c>
      <c r="E108" s="2">
        <v>7.4</v>
      </c>
      <c r="F108" s="2">
        <v>3.5</v>
      </c>
      <c r="G108" s="2">
        <v>3</v>
      </c>
      <c r="H108" s="2">
        <v>6.8</v>
      </c>
      <c r="I108" s="2">
        <v>6.6</v>
      </c>
      <c r="J108" s="2">
        <v>5.8</v>
      </c>
      <c r="K108" s="2">
        <v>3.2</v>
      </c>
      <c r="L108" s="2">
        <v>6.8</v>
      </c>
      <c r="M108" s="2">
        <v>3.8</v>
      </c>
      <c r="N108" s="2">
        <v>4</v>
      </c>
      <c r="O108" s="2">
        <v>5.9</v>
      </c>
      <c r="P108" s="2">
        <v>5.5</v>
      </c>
    </row>
    <row r="109" spans="1:16" x14ac:dyDescent="0.3">
      <c r="A109" s="5" t="s">
        <v>157</v>
      </c>
      <c r="B109" s="4">
        <v>2023</v>
      </c>
      <c r="C109" s="3" t="s">
        <v>156</v>
      </c>
      <c r="D109" s="3">
        <v>61.900000000000013</v>
      </c>
      <c r="E109" s="2">
        <v>4.8</v>
      </c>
      <c r="F109" s="2">
        <v>2.2000000000000002</v>
      </c>
      <c r="G109" s="2">
        <v>1.6</v>
      </c>
      <c r="H109" s="2">
        <v>9.5</v>
      </c>
      <c r="I109" s="2">
        <v>5.3</v>
      </c>
      <c r="J109" s="2">
        <v>6.9</v>
      </c>
      <c r="K109" s="2">
        <v>4.2</v>
      </c>
      <c r="L109" s="2">
        <v>7</v>
      </c>
      <c r="M109" s="2">
        <v>5.2</v>
      </c>
      <c r="N109" s="2">
        <v>7</v>
      </c>
      <c r="O109" s="2">
        <v>3.7</v>
      </c>
      <c r="P109" s="2">
        <v>4.5</v>
      </c>
    </row>
    <row r="110" spans="1:16" x14ac:dyDescent="0.3">
      <c r="A110" s="5" t="s">
        <v>155</v>
      </c>
      <c r="B110" s="4">
        <v>2023</v>
      </c>
      <c r="C110" s="3" t="s">
        <v>154</v>
      </c>
      <c r="D110" s="3">
        <v>61.599999999999994</v>
      </c>
      <c r="E110" s="2">
        <v>5.8</v>
      </c>
      <c r="F110" s="2">
        <v>3</v>
      </c>
      <c r="G110" s="2">
        <v>5.9</v>
      </c>
      <c r="H110" s="2">
        <v>8.1999999999999993</v>
      </c>
      <c r="I110" s="2">
        <v>3.9</v>
      </c>
      <c r="J110" s="2">
        <v>3.5</v>
      </c>
      <c r="K110" s="2">
        <v>4.4000000000000004</v>
      </c>
      <c r="L110" s="2">
        <v>6.1</v>
      </c>
      <c r="M110" s="2">
        <v>3.4</v>
      </c>
      <c r="N110" s="2">
        <v>6.5</v>
      </c>
      <c r="O110" s="2">
        <v>4.8</v>
      </c>
      <c r="P110" s="2">
        <v>6.1</v>
      </c>
    </row>
    <row r="111" spans="1:16" x14ac:dyDescent="0.3">
      <c r="A111" s="5" t="s">
        <v>153</v>
      </c>
      <c r="B111" s="4">
        <v>2023</v>
      </c>
      <c r="C111" s="3" t="s">
        <v>152</v>
      </c>
      <c r="D111" s="3">
        <v>60.800000000000004</v>
      </c>
      <c r="E111" s="2">
        <v>6.4</v>
      </c>
      <c r="F111" s="2">
        <v>2.6</v>
      </c>
      <c r="G111" s="2">
        <v>4.5999999999999996</v>
      </c>
      <c r="H111" s="2">
        <v>6.7</v>
      </c>
      <c r="I111" s="2">
        <v>4.7</v>
      </c>
      <c r="J111" s="2">
        <v>4.5999999999999996</v>
      </c>
      <c r="K111" s="2">
        <v>5.4</v>
      </c>
      <c r="L111" s="2">
        <v>6.4</v>
      </c>
      <c r="M111" s="2">
        <v>4.0999999999999996</v>
      </c>
      <c r="N111" s="2">
        <v>5.5</v>
      </c>
      <c r="O111" s="2">
        <v>6.2</v>
      </c>
      <c r="P111" s="2">
        <v>3.6</v>
      </c>
    </row>
    <row r="112" spans="1:16" x14ac:dyDescent="0.3">
      <c r="A112" s="5" t="s">
        <v>151</v>
      </c>
      <c r="B112" s="4">
        <v>2023</v>
      </c>
      <c r="C112" s="3" t="s">
        <v>150</v>
      </c>
      <c r="D112" s="3">
        <v>60.6</v>
      </c>
      <c r="E112" s="2">
        <v>4.0999999999999996</v>
      </c>
      <c r="F112" s="2">
        <v>2.2999999999999998</v>
      </c>
      <c r="G112" s="2">
        <v>7.4</v>
      </c>
      <c r="H112" s="2">
        <v>4.5999999999999996</v>
      </c>
      <c r="I112" s="2">
        <v>2.6</v>
      </c>
      <c r="J112" s="2">
        <v>5.0999999999999996</v>
      </c>
      <c r="K112" s="2">
        <v>8.4</v>
      </c>
      <c r="L112" s="2">
        <v>4</v>
      </c>
      <c r="M112" s="2">
        <v>7.1</v>
      </c>
      <c r="N112" s="2">
        <v>4</v>
      </c>
      <c r="O112" s="2">
        <v>7.9</v>
      </c>
      <c r="P112" s="2">
        <v>3.1</v>
      </c>
    </row>
    <row r="113" spans="1:16" x14ac:dyDescent="0.3">
      <c r="A113" s="5" t="s">
        <v>149</v>
      </c>
      <c r="B113" s="4">
        <v>2023</v>
      </c>
      <c r="C113" s="3" t="s">
        <v>148</v>
      </c>
      <c r="D113" s="3">
        <v>60.300000000000004</v>
      </c>
      <c r="E113" s="2">
        <v>8.1</v>
      </c>
      <c r="F113" s="2">
        <v>3.6</v>
      </c>
      <c r="G113" s="2">
        <v>4.2</v>
      </c>
      <c r="H113" s="2">
        <v>5.9</v>
      </c>
      <c r="I113" s="2">
        <v>6.9</v>
      </c>
      <c r="J113" s="2">
        <v>6.8</v>
      </c>
      <c r="K113" s="2">
        <v>3.1</v>
      </c>
      <c r="L113" s="2">
        <v>7.2</v>
      </c>
      <c r="M113" s="2">
        <v>2.2000000000000002</v>
      </c>
      <c r="N113" s="2">
        <v>4.2</v>
      </c>
      <c r="O113" s="2">
        <v>3.5</v>
      </c>
      <c r="P113" s="2">
        <v>4.5999999999999996</v>
      </c>
    </row>
    <row r="114" spans="1:16" x14ac:dyDescent="0.3">
      <c r="A114" s="5" t="s">
        <v>147</v>
      </c>
      <c r="B114" s="4">
        <v>2023</v>
      </c>
      <c r="C114" s="3" t="s">
        <v>146</v>
      </c>
      <c r="D114" s="3">
        <v>60.3</v>
      </c>
      <c r="E114" s="2">
        <v>4.2</v>
      </c>
      <c r="F114" s="2">
        <v>6.3</v>
      </c>
      <c r="G114" s="2">
        <v>5.4</v>
      </c>
      <c r="H114" s="2">
        <v>6.4</v>
      </c>
      <c r="I114" s="2">
        <v>4.3</v>
      </c>
      <c r="J114" s="2">
        <v>6.3</v>
      </c>
      <c r="K114" s="2">
        <v>4.5</v>
      </c>
      <c r="L114" s="2">
        <v>4.2</v>
      </c>
      <c r="M114" s="2">
        <v>2.4</v>
      </c>
      <c r="N114" s="2">
        <v>4.0999999999999996</v>
      </c>
      <c r="O114" s="2">
        <v>7.3</v>
      </c>
      <c r="P114" s="2">
        <v>4.9000000000000004</v>
      </c>
    </row>
    <row r="115" spans="1:16" x14ac:dyDescent="0.3">
      <c r="A115" s="5" t="s">
        <v>145</v>
      </c>
      <c r="B115" s="4">
        <v>2023</v>
      </c>
      <c r="C115" s="3" t="s">
        <v>144</v>
      </c>
      <c r="D115" s="3">
        <v>60.1</v>
      </c>
      <c r="E115" s="2">
        <v>6.2</v>
      </c>
      <c r="F115" s="2">
        <v>3.6</v>
      </c>
      <c r="G115" s="2">
        <v>2.4</v>
      </c>
      <c r="H115" s="2">
        <v>8</v>
      </c>
      <c r="I115" s="2">
        <v>5</v>
      </c>
      <c r="J115" s="2">
        <v>5.9</v>
      </c>
      <c r="K115" s="2">
        <v>3.5</v>
      </c>
      <c r="L115" s="2">
        <v>5.6</v>
      </c>
      <c r="M115" s="2">
        <v>2.2999999999999998</v>
      </c>
      <c r="N115" s="2">
        <v>4.2</v>
      </c>
      <c r="O115" s="2">
        <v>5.5</v>
      </c>
      <c r="P115" s="2">
        <v>7.9</v>
      </c>
    </row>
    <row r="116" spans="1:16" x14ac:dyDescent="0.3">
      <c r="A116" s="5" t="s">
        <v>143</v>
      </c>
      <c r="B116" s="4">
        <v>2023</v>
      </c>
      <c r="C116" s="3" t="s">
        <v>142</v>
      </c>
      <c r="D116" s="3">
        <v>59.8</v>
      </c>
      <c r="E116" s="2">
        <v>5</v>
      </c>
      <c r="F116" s="2">
        <v>3</v>
      </c>
      <c r="G116" s="2">
        <v>4.7</v>
      </c>
      <c r="H116" s="2">
        <v>5</v>
      </c>
      <c r="I116" s="2">
        <v>3.6</v>
      </c>
      <c r="J116" s="2">
        <v>6.9</v>
      </c>
      <c r="K116" s="2">
        <v>3.4</v>
      </c>
      <c r="L116" s="2">
        <v>5.4</v>
      </c>
      <c r="M116" s="2">
        <v>5.6</v>
      </c>
      <c r="N116" s="2">
        <v>6.8</v>
      </c>
      <c r="O116" s="2">
        <v>4.3</v>
      </c>
      <c r="P116" s="2">
        <v>6.1</v>
      </c>
    </row>
    <row r="117" spans="1:16" x14ac:dyDescent="0.3">
      <c r="A117" s="5" t="s">
        <v>141</v>
      </c>
      <c r="B117" s="4">
        <v>2023</v>
      </c>
      <c r="C117" s="3" t="s">
        <v>140</v>
      </c>
      <c r="D117" s="3">
        <v>59.699999999999996</v>
      </c>
      <c r="E117" s="2">
        <v>5.5</v>
      </c>
      <c r="F117" s="2">
        <v>2.8</v>
      </c>
      <c r="G117" s="2">
        <v>7</v>
      </c>
      <c r="H117" s="2">
        <v>5.7</v>
      </c>
      <c r="I117" s="2">
        <v>4.7</v>
      </c>
      <c r="J117" s="2">
        <v>7.7</v>
      </c>
      <c r="K117" s="2">
        <v>4</v>
      </c>
      <c r="L117" s="2">
        <v>4.7</v>
      </c>
      <c r="M117" s="2">
        <v>4</v>
      </c>
      <c r="N117" s="2">
        <v>3.4</v>
      </c>
      <c r="O117" s="2">
        <v>5.8</v>
      </c>
      <c r="P117" s="2">
        <v>4.4000000000000004</v>
      </c>
    </row>
    <row r="118" spans="1:16" x14ac:dyDescent="0.3">
      <c r="A118" s="5" t="s">
        <v>139</v>
      </c>
      <c r="B118" s="4">
        <v>2023</v>
      </c>
      <c r="C118" s="3" t="s">
        <v>138</v>
      </c>
      <c r="D118" s="3">
        <v>59.499999999999993</v>
      </c>
      <c r="E118" s="2">
        <v>5.9</v>
      </c>
      <c r="F118" s="2">
        <v>3.2</v>
      </c>
      <c r="G118" s="2">
        <v>2.2000000000000002</v>
      </c>
      <c r="H118" s="2">
        <v>5.6</v>
      </c>
      <c r="I118" s="2">
        <v>3.8</v>
      </c>
      <c r="J118" s="2">
        <v>5.6</v>
      </c>
      <c r="K118" s="2">
        <v>7.6</v>
      </c>
      <c r="L118" s="2">
        <v>4.5</v>
      </c>
      <c r="M118" s="2">
        <v>6.3</v>
      </c>
      <c r="N118" s="2">
        <v>3.4</v>
      </c>
      <c r="O118" s="2">
        <v>7</v>
      </c>
      <c r="P118" s="2">
        <v>4.4000000000000004</v>
      </c>
    </row>
    <row r="119" spans="1:16" x14ac:dyDescent="0.3">
      <c r="A119" s="5" t="s">
        <v>137</v>
      </c>
      <c r="B119" s="4">
        <v>2023</v>
      </c>
      <c r="C119" s="3" t="s">
        <v>136</v>
      </c>
      <c r="D119" s="3">
        <v>58.300000000000004</v>
      </c>
      <c r="E119" s="2">
        <v>4.4000000000000004</v>
      </c>
      <c r="F119" s="2">
        <v>3.9</v>
      </c>
      <c r="G119" s="2">
        <v>4.8</v>
      </c>
      <c r="H119" s="2">
        <v>4.7</v>
      </c>
      <c r="I119" s="2">
        <v>3.5</v>
      </c>
      <c r="J119" s="2">
        <v>3.6</v>
      </c>
      <c r="K119" s="2">
        <v>8</v>
      </c>
      <c r="L119" s="2">
        <v>3.8</v>
      </c>
      <c r="M119" s="2">
        <v>7.5</v>
      </c>
      <c r="N119" s="2">
        <v>3.5</v>
      </c>
      <c r="O119" s="2">
        <v>6.9</v>
      </c>
      <c r="P119" s="2">
        <v>3.7</v>
      </c>
    </row>
    <row r="120" spans="1:16" x14ac:dyDescent="0.3">
      <c r="A120" s="5" t="s">
        <v>135</v>
      </c>
      <c r="B120" s="4">
        <v>2023</v>
      </c>
      <c r="C120" s="3" t="s">
        <v>134</v>
      </c>
      <c r="D120" s="3">
        <v>57.999999999999993</v>
      </c>
      <c r="E120" s="2">
        <v>4.0999999999999996</v>
      </c>
      <c r="F120" s="2">
        <v>3.6</v>
      </c>
      <c r="G120" s="2">
        <v>9.3000000000000007</v>
      </c>
      <c r="H120" s="2">
        <v>5.4</v>
      </c>
      <c r="I120" s="2">
        <v>2.4</v>
      </c>
      <c r="J120" s="2">
        <v>5.8</v>
      </c>
      <c r="K120" s="2">
        <v>3.9</v>
      </c>
      <c r="L120" s="2">
        <v>3.8</v>
      </c>
      <c r="M120" s="2">
        <v>2.9</v>
      </c>
      <c r="N120" s="2">
        <v>4</v>
      </c>
      <c r="O120" s="2">
        <v>6.5</v>
      </c>
      <c r="P120" s="2">
        <v>6.3</v>
      </c>
    </row>
    <row r="121" spans="1:16" x14ac:dyDescent="0.3">
      <c r="A121" s="5" t="s">
        <v>133</v>
      </c>
      <c r="B121" s="4">
        <v>2023</v>
      </c>
      <c r="C121" s="3" t="s">
        <v>132</v>
      </c>
      <c r="D121" s="3">
        <v>57</v>
      </c>
      <c r="E121" s="2">
        <v>3.4</v>
      </c>
      <c r="F121" s="2">
        <v>5.9</v>
      </c>
      <c r="G121" s="2">
        <v>4.5</v>
      </c>
      <c r="H121" s="2">
        <v>3.5</v>
      </c>
      <c r="I121" s="2">
        <v>4.5</v>
      </c>
      <c r="J121" s="2">
        <v>5.6</v>
      </c>
      <c r="K121" s="2">
        <v>4.2</v>
      </c>
      <c r="L121" s="2">
        <v>3.3</v>
      </c>
      <c r="M121" s="2">
        <v>3</v>
      </c>
      <c r="N121" s="2">
        <v>2.9</v>
      </c>
      <c r="O121" s="2">
        <v>7.9</v>
      </c>
      <c r="P121" s="2">
        <v>8.3000000000000007</v>
      </c>
    </row>
    <row r="122" spans="1:16" x14ac:dyDescent="0.3">
      <c r="A122" s="5" t="s">
        <v>131</v>
      </c>
      <c r="B122" s="4">
        <v>2023</v>
      </c>
      <c r="C122" s="3" t="s">
        <v>130</v>
      </c>
      <c r="D122" s="3">
        <v>56.8</v>
      </c>
      <c r="E122" s="2">
        <v>4.0999999999999996</v>
      </c>
      <c r="F122" s="2">
        <v>2.8</v>
      </c>
      <c r="G122" s="2">
        <v>3.5</v>
      </c>
      <c r="H122" s="2">
        <v>8.5</v>
      </c>
      <c r="I122" s="2">
        <v>2.9</v>
      </c>
      <c r="J122" s="2">
        <v>6.1</v>
      </c>
      <c r="K122" s="2">
        <v>5</v>
      </c>
      <c r="L122" s="2">
        <v>3.8</v>
      </c>
      <c r="M122" s="2">
        <v>3.6</v>
      </c>
      <c r="N122" s="2">
        <v>4.8</v>
      </c>
      <c r="O122" s="2">
        <v>6.2</v>
      </c>
      <c r="P122" s="2">
        <v>5.5</v>
      </c>
    </row>
    <row r="123" spans="1:16" x14ac:dyDescent="0.3">
      <c r="A123" s="5" t="s">
        <v>129</v>
      </c>
      <c r="B123" s="4">
        <v>2023</v>
      </c>
      <c r="C123" s="3" t="s">
        <v>128</v>
      </c>
      <c r="D123" s="3">
        <v>55.29999999999999</v>
      </c>
      <c r="E123" s="2">
        <v>7.8</v>
      </c>
      <c r="F123" s="2">
        <v>3.1</v>
      </c>
      <c r="G123" s="2">
        <v>3.7</v>
      </c>
      <c r="H123" s="2">
        <v>4.5</v>
      </c>
      <c r="I123" s="2">
        <v>6.8</v>
      </c>
      <c r="J123" s="2">
        <v>6.6</v>
      </c>
      <c r="K123" s="2">
        <v>2.5</v>
      </c>
      <c r="L123" s="2">
        <v>6.3</v>
      </c>
      <c r="M123" s="2">
        <v>5</v>
      </c>
      <c r="N123" s="2">
        <v>3.4</v>
      </c>
      <c r="O123" s="2">
        <v>3.3</v>
      </c>
      <c r="P123" s="2">
        <v>2.2999999999999998</v>
      </c>
    </row>
    <row r="124" spans="1:16" x14ac:dyDescent="0.3">
      <c r="A124" s="5" t="s">
        <v>127</v>
      </c>
      <c r="B124" s="4">
        <v>2023</v>
      </c>
      <c r="C124" s="3" t="s">
        <v>126</v>
      </c>
      <c r="D124" s="3">
        <v>55.099999999999994</v>
      </c>
      <c r="E124" s="2">
        <v>4.0999999999999996</v>
      </c>
      <c r="F124" s="2">
        <v>5.3</v>
      </c>
      <c r="G124" s="2">
        <v>4</v>
      </c>
      <c r="H124" s="2">
        <v>4</v>
      </c>
      <c r="I124" s="2">
        <v>3.2</v>
      </c>
      <c r="J124" s="2">
        <v>6</v>
      </c>
      <c r="K124" s="2">
        <v>5.8</v>
      </c>
      <c r="L124" s="2">
        <v>4.3</v>
      </c>
      <c r="M124" s="2">
        <v>3.9</v>
      </c>
      <c r="N124" s="2">
        <v>3.3</v>
      </c>
      <c r="O124" s="2">
        <v>4.0999999999999996</v>
      </c>
      <c r="P124" s="2">
        <v>7.1</v>
      </c>
    </row>
    <row r="125" spans="1:16" x14ac:dyDescent="0.3">
      <c r="A125" s="5" t="s">
        <v>125</v>
      </c>
      <c r="B125" s="4">
        <v>2023</v>
      </c>
      <c r="C125" s="3" t="s">
        <v>124</v>
      </c>
      <c r="D125" s="3">
        <v>55</v>
      </c>
      <c r="E125" s="2">
        <v>5.0999999999999996</v>
      </c>
      <c r="F125" s="2">
        <v>3.2</v>
      </c>
      <c r="G125" s="2">
        <v>4.8</v>
      </c>
      <c r="H125" s="2">
        <v>4.0999999999999996</v>
      </c>
      <c r="I125" s="2">
        <v>3.5</v>
      </c>
      <c r="J125" s="2">
        <v>3</v>
      </c>
      <c r="K125" s="2">
        <v>6.5</v>
      </c>
      <c r="L125" s="2">
        <v>3.7</v>
      </c>
      <c r="M125" s="2">
        <v>7.5</v>
      </c>
      <c r="N125" s="2">
        <v>4.8</v>
      </c>
      <c r="O125" s="2">
        <v>6.8</v>
      </c>
      <c r="P125" s="2">
        <v>2</v>
      </c>
    </row>
    <row r="126" spans="1:16" x14ac:dyDescent="0.3">
      <c r="A126" s="5" t="s">
        <v>123</v>
      </c>
      <c r="B126" s="4">
        <v>2023</v>
      </c>
      <c r="C126" s="3" t="s">
        <v>122</v>
      </c>
      <c r="D126" s="3">
        <v>54.699999999999996</v>
      </c>
      <c r="E126" s="2">
        <v>2.8</v>
      </c>
      <c r="F126" s="2">
        <v>1.1000000000000001</v>
      </c>
      <c r="G126" s="2">
        <v>7.1</v>
      </c>
      <c r="H126" s="2">
        <v>3.4</v>
      </c>
      <c r="I126" s="2">
        <v>6.9</v>
      </c>
      <c r="J126" s="2">
        <v>3</v>
      </c>
      <c r="K126" s="2">
        <v>7.7</v>
      </c>
      <c r="L126" s="2">
        <v>2</v>
      </c>
      <c r="M126" s="2">
        <v>6.3</v>
      </c>
      <c r="N126" s="2">
        <v>3.9</v>
      </c>
      <c r="O126" s="2">
        <v>7.4</v>
      </c>
      <c r="P126" s="2">
        <v>3.1</v>
      </c>
    </row>
    <row r="127" spans="1:16" x14ac:dyDescent="0.3">
      <c r="A127" s="5" t="s">
        <v>121</v>
      </c>
      <c r="B127" s="4">
        <v>2023</v>
      </c>
      <c r="C127" s="3" t="s">
        <v>120</v>
      </c>
      <c r="D127" s="3">
        <v>53.8</v>
      </c>
      <c r="E127" s="2">
        <v>3.7</v>
      </c>
      <c r="F127" s="2">
        <v>2.7</v>
      </c>
      <c r="G127" s="2">
        <v>3.6</v>
      </c>
      <c r="H127" s="2">
        <v>6.2</v>
      </c>
      <c r="I127" s="2">
        <v>5.0999999999999996</v>
      </c>
      <c r="J127" s="2">
        <v>6.6</v>
      </c>
      <c r="K127" s="2">
        <v>3.6</v>
      </c>
      <c r="L127" s="2">
        <v>3.8</v>
      </c>
      <c r="M127" s="2">
        <v>3.8</v>
      </c>
      <c r="N127" s="2">
        <v>4.9000000000000004</v>
      </c>
      <c r="O127" s="2">
        <v>3.7</v>
      </c>
      <c r="P127" s="2">
        <v>6.1</v>
      </c>
    </row>
    <row r="128" spans="1:16" x14ac:dyDescent="0.3">
      <c r="A128" s="5" t="s">
        <v>119</v>
      </c>
      <c r="B128" s="4">
        <v>2023</v>
      </c>
      <c r="C128" s="3" t="s">
        <v>118</v>
      </c>
      <c r="D128" s="3">
        <v>53.699999999999996</v>
      </c>
      <c r="E128" s="2">
        <v>4.0999999999999996</v>
      </c>
      <c r="F128" s="2">
        <v>2.2000000000000002</v>
      </c>
      <c r="G128" s="2">
        <v>3.6</v>
      </c>
      <c r="H128" s="2">
        <v>7.7</v>
      </c>
      <c r="I128" s="2">
        <v>4.5999999999999996</v>
      </c>
      <c r="J128" s="2">
        <v>5.9</v>
      </c>
      <c r="K128" s="2">
        <v>3.7</v>
      </c>
      <c r="L128" s="2">
        <v>4.0999999999999996</v>
      </c>
      <c r="M128" s="2">
        <v>1.5</v>
      </c>
      <c r="N128" s="2">
        <v>4.8</v>
      </c>
      <c r="O128" s="2">
        <v>5.6</v>
      </c>
      <c r="P128" s="2">
        <v>5.9</v>
      </c>
    </row>
    <row r="129" spans="1:16" x14ac:dyDescent="0.3">
      <c r="A129" s="5" t="s">
        <v>117</v>
      </c>
      <c r="B129" s="4">
        <v>2023</v>
      </c>
      <c r="C129" s="3" t="s">
        <v>116</v>
      </c>
      <c r="D129" s="3">
        <v>53.3</v>
      </c>
      <c r="E129" s="2">
        <v>4.2</v>
      </c>
      <c r="F129" s="2">
        <v>2.2999999999999998</v>
      </c>
      <c r="G129" s="2">
        <v>3.9</v>
      </c>
      <c r="H129" s="2">
        <v>5.3</v>
      </c>
      <c r="I129" s="2">
        <v>5.3</v>
      </c>
      <c r="J129" s="2">
        <v>3.8</v>
      </c>
      <c r="K129" s="2">
        <v>3.5</v>
      </c>
      <c r="L129" s="2">
        <v>2.4</v>
      </c>
      <c r="M129" s="2">
        <v>4.5999999999999996</v>
      </c>
      <c r="N129" s="2">
        <v>5.2</v>
      </c>
      <c r="O129" s="2">
        <v>6</v>
      </c>
      <c r="P129" s="2">
        <v>6.8</v>
      </c>
    </row>
    <row r="130" spans="1:16" x14ac:dyDescent="0.3">
      <c r="A130" s="5" t="s">
        <v>115</v>
      </c>
      <c r="B130" s="4">
        <v>2023</v>
      </c>
      <c r="C130" s="3" t="s">
        <v>114</v>
      </c>
      <c r="D130" s="3">
        <v>53</v>
      </c>
      <c r="E130" s="2">
        <v>4.5</v>
      </c>
      <c r="F130" s="2">
        <v>4</v>
      </c>
      <c r="G130" s="2">
        <v>5.4</v>
      </c>
      <c r="H130" s="2">
        <v>5.6</v>
      </c>
      <c r="I130" s="2">
        <v>4</v>
      </c>
      <c r="J130" s="2">
        <v>4</v>
      </c>
      <c r="K130" s="2">
        <v>4.4000000000000004</v>
      </c>
      <c r="L130" s="2">
        <v>5</v>
      </c>
      <c r="M130" s="2">
        <v>4.0999999999999996</v>
      </c>
      <c r="N130" s="2">
        <v>1.9</v>
      </c>
      <c r="O130" s="2">
        <v>5.7</v>
      </c>
      <c r="P130" s="2">
        <v>4.4000000000000004</v>
      </c>
    </row>
    <row r="131" spans="1:16" x14ac:dyDescent="0.3">
      <c r="A131" s="5" t="s">
        <v>113</v>
      </c>
      <c r="B131" s="4">
        <v>2023</v>
      </c>
      <c r="C131" s="3" t="s">
        <v>112</v>
      </c>
      <c r="D131" s="3">
        <v>52.899999999999991</v>
      </c>
      <c r="E131" s="2">
        <v>4.0999999999999996</v>
      </c>
      <c r="F131" s="2">
        <v>2.5</v>
      </c>
      <c r="G131" s="2">
        <v>3.4</v>
      </c>
      <c r="H131" s="2">
        <v>6.8</v>
      </c>
      <c r="I131" s="2">
        <v>4.7</v>
      </c>
      <c r="J131" s="2">
        <v>3.9</v>
      </c>
      <c r="K131" s="2">
        <v>3.5</v>
      </c>
      <c r="L131" s="2">
        <v>4.3</v>
      </c>
      <c r="M131" s="2">
        <v>3.5</v>
      </c>
      <c r="N131" s="2">
        <v>7.3</v>
      </c>
      <c r="O131" s="2">
        <v>5.6</v>
      </c>
      <c r="P131" s="2">
        <v>3.3</v>
      </c>
    </row>
    <row r="132" spans="1:16" x14ac:dyDescent="0.3">
      <c r="A132" s="5" t="s">
        <v>111</v>
      </c>
      <c r="B132" s="4">
        <v>2023</v>
      </c>
      <c r="C132" s="3" t="s">
        <v>110</v>
      </c>
      <c r="D132" s="3">
        <v>51.800000000000004</v>
      </c>
      <c r="E132" s="2">
        <v>5.4</v>
      </c>
      <c r="F132" s="2">
        <v>4.4000000000000004</v>
      </c>
      <c r="G132" s="2">
        <v>4</v>
      </c>
      <c r="H132" s="2">
        <v>5.2</v>
      </c>
      <c r="I132" s="2">
        <v>4.7</v>
      </c>
      <c r="J132" s="2">
        <v>4.4000000000000004</v>
      </c>
      <c r="K132" s="2">
        <v>3.5</v>
      </c>
      <c r="L132" s="2">
        <v>3.9</v>
      </c>
      <c r="M132" s="2">
        <v>3.2</v>
      </c>
      <c r="N132" s="2">
        <v>4.0999999999999996</v>
      </c>
      <c r="O132" s="2">
        <v>5.3</v>
      </c>
      <c r="P132" s="2">
        <v>3.7</v>
      </c>
    </row>
    <row r="133" spans="1:16" x14ac:dyDescent="0.3">
      <c r="A133" s="5" t="s">
        <v>109</v>
      </c>
      <c r="B133" s="4">
        <v>2023</v>
      </c>
      <c r="C133" s="3" t="s">
        <v>108</v>
      </c>
      <c r="D133" s="3">
        <v>51.3</v>
      </c>
      <c r="E133" s="2">
        <v>4.8</v>
      </c>
      <c r="F133" s="2">
        <v>2.2999999999999998</v>
      </c>
      <c r="G133" s="2">
        <v>2.2999999999999998</v>
      </c>
      <c r="H133" s="2">
        <v>4.2</v>
      </c>
      <c r="I133" s="2">
        <v>5.2</v>
      </c>
      <c r="J133" s="2">
        <v>5.0999999999999996</v>
      </c>
      <c r="K133" s="2">
        <v>4</v>
      </c>
      <c r="L133" s="2">
        <v>4.8</v>
      </c>
      <c r="M133" s="2">
        <v>4.2</v>
      </c>
      <c r="N133" s="2">
        <v>2.9</v>
      </c>
      <c r="O133" s="2">
        <v>5.5</v>
      </c>
      <c r="P133" s="2">
        <v>6</v>
      </c>
    </row>
    <row r="134" spans="1:16" x14ac:dyDescent="0.3">
      <c r="A134" s="5" t="s">
        <v>107</v>
      </c>
      <c r="B134" s="4">
        <v>2023</v>
      </c>
      <c r="C134" s="3" t="s">
        <v>106</v>
      </c>
      <c r="D134" s="3">
        <v>51.2</v>
      </c>
      <c r="E134" s="2">
        <v>4.4000000000000004</v>
      </c>
      <c r="F134" s="2">
        <v>2</v>
      </c>
      <c r="G134" s="2">
        <v>4.7</v>
      </c>
      <c r="H134" s="2">
        <v>2.5</v>
      </c>
      <c r="I134" s="2">
        <v>4.8</v>
      </c>
      <c r="J134" s="2">
        <v>2.6</v>
      </c>
      <c r="K134" s="2">
        <v>7.2</v>
      </c>
      <c r="L134" s="2">
        <v>2.7</v>
      </c>
      <c r="M134" s="2">
        <v>7.4</v>
      </c>
      <c r="N134" s="2">
        <v>2.4</v>
      </c>
      <c r="O134" s="2">
        <v>7.5</v>
      </c>
      <c r="P134" s="2">
        <v>3</v>
      </c>
    </row>
    <row r="135" spans="1:16" x14ac:dyDescent="0.3">
      <c r="A135" s="5" t="s">
        <v>105</v>
      </c>
      <c r="B135" s="4">
        <v>2023</v>
      </c>
      <c r="C135" s="3" t="s">
        <v>104</v>
      </c>
      <c r="D135" s="3">
        <v>49.2</v>
      </c>
      <c r="E135" s="2">
        <v>6.3</v>
      </c>
      <c r="F135" s="2">
        <v>2.5</v>
      </c>
      <c r="G135" s="2">
        <v>2.2999999999999998</v>
      </c>
      <c r="H135" s="2">
        <v>4.4000000000000004</v>
      </c>
      <c r="I135" s="2">
        <v>4.7</v>
      </c>
      <c r="J135" s="2">
        <v>4.5</v>
      </c>
      <c r="K135" s="2">
        <v>1.8</v>
      </c>
      <c r="L135" s="2">
        <v>5.3</v>
      </c>
      <c r="M135" s="2">
        <v>4.5</v>
      </c>
      <c r="N135" s="2">
        <v>4.3</v>
      </c>
      <c r="O135" s="2">
        <v>4.5</v>
      </c>
      <c r="P135" s="2">
        <v>4.0999999999999996</v>
      </c>
    </row>
    <row r="136" spans="1:16" x14ac:dyDescent="0.3">
      <c r="A136" s="5" t="s">
        <v>103</v>
      </c>
      <c r="B136" s="4">
        <v>2023</v>
      </c>
      <c r="C136" s="3" t="s">
        <v>102</v>
      </c>
      <c r="D136" s="3">
        <v>48.8</v>
      </c>
      <c r="E136" s="2">
        <v>3.5</v>
      </c>
      <c r="F136" s="2">
        <v>5.4</v>
      </c>
      <c r="G136" s="2">
        <v>3.3</v>
      </c>
      <c r="H136" s="2">
        <v>3.9</v>
      </c>
      <c r="I136" s="2">
        <v>2.6</v>
      </c>
      <c r="J136" s="2">
        <v>4.4000000000000004</v>
      </c>
      <c r="K136" s="2">
        <v>6.2</v>
      </c>
      <c r="L136" s="2">
        <v>2.8</v>
      </c>
      <c r="M136" s="2">
        <v>5.7</v>
      </c>
      <c r="N136" s="2">
        <v>1.8</v>
      </c>
      <c r="O136" s="2">
        <v>5.3</v>
      </c>
      <c r="P136" s="2">
        <v>3.9</v>
      </c>
    </row>
    <row r="137" spans="1:16" x14ac:dyDescent="0.3">
      <c r="A137" s="5" t="s">
        <v>101</v>
      </c>
      <c r="B137" s="4">
        <v>2023</v>
      </c>
      <c r="C137" s="3" t="s">
        <v>100</v>
      </c>
      <c r="D137" s="3">
        <v>48.7</v>
      </c>
      <c r="E137" s="2">
        <v>4.9000000000000004</v>
      </c>
      <c r="F137" s="2">
        <v>2.4</v>
      </c>
      <c r="G137" s="2">
        <v>6.2</v>
      </c>
      <c r="H137" s="2">
        <v>3.6</v>
      </c>
      <c r="I137" s="2">
        <v>6</v>
      </c>
      <c r="J137" s="2">
        <v>3.5</v>
      </c>
      <c r="K137" s="2">
        <v>3.7</v>
      </c>
      <c r="L137" s="2">
        <v>4.9000000000000004</v>
      </c>
      <c r="M137" s="2">
        <v>4.4000000000000004</v>
      </c>
      <c r="N137" s="2">
        <v>4.5999999999999996</v>
      </c>
      <c r="O137" s="2">
        <v>2.7</v>
      </c>
      <c r="P137" s="2">
        <v>1.8</v>
      </c>
    </row>
    <row r="138" spans="1:16" x14ac:dyDescent="0.3">
      <c r="A138" s="5" t="s">
        <v>99</v>
      </c>
      <c r="B138" s="4">
        <v>2023</v>
      </c>
      <c r="C138" s="3" t="s">
        <v>98</v>
      </c>
      <c r="D138" s="3">
        <v>48.7</v>
      </c>
      <c r="E138" s="2">
        <v>4.2</v>
      </c>
      <c r="F138" s="2">
        <v>1.6</v>
      </c>
      <c r="G138" s="2">
        <v>2.9</v>
      </c>
      <c r="H138" s="2">
        <v>1.4</v>
      </c>
      <c r="I138" s="2">
        <v>4.0999999999999996</v>
      </c>
      <c r="J138" s="2">
        <v>4.4000000000000004</v>
      </c>
      <c r="K138" s="2">
        <v>7.2</v>
      </c>
      <c r="L138" s="2">
        <v>3.1</v>
      </c>
      <c r="M138" s="2">
        <v>6.7</v>
      </c>
      <c r="N138" s="2">
        <v>2.4</v>
      </c>
      <c r="O138" s="2">
        <v>6.6</v>
      </c>
      <c r="P138" s="2">
        <v>4.0999999999999996</v>
      </c>
    </row>
    <row r="139" spans="1:16" x14ac:dyDescent="0.3">
      <c r="A139" s="5" t="s">
        <v>97</v>
      </c>
      <c r="B139" s="4">
        <v>2023</v>
      </c>
      <c r="C139" s="3" t="s">
        <v>96</v>
      </c>
      <c r="D139" s="3">
        <v>48.699999999999996</v>
      </c>
      <c r="E139" s="2">
        <v>4.8</v>
      </c>
      <c r="F139" s="2">
        <v>6.8</v>
      </c>
      <c r="G139" s="2">
        <v>4.3</v>
      </c>
      <c r="H139" s="2">
        <v>6.1</v>
      </c>
      <c r="I139" s="2">
        <v>2.9</v>
      </c>
      <c r="J139" s="2">
        <v>5.7</v>
      </c>
      <c r="K139" s="2">
        <v>2.2999999999999998</v>
      </c>
      <c r="L139" s="2">
        <v>2.9</v>
      </c>
      <c r="M139" s="2">
        <v>2</v>
      </c>
      <c r="N139" s="2">
        <v>2</v>
      </c>
      <c r="O139" s="2">
        <v>4.4000000000000004</v>
      </c>
      <c r="P139" s="2">
        <v>4.5</v>
      </c>
    </row>
    <row r="140" spans="1:16" x14ac:dyDescent="0.3">
      <c r="A140" s="5" t="s">
        <v>95</v>
      </c>
      <c r="B140" s="4">
        <v>2023</v>
      </c>
      <c r="C140" s="3" t="s">
        <v>94</v>
      </c>
      <c r="D140" s="3">
        <v>46.4</v>
      </c>
      <c r="E140" s="2">
        <v>5.7</v>
      </c>
      <c r="F140" s="2">
        <v>1.6</v>
      </c>
      <c r="G140" s="2">
        <v>3.2</v>
      </c>
      <c r="H140" s="2">
        <v>2.9</v>
      </c>
      <c r="I140" s="2">
        <v>5.3</v>
      </c>
      <c r="J140" s="2">
        <v>6.6</v>
      </c>
      <c r="K140" s="2">
        <v>3.4</v>
      </c>
      <c r="L140" s="2">
        <v>4.2</v>
      </c>
      <c r="M140" s="2">
        <v>2.7</v>
      </c>
      <c r="N140" s="2">
        <v>4.3</v>
      </c>
      <c r="O140" s="2">
        <v>2.8</v>
      </c>
      <c r="P140" s="2">
        <v>3.7</v>
      </c>
    </row>
    <row r="141" spans="1:16" x14ac:dyDescent="0.3">
      <c r="A141" s="5" t="s">
        <v>93</v>
      </c>
      <c r="B141" s="4">
        <v>2023</v>
      </c>
      <c r="C141" s="3" t="s">
        <v>92</v>
      </c>
      <c r="D141" s="3">
        <v>45.400000000000006</v>
      </c>
      <c r="E141" s="2">
        <v>3.7</v>
      </c>
      <c r="F141" s="2">
        <v>1.9</v>
      </c>
      <c r="G141" s="2">
        <v>2.2999999999999998</v>
      </c>
      <c r="H141" s="2">
        <v>5.0999999999999996</v>
      </c>
      <c r="I141" s="2">
        <v>5</v>
      </c>
      <c r="J141" s="2">
        <v>6</v>
      </c>
      <c r="K141" s="2">
        <v>1.2</v>
      </c>
      <c r="L141" s="2">
        <v>3.5</v>
      </c>
      <c r="M141" s="2">
        <v>2.6</v>
      </c>
      <c r="N141" s="2">
        <v>4.4000000000000004</v>
      </c>
      <c r="O141" s="2">
        <v>4.2</v>
      </c>
      <c r="P141" s="2">
        <v>5.5</v>
      </c>
    </row>
    <row r="142" spans="1:16" x14ac:dyDescent="0.3">
      <c r="A142" s="5" t="s">
        <v>91</v>
      </c>
      <c r="B142" s="4">
        <v>2023</v>
      </c>
      <c r="C142" s="3" t="s">
        <v>90</v>
      </c>
      <c r="D142" s="3">
        <v>45.300000000000004</v>
      </c>
      <c r="E142" s="2">
        <v>5.2</v>
      </c>
      <c r="F142" s="2">
        <v>2.2000000000000002</v>
      </c>
      <c r="G142" s="2">
        <v>6.5</v>
      </c>
      <c r="H142" s="2">
        <v>1.7</v>
      </c>
      <c r="I142" s="2">
        <v>4</v>
      </c>
      <c r="J142" s="2">
        <v>2.1</v>
      </c>
      <c r="K142" s="2">
        <v>4.2</v>
      </c>
      <c r="L142" s="2">
        <v>2.2000000000000002</v>
      </c>
      <c r="M142" s="2">
        <v>4.2</v>
      </c>
      <c r="N142" s="2">
        <v>4.7</v>
      </c>
      <c r="O142" s="2">
        <v>7.3</v>
      </c>
      <c r="P142" s="2">
        <v>1</v>
      </c>
    </row>
    <row r="143" spans="1:16" x14ac:dyDescent="0.3">
      <c r="A143" s="5" t="s">
        <v>89</v>
      </c>
      <c r="B143" s="4">
        <v>2023</v>
      </c>
      <c r="C143" s="3" t="s">
        <v>88</v>
      </c>
      <c r="D143" s="3">
        <v>45.199999999999996</v>
      </c>
      <c r="E143" s="2">
        <v>3.8</v>
      </c>
      <c r="F143" s="2">
        <v>5.9</v>
      </c>
      <c r="G143" s="2">
        <v>5</v>
      </c>
      <c r="H143" s="2">
        <v>4.5999999999999996</v>
      </c>
      <c r="I143" s="2">
        <v>2.4</v>
      </c>
      <c r="J143" s="2">
        <v>3.6</v>
      </c>
      <c r="K143" s="2">
        <v>3.7</v>
      </c>
      <c r="L143" s="2">
        <v>3</v>
      </c>
      <c r="M143" s="2">
        <v>4.4000000000000004</v>
      </c>
      <c r="N143" s="2">
        <v>1.8</v>
      </c>
      <c r="O143" s="2">
        <v>4.2</v>
      </c>
      <c r="P143" s="2">
        <v>2.8</v>
      </c>
    </row>
    <row r="144" spans="1:16" x14ac:dyDescent="0.3">
      <c r="A144" s="5" t="s">
        <v>87</v>
      </c>
      <c r="B144" s="4">
        <v>2023</v>
      </c>
      <c r="C144" s="3" t="s">
        <v>86</v>
      </c>
      <c r="D144" s="3">
        <v>44.1</v>
      </c>
      <c r="E144" s="2">
        <v>4.8</v>
      </c>
      <c r="F144" s="2">
        <v>1.7</v>
      </c>
      <c r="G144" s="2">
        <v>7.1</v>
      </c>
      <c r="H144" s="2">
        <v>2.4</v>
      </c>
      <c r="I144" s="2">
        <v>3.6</v>
      </c>
      <c r="J144" s="2">
        <v>1</v>
      </c>
      <c r="K144" s="2">
        <v>3.3</v>
      </c>
      <c r="L144" s="2">
        <v>1.6</v>
      </c>
      <c r="M144" s="2">
        <v>2.9</v>
      </c>
      <c r="N144" s="2">
        <v>2.6</v>
      </c>
      <c r="O144" s="2">
        <v>8.3000000000000007</v>
      </c>
      <c r="P144" s="2">
        <v>4.8</v>
      </c>
    </row>
    <row r="145" spans="1:16" x14ac:dyDescent="0.3">
      <c r="A145" s="5" t="s">
        <v>85</v>
      </c>
      <c r="B145" s="4">
        <v>2023</v>
      </c>
      <c r="C145" s="3" t="s">
        <v>84</v>
      </c>
      <c r="D145" s="3">
        <v>43.499999999999993</v>
      </c>
      <c r="E145" s="2">
        <v>3.3</v>
      </c>
      <c r="F145" s="2">
        <v>1.9</v>
      </c>
      <c r="G145" s="2">
        <v>7.3</v>
      </c>
      <c r="H145" s="2">
        <v>1</v>
      </c>
      <c r="I145" s="2">
        <v>3.5</v>
      </c>
      <c r="J145" s="2">
        <v>4.5</v>
      </c>
      <c r="K145" s="2">
        <v>6.3</v>
      </c>
      <c r="L145" s="2">
        <v>2.9</v>
      </c>
      <c r="M145" s="2">
        <v>1.8</v>
      </c>
      <c r="N145" s="2">
        <v>2.8</v>
      </c>
      <c r="O145" s="2">
        <v>6.9</v>
      </c>
      <c r="P145" s="2">
        <v>1.3</v>
      </c>
    </row>
    <row r="146" spans="1:16" x14ac:dyDescent="0.3">
      <c r="A146" s="5" t="s">
        <v>83</v>
      </c>
      <c r="B146" s="4">
        <v>2023</v>
      </c>
      <c r="C146" s="3" t="s">
        <v>82</v>
      </c>
      <c r="D146" s="3">
        <v>43.3</v>
      </c>
      <c r="E146" s="2">
        <v>3.2</v>
      </c>
      <c r="F146" s="2">
        <v>3</v>
      </c>
      <c r="G146" s="2">
        <v>7.7</v>
      </c>
      <c r="H146" s="2">
        <v>5.8</v>
      </c>
      <c r="I146" s="2">
        <v>3.7</v>
      </c>
      <c r="J146" s="2">
        <v>3.9</v>
      </c>
      <c r="K146" s="2">
        <v>1.8</v>
      </c>
      <c r="L146" s="2">
        <v>3.3</v>
      </c>
      <c r="M146" s="2">
        <v>1.9</v>
      </c>
      <c r="N146" s="2">
        <v>2</v>
      </c>
      <c r="O146" s="2">
        <v>4.3</v>
      </c>
      <c r="P146" s="2">
        <v>2.7</v>
      </c>
    </row>
    <row r="147" spans="1:16" x14ac:dyDescent="0.3">
      <c r="A147" s="5" t="s">
        <v>81</v>
      </c>
      <c r="B147" s="4">
        <v>2023</v>
      </c>
      <c r="C147" s="3" t="s">
        <v>80</v>
      </c>
      <c r="D147" s="3">
        <v>42.6</v>
      </c>
      <c r="E147" s="2">
        <v>4.5999999999999996</v>
      </c>
      <c r="F147" s="2">
        <v>4.3</v>
      </c>
      <c r="G147" s="2">
        <v>3.7</v>
      </c>
      <c r="H147" s="2">
        <v>2.5</v>
      </c>
      <c r="I147" s="2">
        <v>2.9</v>
      </c>
      <c r="J147" s="2">
        <v>5.4</v>
      </c>
      <c r="K147" s="2">
        <v>2</v>
      </c>
      <c r="L147" s="2">
        <v>3.9</v>
      </c>
      <c r="M147" s="2">
        <v>0.7</v>
      </c>
      <c r="N147" s="2">
        <v>4.5</v>
      </c>
      <c r="O147" s="2">
        <v>4.9000000000000004</v>
      </c>
      <c r="P147" s="2">
        <v>3.2</v>
      </c>
    </row>
    <row r="148" spans="1:16" x14ac:dyDescent="0.3">
      <c r="A148" s="5" t="s">
        <v>79</v>
      </c>
      <c r="B148" s="4">
        <v>2023</v>
      </c>
      <c r="C148" s="3" t="s">
        <v>78</v>
      </c>
      <c r="D148" s="3">
        <v>42.2</v>
      </c>
      <c r="E148" s="2">
        <v>5.9</v>
      </c>
      <c r="F148" s="2">
        <v>1.5</v>
      </c>
      <c r="G148" s="2">
        <v>3.8</v>
      </c>
      <c r="H148" s="2">
        <v>3.3</v>
      </c>
      <c r="I148" s="2">
        <v>4.9000000000000004</v>
      </c>
      <c r="J148" s="2">
        <v>4</v>
      </c>
      <c r="K148" s="2">
        <v>4.4000000000000004</v>
      </c>
      <c r="L148" s="2">
        <v>3.9</v>
      </c>
      <c r="M148" s="2">
        <v>3.6</v>
      </c>
      <c r="N148" s="2">
        <v>3.6</v>
      </c>
      <c r="O148" s="2">
        <v>2.2000000000000002</v>
      </c>
      <c r="P148" s="2">
        <v>1.1000000000000001</v>
      </c>
    </row>
    <row r="149" spans="1:16" x14ac:dyDescent="0.3">
      <c r="A149" s="5" t="s">
        <v>77</v>
      </c>
      <c r="B149" s="4">
        <v>2023</v>
      </c>
      <c r="C149" s="3" t="s">
        <v>76</v>
      </c>
      <c r="D149" s="3">
        <v>41.9</v>
      </c>
      <c r="E149" s="2">
        <v>3.4</v>
      </c>
      <c r="F149" s="2">
        <v>2.4</v>
      </c>
      <c r="G149" s="2">
        <v>6.1</v>
      </c>
      <c r="H149" s="2">
        <v>2.4</v>
      </c>
      <c r="I149" s="2">
        <v>3.7</v>
      </c>
      <c r="J149" s="2">
        <v>5</v>
      </c>
      <c r="K149" s="2">
        <v>3.6</v>
      </c>
      <c r="L149" s="2">
        <v>2.6</v>
      </c>
      <c r="M149" s="2">
        <v>2.7</v>
      </c>
      <c r="N149" s="2">
        <v>2.9</v>
      </c>
      <c r="O149" s="2">
        <v>5.8</v>
      </c>
      <c r="P149" s="2">
        <v>1.3</v>
      </c>
    </row>
    <row r="150" spans="1:16" x14ac:dyDescent="0.3">
      <c r="A150" s="5" t="s">
        <v>75</v>
      </c>
      <c r="B150" s="4">
        <v>2023</v>
      </c>
      <c r="C150" s="3" t="s">
        <v>74</v>
      </c>
      <c r="D150" s="3">
        <v>40.5</v>
      </c>
      <c r="E150" s="2">
        <v>3</v>
      </c>
      <c r="F150" s="2">
        <v>1.3</v>
      </c>
      <c r="G150" s="2">
        <v>2.8</v>
      </c>
      <c r="H150" s="2">
        <v>1.1000000000000001</v>
      </c>
      <c r="I150" s="2">
        <v>5.3</v>
      </c>
      <c r="J150" s="2">
        <v>1.1000000000000001</v>
      </c>
      <c r="K150" s="2">
        <v>6.4</v>
      </c>
      <c r="L150" s="2">
        <v>2.2999999999999998</v>
      </c>
      <c r="M150" s="2">
        <v>5.5</v>
      </c>
      <c r="N150" s="2">
        <v>1</v>
      </c>
      <c r="O150" s="2">
        <v>5</v>
      </c>
      <c r="P150" s="2">
        <v>5.7</v>
      </c>
    </row>
    <row r="151" spans="1:16" x14ac:dyDescent="0.3">
      <c r="A151" s="5" t="s">
        <v>73</v>
      </c>
      <c r="B151" s="4">
        <v>2023</v>
      </c>
      <c r="C151" s="3" t="s">
        <v>72</v>
      </c>
      <c r="D151" s="3">
        <v>40.4</v>
      </c>
      <c r="E151" s="2">
        <v>2.9</v>
      </c>
      <c r="F151" s="2">
        <v>4.9000000000000004</v>
      </c>
      <c r="G151" s="2">
        <v>2.4</v>
      </c>
      <c r="H151" s="2">
        <v>2.9</v>
      </c>
      <c r="I151" s="2">
        <v>5.0999999999999996</v>
      </c>
      <c r="J151" s="2">
        <v>5.5</v>
      </c>
      <c r="K151" s="2">
        <v>1.2</v>
      </c>
      <c r="L151" s="2">
        <v>4.0999999999999996</v>
      </c>
      <c r="M151" s="2">
        <v>1.2</v>
      </c>
      <c r="N151" s="2">
        <v>2.9</v>
      </c>
      <c r="O151" s="2">
        <v>3.8</v>
      </c>
      <c r="P151" s="2">
        <v>3.5</v>
      </c>
    </row>
    <row r="152" spans="1:16" x14ac:dyDescent="0.3">
      <c r="A152" s="5" t="s">
        <v>71</v>
      </c>
      <c r="B152" s="4">
        <v>2023</v>
      </c>
      <c r="C152" s="3" t="s">
        <v>70</v>
      </c>
      <c r="D152" s="3">
        <v>40.199999999999996</v>
      </c>
      <c r="E152" s="2">
        <v>3.2</v>
      </c>
      <c r="F152" s="2">
        <v>4.5</v>
      </c>
      <c r="G152" s="2">
        <v>4</v>
      </c>
      <c r="H152" s="2">
        <v>3.5</v>
      </c>
      <c r="I152" s="2">
        <v>1.9</v>
      </c>
      <c r="J152" s="2">
        <v>4.4000000000000004</v>
      </c>
      <c r="K152" s="2">
        <v>3.9</v>
      </c>
      <c r="L152" s="2">
        <v>2.9</v>
      </c>
      <c r="M152" s="2">
        <v>1.9</v>
      </c>
      <c r="N152" s="2">
        <v>2</v>
      </c>
      <c r="O152" s="2">
        <v>5.3</v>
      </c>
      <c r="P152" s="2">
        <v>2.7</v>
      </c>
    </row>
    <row r="153" spans="1:16" x14ac:dyDescent="0.3">
      <c r="A153" s="5" t="s">
        <v>69</v>
      </c>
      <c r="B153" s="4">
        <v>2023</v>
      </c>
      <c r="C153" s="3" t="s">
        <v>68</v>
      </c>
      <c r="D153" s="3">
        <v>39.399999999999991</v>
      </c>
      <c r="E153" s="2">
        <v>3.6</v>
      </c>
      <c r="F153" s="2">
        <v>2.9</v>
      </c>
      <c r="G153" s="2">
        <v>2.7</v>
      </c>
      <c r="H153" s="2">
        <v>5.6</v>
      </c>
      <c r="I153" s="2">
        <v>4.0999999999999996</v>
      </c>
      <c r="J153" s="2">
        <v>3.7</v>
      </c>
      <c r="K153" s="2">
        <v>1.2</v>
      </c>
      <c r="L153" s="2">
        <v>3.7</v>
      </c>
      <c r="M153" s="2">
        <v>1.9</v>
      </c>
      <c r="N153" s="2">
        <v>2.2000000000000002</v>
      </c>
      <c r="O153" s="2">
        <v>3</v>
      </c>
      <c r="P153" s="2">
        <v>4.8</v>
      </c>
    </row>
    <row r="154" spans="1:16" x14ac:dyDescent="0.3">
      <c r="A154" s="5" t="s">
        <v>67</v>
      </c>
      <c r="B154" s="4">
        <v>2023</v>
      </c>
      <c r="C154" s="3" t="s">
        <v>66</v>
      </c>
      <c r="D154" s="3">
        <v>38.6</v>
      </c>
      <c r="E154" s="2">
        <v>2.9</v>
      </c>
      <c r="F154" s="2">
        <v>2.6</v>
      </c>
      <c r="G154" s="2">
        <v>6.8</v>
      </c>
      <c r="H154" s="2">
        <v>4.7</v>
      </c>
      <c r="I154" s="2">
        <v>3</v>
      </c>
      <c r="J154" s="2">
        <v>3.2</v>
      </c>
      <c r="K154" s="2">
        <v>1</v>
      </c>
      <c r="L154" s="2">
        <v>1.9</v>
      </c>
      <c r="M154" s="2">
        <v>1.3</v>
      </c>
      <c r="N154" s="2">
        <v>1.7</v>
      </c>
      <c r="O154" s="2">
        <v>5.8</v>
      </c>
      <c r="P154" s="2">
        <v>3.7</v>
      </c>
    </row>
    <row r="155" spans="1:16" x14ac:dyDescent="0.3">
      <c r="A155" s="5" t="s">
        <v>65</v>
      </c>
      <c r="B155" s="4">
        <v>2023</v>
      </c>
      <c r="C155" s="3" t="s">
        <v>64</v>
      </c>
      <c r="D155" s="3">
        <v>38</v>
      </c>
      <c r="E155" s="2">
        <v>3.1</v>
      </c>
      <c r="F155" s="2">
        <v>1.6</v>
      </c>
      <c r="G155" s="2">
        <v>5</v>
      </c>
      <c r="H155" s="2">
        <v>4.2</v>
      </c>
      <c r="I155" s="2">
        <v>3.1</v>
      </c>
      <c r="J155" s="2">
        <v>5</v>
      </c>
      <c r="K155" s="2">
        <v>2.2999999999999998</v>
      </c>
      <c r="L155" s="2">
        <v>3.1</v>
      </c>
      <c r="M155" s="2">
        <v>3.6</v>
      </c>
      <c r="N155" s="2">
        <v>1</v>
      </c>
      <c r="O155" s="2">
        <v>3.1</v>
      </c>
      <c r="P155" s="2">
        <v>2.9</v>
      </c>
    </row>
    <row r="156" spans="1:16" x14ac:dyDescent="0.3">
      <c r="A156" s="5" t="s">
        <v>63</v>
      </c>
      <c r="B156" s="4">
        <v>2023</v>
      </c>
      <c r="C156" s="3" t="s">
        <v>62</v>
      </c>
      <c r="D156" s="3">
        <v>37.800000000000004</v>
      </c>
      <c r="E156" s="2">
        <v>2.6</v>
      </c>
      <c r="F156" s="2">
        <v>3.3</v>
      </c>
      <c r="G156" s="2">
        <v>5.5</v>
      </c>
      <c r="H156" s="2">
        <v>4</v>
      </c>
      <c r="I156" s="2">
        <v>2.2000000000000002</v>
      </c>
      <c r="J156" s="2">
        <v>4.0999999999999996</v>
      </c>
      <c r="K156" s="2">
        <v>3.2</v>
      </c>
      <c r="L156" s="2">
        <v>2.6</v>
      </c>
      <c r="M156" s="2">
        <v>2.2999999999999998</v>
      </c>
      <c r="N156" s="2">
        <v>1.2</v>
      </c>
      <c r="O156" s="2">
        <v>4.7</v>
      </c>
      <c r="P156" s="2">
        <v>2.1</v>
      </c>
    </row>
    <row r="157" spans="1:16" x14ac:dyDescent="0.3">
      <c r="A157" s="5" t="s">
        <v>61</v>
      </c>
      <c r="B157" s="4">
        <v>2023</v>
      </c>
      <c r="C157" s="3" t="s">
        <v>60</v>
      </c>
      <c r="D157" s="3">
        <v>37</v>
      </c>
      <c r="E157" s="2">
        <v>3.6</v>
      </c>
      <c r="F157" s="2">
        <v>1.4</v>
      </c>
      <c r="G157" s="2">
        <v>2.2000000000000002</v>
      </c>
      <c r="H157" s="2">
        <v>2.1</v>
      </c>
      <c r="I157" s="2">
        <v>3.1</v>
      </c>
      <c r="J157" s="2">
        <v>1.6</v>
      </c>
      <c r="K157" s="2">
        <v>6.4</v>
      </c>
      <c r="L157" s="2">
        <v>2.1</v>
      </c>
      <c r="M157" s="2">
        <v>6.8</v>
      </c>
      <c r="N157" s="2">
        <v>2.2999999999999998</v>
      </c>
      <c r="O157" s="2">
        <v>3.6</v>
      </c>
      <c r="P157" s="2">
        <v>1.8</v>
      </c>
    </row>
    <row r="158" spans="1:16" x14ac:dyDescent="0.3">
      <c r="A158" s="5" t="s">
        <v>59</v>
      </c>
      <c r="B158" s="4">
        <v>2023</v>
      </c>
      <c r="C158" s="3" t="s">
        <v>58</v>
      </c>
      <c r="D158" s="3">
        <v>34.4</v>
      </c>
      <c r="E158" s="2">
        <v>3.4</v>
      </c>
      <c r="F158" s="2">
        <v>1.8</v>
      </c>
      <c r="G158" s="2">
        <v>2.2999999999999998</v>
      </c>
      <c r="H158" s="2">
        <v>3.4</v>
      </c>
      <c r="I158" s="2">
        <v>3.3</v>
      </c>
      <c r="J158" s="2">
        <v>4.0999999999999996</v>
      </c>
      <c r="K158" s="2">
        <v>0.4</v>
      </c>
      <c r="L158" s="2">
        <v>3.2</v>
      </c>
      <c r="M158" s="2">
        <v>3.6</v>
      </c>
      <c r="N158" s="2">
        <v>3.6</v>
      </c>
      <c r="O158" s="2">
        <v>2.7</v>
      </c>
      <c r="P158" s="2">
        <v>2.6</v>
      </c>
    </row>
    <row r="159" spans="1:16" x14ac:dyDescent="0.3">
      <c r="A159" s="5" t="s">
        <v>57</v>
      </c>
      <c r="B159" s="4">
        <v>2023</v>
      </c>
      <c r="C159" s="3" t="s">
        <v>56</v>
      </c>
      <c r="D159" s="3">
        <v>33</v>
      </c>
      <c r="E159" s="2">
        <v>3.7</v>
      </c>
      <c r="F159" s="2">
        <v>3.2</v>
      </c>
      <c r="G159" s="2">
        <v>2.1</v>
      </c>
      <c r="H159" s="2">
        <v>3.7</v>
      </c>
      <c r="I159" s="2">
        <v>2.2999999999999998</v>
      </c>
      <c r="J159" s="2">
        <v>3.4</v>
      </c>
      <c r="K159" s="2">
        <v>2.9</v>
      </c>
      <c r="L159" s="2">
        <v>1.8</v>
      </c>
      <c r="M159" s="2">
        <v>3.6</v>
      </c>
      <c r="N159" s="2">
        <v>1.8</v>
      </c>
      <c r="O159" s="2">
        <v>2</v>
      </c>
      <c r="P159" s="2">
        <v>2.5</v>
      </c>
    </row>
    <row r="160" spans="1:16" x14ac:dyDescent="0.3">
      <c r="A160" s="5" t="s">
        <v>55</v>
      </c>
      <c r="B160" s="4">
        <v>2023</v>
      </c>
      <c r="C160" s="3" t="s">
        <v>54</v>
      </c>
      <c r="D160" s="3">
        <v>31.5</v>
      </c>
      <c r="E160" s="2">
        <v>2.5</v>
      </c>
      <c r="F160" s="2">
        <v>1.1000000000000001</v>
      </c>
      <c r="G160" s="2">
        <v>2.8</v>
      </c>
      <c r="H160" s="2">
        <v>3.4</v>
      </c>
      <c r="I160" s="2">
        <v>2.8</v>
      </c>
      <c r="J160" s="2">
        <v>1.6</v>
      </c>
      <c r="K160" s="2">
        <v>2.4</v>
      </c>
      <c r="L160" s="2">
        <v>2.4</v>
      </c>
      <c r="M160" s="2">
        <v>3.3</v>
      </c>
      <c r="N160" s="2">
        <v>1.5</v>
      </c>
      <c r="O160" s="2">
        <v>3.9</v>
      </c>
      <c r="P160" s="2">
        <v>3.8</v>
      </c>
    </row>
    <row r="161" spans="1:16" x14ac:dyDescent="0.3">
      <c r="A161" s="5" t="s">
        <v>53</v>
      </c>
      <c r="B161" s="4">
        <v>2023</v>
      </c>
      <c r="C161" s="3" t="s">
        <v>52</v>
      </c>
      <c r="D161" s="3">
        <v>31.4</v>
      </c>
      <c r="E161" s="2">
        <v>4.2</v>
      </c>
      <c r="F161" s="2">
        <v>2.1</v>
      </c>
      <c r="G161" s="2">
        <v>3.5</v>
      </c>
      <c r="H161" s="2">
        <v>2.7</v>
      </c>
      <c r="I161" s="2">
        <v>2.2000000000000002</v>
      </c>
      <c r="J161" s="2">
        <v>4.5999999999999996</v>
      </c>
      <c r="K161" s="2">
        <v>0.8</v>
      </c>
      <c r="L161" s="2">
        <v>2.5</v>
      </c>
      <c r="M161" s="2">
        <v>1</v>
      </c>
      <c r="N161" s="2">
        <v>2.4</v>
      </c>
      <c r="O161" s="2">
        <v>4.4000000000000004</v>
      </c>
      <c r="P161" s="2">
        <v>1</v>
      </c>
    </row>
    <row r="162" spans="1:16" x14ac:dyDescent="0.3">
      <c r="A162" s="5" t="s">
        <v>51</v>
      </c>
      <c r="B162" s="4">
        <v>2023</v>
      </c>
      <c r="C162" s="3" t="s">
        <v>50</v>
      </c>
      <c r="D162" s="3">
        <v>30.500000000000004</v>
      </c>
      <c r="E162" s="2">
        <v>5.9</v>
      </c>
      <c r="F162" s="2">
        <v>2.6</v>
      </c>
      <c r="G162" s="2">
        <v>1.9</v>
      </c>
      <c r="H162" s="2">
        <v>2.7</v>
      </c>
      <c r="I162" s="2">
        <v>2.9</v>
      </c>
      <c r="J162" s="2">
        <v>3.5</v>
      </c>
      <c r="K162" s="2">
        <v>0.3</v>
      </c>
      <c r="L162" s="2">
        <v>1.8</v>
      </c>
      <c r="M162" s="2">
        <v>2.8</v>
      </c>
      <c r="N162" s="2">
        <v>1.5</v>
      </c>
      <c r="O162" s="2">
        <v>2.6</v>
      </c>
      <c r="P162" s="2">
        <v>2</v>
      </c>
    </row>
    <row r="163" spans="1:16" x14ac:dyDescent="0.3">
      <c r="A163" s="5" t="s">
        <v>49</v>
      </c>
      <c r="B163" s="4">
        <v>2023</v>
      </c>
      <c r="C163" s="3" t="s">
        <v>48</v>
      </c>
      <c r="D163" s="3">
        <v>28.799999999999997</v>
      </c>
      <c r="E163" s="2">
        <v>3.1</v>
      </c>
      <c r="F163" s="2">
        <v>2.4</v>
      </c>
      <c r="G163" s="2">
        <v>6.4</v>
      </c>
      <c r="H163" s="2">
        <v>2</v>
      </c>
      <c r="I163" s="2">
        <v>2.9</v>
      </c>
      <c r="J163" s="2">
        <v>3.4</v>
      </c>
      <c r="K163" s="2">
        <v>1</v>
      </c>
      <c r="L163" s="2">
        <v>1.2</v>
      </c>
      <c r="M163" s="2">
        <v>1.1000000000000001</v>
      </c>
      <c r="N163" s="2">
        <v>2.9</v>
      </c>
      <c r="O163" s="2">
        <v>1.9</v>
      </c>
      <c r="P163" s="2">
        <v>0.5</v>
      </c>
    </row>
    <row r="164" spans="1:16" x14ac:dyDescent="0.3">
      <c r="A164" s="5" t="s">
        <v>47</v>
      </c>
      <c r="B164" s="4">
        <v>2023</v>
      </c>
      <c r="C164" s="3" t="s">
        <v>46</v>
      </c>
      <c r="D164" s="3">
        <v>27.299999999999997</v>
      </c>
      <c r="E164" s="2">
        <v>3.6</v>
      </c>
      <c r="F164" s="2">
        <v>2.6</v>
      </c>
      <c r="G164" s="2">
        <v>3</v>
      </c>
      <c r="H164" s="2">
        <v>3.6</v>
      </c>
      <c r="I164" s="2">
        <v>2.7</v>
      </c>
      <c r="J164" s="2">
        <v>3.2</v>
      </c>
      <c r="K164" s="2">
        <v>1.4</v>
      </c>
      <c r="L164" s="2">
        <v>2.4</v>
      </c>
      <c r="M164" s="2">
        <v>1.4</v>
      </c>
      <c r="N164" s="2">
        <v>0.3</v>
      </c>
      <c r="O164" s="2">
        <v>2</v>
      </c>
      <c r="P164" s="2">
        <v>1.1000000000000001</v>
      </c>
    </row>
    <row r="165" spans="1:16" x14ac:dyDescent="0.3">
      <c r="A165" s="5" t="s">
        <v>45</v>
      </c>
      <c r="B165" s="4">
        <v>2023</v>
      </c>
      <c r="C165" s="3" t="s">
        <v>44</v>
      </c>
      <c r="D165" s="3">
        <v>25.7</v>
      </c>
      <c r="E165" s="2">
        <v>4</v>
      </c>
      <c r="F165" s="2">
        <v>1.4</v>
      </c>
      <c r="G165" s="2">
        <v>0.7</v>
      </c>
      <c r="H165" s="2">
        <v>3.1</v>
      </c>
      <c r="I165" s="2">
        <v>2.4</v>
      </c>
      <c r="J165" s="2">
        <v>3.9</v>
      </c>
      <c r="K165" s="2">
        <v>0.8</v>
      </c>
      <c r="L165" s="2">
        <v>2.7</v>
      </c>
      <c r="M165" s="2">
        <v>1.4</v>
      </c>
      <c r="N165" s="2">
        <v>0.3</v>
      </c>
      <c r="O165" s="2">
        <v>2.5</v>
      </c>
      <c r="P165" s="2">
        <v>2.5</v>
      </c>
    </row>
    <row r="166" spans="1:16" x14ac:dyDescent="0.3">
      <c r="A166" s="5" t="s">
        <v>43</v>
      </c>
      <c r="B166" s="4">
        <v>2023</v>
      </c>
      <c r="C166" s="3" t="s">
        <v>42</v>
      </c>
      <c r="D166" s="3">
        <v>25.499999999999996</v>
      </c>
      <c r="E166" s="2">
        <v>2.5</v>
      </c>
      <c r="F166" s="2">
        <v>0.5</v>
      </c>
      <c r="G166" s="2">
        <v>2.8</v>
      </c>
      <c r="H166" s="2">
        <v>1.3</v>
      </c>
      <c r="I166" s="2">
        <v>3.4</v>
      </c>
      <c r="J166" s="2">
        <v>1</v>
      </c>
      <c r="K166" s="2">
        <v>3.7</v>
      </c>
      <c r="L166" s="2">
        <v>1</v>
      </c>
      <c r="M166" s="2">
        <v>4.5</v>
      </c>
      <c r="N166" s="2">
        <v>0.4</v>
      </c>
      <c r="O166" s="2">
        <v>4</v>
      </c>
      <c r="P166" s="2">
        <v>0.4</v>
      </c>
    </row>
    <row r="167" spans="1:16" x14ac:dyDescent="0.3">
      <c r="A167" s="5" t="s">
        <v>41</v>
      </c>
      <c r="B167" s="4">
        <v>2023</v>
      </c>
      <c r="C167" s="3" t="s">
        <v>40</v>
      </c>
      <c r="D167" s="3">
        <v>24.6</v>
      </c>
      <c r="E167" s="2">
        <v>2.2999999999999998</v>
      </c>
      <c r="F167" s="2">
        <v>4.5</v>
      </c>
      <c r="G167" s="2">
        <v>3.4</v>
      </c>
      <c r="H167" s="2">
        <v>1.9</v>
      </c>
      <c r="I167" s="2">
        <v>2.7</v>
      </c>
      <c r="J167" s="2">
        <v>1.5</v>
      </c>
      <c r="K167" s="2">
        <v>0.7</v>
      </c>
      <c r="L167" s="2">
        <v>1.5</v>
      </c>
      <c r="M167" s="2">
        <v>0.7</v>
      </c>
      <c r="N167" s="2">
        <v>2.2999999999999998</v>
      </c>
      <c r="O167" s="2">
        <v>2.2999999999999998</v>
      </c>
      <c r="P167" s="2">
        <v>0.8</v>
      </c>
    </row>
    <row r="168" spans="1:16" x14ac:dyDescent="0.3">
      <c r="A168" s="5" t="s">
        <v>39</v>
      </c>
      <c r="B168" s="4">
        <v>2023</v>
      </c>
      <c r="C168" s="3" t="s">
        <v>38</v>
      </c>
      <c r="D168" s="3">
        <v>24.399999999999995</v>
      </c>
      <c r="E168" s="2">
        <v>3.6</v>
      </c>
      <c r="F168" s="2">
        <v>4.5</v>
      </c>
      <c r="G168" s="2">
        <v>3.3</v>
      </c>
      <c r="H168" s="2">
        <v>1.7</v>
      </c>
      <c r="I168" s="2">
        <v>2.5</v>
      </c>
      <c r="J168" s="2">
        <v>1.2</v>
      </c>
      <c r="K168" s="2">
        <v>0.6</v>
      </c>
      <c r="L168" s="2">
        <v>1.7</v>
      </c>
      <c r="M168" s="2">
        <v>0.4</v>
      </c>
      <c r="N168" s="2">
        <v>1.4</v>
      </c>
      <c r="O168" s="2">
        <v>3.2</v>
      </c>
      <c r="P168" s="2">
        <v>0.3</v>
      </c>
    </row>
    <row r="169" spans="1:16" x14ac:dyDescent="0.3">
      <c r="A169" s="5" t="s">
        <v>37</v>
      </c>
      <c r="B169" s="4">
        <v>2023</v>
      </c>
      <c r="C169" s="3" t="s">
        <v>36</v>
      </c>
      <c r="D169" s="3">
        <v>22</v>
      </c>
      <c r="E169" s="2">
        <v>3.8</v>
      </c>
      <c r="F169" s="2">
        <v>1.7</v>
      </c>
      <c r="G169" s="2">
        <v>2.9</v>
      </c>
      <c r="H169" s="2">
        <v>0.4</v>
      </c>
      <c r="I169" s="2">
        <v>2.6</v>
      </c>
      <c r="J169" s="2">
        <v>1.6</v>
      </c>
      <c r="K169" s="2">
        <v>0.4</v>
      </c>
      <c r="L169" s="2">
        <v>2.2000000000000002</v>
      </c>
      <c r="M169" s="2">
        <v>2.2000000000000002</v>
      </c>
      <c r="N169" s="2">
        <v>2.1</v>
      </c>
      <c r="O169" s="2">
        <v>1.7</v>
      </c>
      <c r="P169" s="2">
        <v>0.4</v>
      </c>
    </row>
    <row r="170" spans="1:16" x14ac:dyDescent="0.3">
      <c r="A170" s="5" t="s">
        <v>35</v>
      </c>
      <c r="B170" s="4">
        <v>2023</v>
      </c>
      <c r="C170" s="3" t="s">
        <v>34</v>
      </c>
      <c r="D170" s="3">
        <v>20.999999999999996</v>
      </c>
      <c r="E170" s="2">
        <v>2.5</v>
      </c>
      <c r="F170" s="2">
        <v>2.4</v>
      </c>
      <c r="G170" s="2">
        <v>3</v>
      </c>
      <c r="H170" s="2">
        <v>2.2999999999999998</v>
      </c>
      <c r="I170" s="2">
        <v>1.8</v>
      </c>
      <c r="J170" s="2">
        <v>1.6</v>
      </c>
      <c r="K170" s="2">
        <v>0.3</v>
      </c>
      <c r="L170" s="2">
        <v>1</v>
      </c>
      <c r="M170" s="2">
        <v>0.5</v>
      </c>
      <c r="N170" s="2">
        <v>1.8</v>
      </c>
      <c r="O170" s="2">
        <v>3.4</v>
      </c>
      <c r="P170" s="2">
        <v>0.4</v>
      </c>
    </row>
    <row r="171" spans="1:16" x14ac:dyDescent="0.3">
      <c r="A171" s="5" t="s">
        <v>33</v>
      </c>
      <c r="B171" s="4">
        <v>2023</v>
      </c>
      <c r="C171" s="3" t="s">
        <v>32</v>
      </c>
      <c r="D171" s="3">
        <v>20.6</v>
      </c>
      <c r="E171" s="2">
        <v>3</v>
      </c>
      <c r="F171" s="2">
        <v>3.7</v>
      </c>
      <c r="G171" s="2">
        <v>2.2999999999999998</v>
      </c>
      <c r="H171" s="2">
        <v>0.6</v>
      </c>
      <c r="I171" s="2">
        <v>2.2999999999999998</v>
      </c>
      <c r="J171" s="2">
        <v>1.3</v>
      </c>
      <c r="K171" s="2">
        <v>0.5</v>
      </c>
      <c r="L171" s="2">
        <v>1</v>
      </c>
      <c r="M171" s="2">
        <v>1.5</v>
      </c>
      <c r="N171" s="2">
        <v>2.1</v>
      </c>
      <c r="O171" s="2">
        <v>1.8</v>
      </c>
      <c r="P171" s="2">
        <v>0.5</v>
      </c>
    </row>
    <row r="172" spans="1:16" x14ac:dyDescent="0.3">
      <c r="A172" s="5" t="s">
        <v>31</v>
      </c>
      <c r="B172" s="4">
        <v>2023</v>
      </c>
      <c r="C172" s="3" t="s">
        <v>30</v>
      </c>
      <c r="D172" s="3">
        <v>19.5</v>
      </c>
      <c r="E172" s="2">
        <v>2.4</v>
      </c>
      <c r="F172" s="2">
        <v>2.8</v>
      </c>
      <c r="G172" s="2">
        <v>1.5</v>
      </c>
      <c r="H172" s="2">
        <v>1.7</v>
      </c>
      <c r="I172" s="2">
        <v>1.8</v>
      </c>
      <c r="J172" s="2">
        <v>2.4</v>
      </c>
      <c r="K172" s="2">
        <v>0.3</v>
      </c>
      <c r="L172" s="2">
        <v>1.3</v>
      </c>
      <c r="M172" s="2">
        <v>1.1000000000000001</v>
      </c>
      <c r="N172" s="2">
        <v>0.4</v>
      </c>
      <c r="O172" s="2">
        <v>3.4</v>
      </c>
      <c r="P172" s="2">
        <v>0.4</v>
      </c>
    </row>
    <row r="173" spans="1:16" x14ac:dyDescent="0.3">
      <c r="A173" s="5" t="s">
        <v>29</v>
      </c>
      <c r="B173" s="4">
        <v>2023</v>
      </c>
      <c r="C173" s="3" t="s">
        <v>28</v>
      </c>
      <c r="D173" s="3">
        <v>19.5</v>
      </c>
      <c r="E173" s="2">
        <v>2.8</v>
      </c>
      <c r="F173" s="2">
        <v>1.6</v>
      </c>
      <c r="G173" s="2">
        <v>0.5</v>
      </c>
      <c r="H173" s="2">
        <v>2.5</v>
      </c>
      <c r="I173" s="2">
        <v>1.8</v>
      </c>
      <c r="J173" s="2">
        <v>1.7</v>
      </c>
      <c r="K173" s="2">
        <v>0.5</v>
      </c>
      <c r="L173" s="2">
        <v>1.9</v>
      </c>
      <c r="M173" s="2">
        <v>1.6</v>
      </c>
      <c r="N173" s="2">
        <v>2.1</v>
      </c>
      <c r="O173" s="2">
        <v>1.5</v>
      </c>
      <c r="P173" s="2">
        <v>1</v>
      </c>
    </row>
    <row r="174" spans="1:16" x14ac:dyDescent="0.3">
      <c r="A174" s="5" t="s">
        <v>27</v>
      </c>
      <c r="B174" s="4">
        <v>2023</v>
      </c>
      <c r="C174" s="3" t="s">
        <v>26</v>
      </c>
      <c r="D174" s="3">
        <v>18.899999999999999</v>
      </c>
      <c r="E174" s="2">
        <v>1.2</v>
      </c>
      <c r="F174" s="2">
        <v>2</v>
      </c>
      <c r="G174" s="2">
        <v>2</v>
      </c>
      <c r="H174" s="2">
        <v>0.7</v>
      </c>
      <c r="I174" s="2">
        <v>2.5</v>
      </c>
      <c r="J174" s="2">
        <v>1.4</v>
      </c>
      <c r="K174" s="2">
        <v>0.4</v>
      </c>
      <c r="L174" s="2">
        <v>1.7</v>
      </c>
      <c r="M174" s="2">
        <v>1.9</v>
      </c>
      <c r="N174" s="2">
        <v>2.2000000000000002</v>
      </c>
      <c r="O174" s="2">
        <v>2.5</v>
      </c>
      <c r="P174" s="2">
        <v>0.4</v>
      </c>
    </row>
    <row r="175" spans="1:16" x14ac:dyDescent="0.3">
      <c r="A175" s="5" t="s">
        <v>25</v>
      </c>
      <c r="B175" s="4">
        <v>2023</v>
      </c>
      <c r="C175" s="3" t="s">
        <v>24</v>
      </c>
      <c r="D175" s="3">
        <v>17.900000000000002</v>
      </c>
      <c r="E175" s="2">
        <v>2.2999999999999998</v>
      </c>
      <c r="F175" s="2">
        <v>3</v>
      </c>
      <c r="G175" s="2">
        <v>3.1</v>
      </c>
      <c r="H175" s="2">
        <v>1</v>
      </c>
      <c r="I175" s="2">
        <v>1.8</v>
      </c>
      <c r="J175" s="2">
        <v>1</v>
      </c>
      <c r="K175" s="2">
        <v>0.3</v>
      </c>
      <c r="L175" s="2">
        <v>1.7</v>
      </c>
      <c r="M175" s="2">
        <v>0.6</v>
      </c>
      <c r="N175" s="2">
        <v>1.1000000000000001</v>
      </c>
      <c r="O175" s="2">
        <v>1.4</v>
      </c>
      <c r="P175" s="2">
        <v>0.6</v>
      </c>
    </row>
    <row r="176" spans="1:16" x14ac:dyDescent="0.3">
      <c r="A176" s="5" t="s">
        <v>23</v>
      </c>
      <c r="B176" s="4">
        <v>2023</v>
      </c>
      <c r="C176" s="3" t="s">
        <v>22</v>
      </c>
      <c r="D176" s="3">
        <v>17.799999999999997</v>
      </c>
      <c r="E176" s="2">
        <v>2.4</v>
      </c>
      <c r="F176" s="2">
        <v>3.2</v>
      </c>
      <c r="G176" s="2">
        <v>2.1</v>
      </c>
      <c r="H176" s="2">
        <v>1</v>
      </c>
      <c r="I176" s="2">
        <v>2.4</v>
      </c>
      <c r="J176" s="2">
        <v>1.6</v>
      </c>
      <c r="K176" s="2">
        <v>0.3</v>
      </c>
      <c r="L176" s="2">
        <v>1.6</v>
      </c>
      <c r="M176" s="2">
        <v>0.4</v>
      </c>
      <c r="N176" s="2">
        <v>1.4</v>
      </c>
      <c r="O176" s="2">
        <v>1</v>
      </c>
      <c r="P176" s="2">
        <v>0.4</v>
      </c>
    </row>
    <row r="177" spans="1:16" x14ac:dyDescent="0.3">
      <c r="A177" s="5" t="s">
        <v>21</v>
      </c>
      <c r="B177" s="4">
        <v>2023</v>
      </c>
      <c r="C177" s="3" t="s">
        <v>20</v>
      </c>
      <c r="D177" s="3">
        <v>16.7</v>
      </c>
      <c r="E177" s="2">
        <v>1.1000000000000001</v>
      </c>
      <c r="F177" s="2">
        <v>1.2</v>
      </c>
      <c r="G177" s="2">
        <v>2</v>
      </c>
      <c r="H177" s="2">
        <v>1.6</v>
      </c>
      <c r="I177" s="2">
        <v>2.6</v>
      </c>
      <c r="J177" s="2">
        <v>2.6</v>
      </c>
      <c r="K177" s="2">
        <v>0.5</v>
      </c>
      <c r="L177" s="2">
        <v>1.1000000000000001</v>
      </c>
      <c r="M177" s="2">
        <v>0.5</v>
      </c>
      <c r="N177" s="2">
        <v>1.6</v>
      </c>
      <c r="O177" s="2">
        <v>1.4</v>
      </c>
      <c r="P177" s="2">
        <v>0.5</v>
      </c>
    </row>
    <row r="178" spans="1:16" x14ac:dyDescent="0.3">
      <c r="A178" s="5" t="s">
        <v>19</v>
      </c>
      <c r="B178" s="4">
        <v>2023</v>
      </c>
      <c r="C178" s="3" t="s">
        <v>18</v>
      </c>
      <c r="D178" s="3">
        <v>16</v>
      </c>
      <c r="E178" s="2">
        <v>1.7</v>
      </c>
      <c r="F178" s="2">
        <v>1.9</v>
      </c>
      <c r="G178" s="2">
        <v>0.3</v>
      </c>
      <c r="H178" s="2">
        <v>1.5</v>
      </c>
      <c r="I178" s="2">
        <v>1.6</v>
      </c>
      <c r="J178" s="2">
        <v>2.7</v>
      </c>
      <c r="K178" s="2">
        <v>0.4</v>
      </c>
      <c r="L178" s="2">
        <v>1</v>
      </c>
      <c r="M178" s="2">
        <v>0.5</v>
      </c>
      <c r="N178" s="2">
        <v>2</v>
      </c>
      <c r="O178" s="2">
        <v>1.4</v>
      </c>
      <c r="P178" s="2">
        <v>1</v>
      </c>
    </row>
    <row r="179" spans="1:16" x14ac:dyDescent="0.3">
      <c r="A179" s="5" t="s">
        <v>17</v>
      </c>
      <c r="B179" s="4">
        <v>2023</v>
      </c>
      <c r="C179" s="3" t="s">
        <v>16</v>
      </c>
      <c r="D179" s="3">
        <v>15.700000000000001</v>
      </c>
      <c r="E179" s="2">
        <v>1.5</v>
      </c>
      <c r="F179" s="2">
        <v>1.5</v>
      </c>
      <c r="G179" s="2">
        <v>0.5</v>
      </c>
      <c r="H179" s="2">
        <v>1.6</v>
      </c>
      <c r="I179" s="2">
        <v>1.5</v>
      </c>
      <c r="J179" s="2">
        <v>2.6</v>
      </c>
      <c r="K179" s="2">
        <v>0.4</v>
      </c>
      <c r="L179" s="2">
        <v>0.9</v>
      </c>
      <c r="M179" s="2">
        <v>0.4</v>
      </c>
      <c r="N179" s="2">
        <v>0.4</v>
      </c>
      <c r="O179" s="2">
        <v>1.8</v>
      </c>
      <c r="P179" s="2">
        <v>2.6</v>
      </c>
    </row>
    <row r="180" spans="1:16" x14ac:dyDescent="0.3">
      <c r="A180" s="5" t="s">
        <v>15</v>
      </c>
      <c r="B180" s="4">
        <v>2023</v>
      </c>
      <c r="C180" s="3" t="s">
        <v>14</v>
      </c>
      <c r="D180" s="3">
        <v>14.5</v>
      </c>
      <c r="E180" s="2">
        <v>1.4</v>
      </c>
      <c r="F180" s="2">
        <v>1.7</v>
      </c>
      <c r="G180" s="2">
        <v>3.1</v>
      </c>
      <c r="H180" s="2">
        <v>0.7</v>
      </c>
      <c r="I180" s="2">
        <v>1.4</v>
      </c>
      <c r="J180" s="2">
        <v>1.4</v>
      </c>
      <c r="K180" s="2">
        <v>0.4</v>
      </c>
      <c r="L180" s="2">
        <v>1</v>
      </c>
      <c r="M180" s="2">
        <v>0.4</v>
      </c>
      <c r="N180" s="2">
        <v>1.4</v>
      </c>
      <c r="O180" s="2">
        <v>1.1000000000000001</v>
      </c>
      <c r="P180" s="2">
        <v>0.5</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7:O48"/>
  <sheetViews>
    <sheetView topLeftCell="C21" zoomScaleNormal="100" workbookViewId="0">
      <selection activeCell="I23" sqref="I23"/>
    </sheetView>
  </sheetViews>
  <sheetFormatPr defaultRowHeight="14.4" x14ac:dyDescent="0.3"/>
  <cols>
    <col min="14" max="14" width="10.44140625" customWidth="1"/>
  </cols>
  <sheetData>
    <row r="7" spans="1:15" x14ac:dyDescent="0.3">
      <c r="A7" t="s">
        <v>388</v>
      </c>
      <c r="C7" t="s">
        <v>389</v>
      </c>
      <c r="E7" t="s">
        <v>390</v>
      </c>
      <c r="G7" t="s">
        <v>391</v>
      </c>
      <c r="I7" t="s">
        <v>392</v>
      </c>
      <c r="M7" t="s">
        <v>394</v>
      </c>
    </row>
    <row r="8" spans="1:15" x14ac:dyDescent="0.3">
      <c r="G8">
        <v>100</v>
      </c>
      <c r="I8">
        <v>25</v>
      </c>
      <c r="J8">
        <v>34</v>
      </c>
      <c r="K8">
        <f>I8-J8</f>
        <v>-9</v>
      </c>
      <c r="M8" t="s">
        <v>395</v>
      </c>
      <c r="N8" t="s">
        <v>396</v>
      </c>
      <c r="O8" t="s">
        <v>398</v>
      </c>
    </row>
    <row r="9" spans="1:15" x14ac:dyDescent="0.3">
      <c r="A9">
        <f>55+65</f>
        <v>120</v>
      </c>
      <c r="C9">
        <v>45</v>
      </c>
      <c r="E9">
        <f>C9+C10+100</f>
        <v>199</v>
      </c>
      <c r="G9">
        <v>1</v>
      </c>
      <c r="I9">
        <v>23</v>
      </c>
      <c r="J9">
        <v>24</v>
      </c>
      <c r="K9">
        <f t="shared" ref="K9:K13" si="0">I9-J9</f>
        <v>-1</v>
      </c>
      <c r="M9">
        <v>25</v>
      </c>
      <c r="N9">
        <v>34</v>
      </c>
      <c r="O9">
        <f>Table3[[#This Row],[Column1]]-Table3[[#This Row],[Column2]]</f>
        <v>-9</v>
      </c>
    </row>
    <row r="10" spans="1:15" x14ac:dyDescent="0.3">
      <c r="C10">
        <v>54</v>
      </c>
      <c r="G10">
        <v>2</v>
      </c>
      <c r="I10">
        <v>42</v>
      </c>
      <c r="J10">
        <v>23</v>
      </c>
      <c r="K10">
        <f t="shared" si="0"/>
        <v>19</v>
      </c>
      <c r="M10">
        <v>23</v>
      </c>
      <c r="N10">
        <v>24</v>
      </c>
      <c r="O10">
        <f>Table3[[#This Row],[Column1]]-Table3[[#This Row],[Column2]]</f>
        <v>-1</v>
      </c>
    </row>
    <row r="11" spans="1:15" x14ac:dyDescent="0.3">
      <c r="G11">
        <v>3</v>
      </c>
      <c r="I11">
        <v>34</v>
      </c>
      <c r="J11">
        <v>42</v>
      </c>
      <c r="K11">
        <f t="shared" si="0"/>
        <v>-8</v>
      </c>
      <c r="M11">
        <v>42</v>
      </c>
      <c r="N11">
        <v>23</v>
      </c>
      <c r="O11">
        <f>Table3[[#This Row],[Column1]]-Table3[[#This Row],[Column2]]</f>
        <v>19</v>
      </c>
    </row>
    <row r="12" spans="1:15" x14ac:dyDescent="0.3">
      <c r="C12">
        <f>C9+C10</f>
        <v>99</v>
      </c>
      <c r="G12">
        <v>4</v>
      </c>
      <c r="I12">
        <v>23</v>
      </c>
      <c r="J12">
        <v>4</v>
      </c>
      <c r="K12">
        <f t="shared" si="0"/>
        <v>19</v>
      </c>
      <c r="M12">
        <v>34</v>
      </c>
      <c r="N12">
        <v>42</v>
      </c>
      <c r="O12">
        <f>Table3[[#This Row],[Column1]]-Table3[[#This Row],[Column2]]</f>
        <v>-8</v>
      </c>
    </row>
    <row r="13" spans="1:15" x14ac:dyDescent="0.3">
      <c r="G13">
        <v>5</v>
      </c>
      <c r="I13">
        <v>34</v>
      </c>
      <c r="J13">
        <v>2</v>
      </c>
      <c r="K13">
        <f t="shared" si="0"/>
        <v>32</v>
      </c>
      <c r="M13">
        <v>23</v>
      </c>
      <c r="N13">
        <v>4</v>
      </c>
      <c r="O13">
        <f>Table3[[#This Row],[Column1]]-Table3[[#This Row],[Column2]]</f>
        <v>19</v>
      </c>
    </row>
    <row r="14" spans="1:15" x14ac:dyDescent="0.3">
      <c r="G14">
        <v>6</v>
      </c>
      <c r="M14">
        <v>34</v>
      </c>
      <c r="N14">
        <v>2</v>
      </c>
      <c r="O14">
        <f>Table3[[#This Row],[Column1]]-Table3[[#This Row],[Column2]]</f>
        <v>32</v>
      </c>
    </row>
    <row r="15" spans="1:15" x14ac:dyDescent="0.3">
      <c r="G15">
        <v>7</v>
      </c>
    </row>
    <row r="16" spans="1:15" x14ac:dyDescent="0.3">
      <c r="G16">
        <v>8</v>
      </c>
    </row>
    <row r="17" spans="6:13" x14ac:dyDescent="0.3">
      <c r="G17">
        <v>2</v>
      </c>
      <c r="I17" t="s">
        <v>393</v>
      </c>
    </row>
    <row r="19" spans="6:13" x14ac:dyDescent="0.3">
      <c r="G19">
        <f>SUM(G8:G17)</f>
        <v>138</v>
      </c>
      <c r="M19" t="s">
        <v>397</v>
      </c>
    </row>
    <row r="20" spans="6:13" x14ac:dyDescent="0.3">
      <c r="G20">
        <f>G8-SUM(G9:G17)</f>
        <v>62</v>
      </c>
    </row>
    <row r="23" spans="6:13" x14ac:dyDescent="0.3">
      <c r="H23" s="11" t="s">
        <v>399</v>
      </c>
    </row>
    <row r="24" spans="6:13" x14ac:dyDescent="0.3">
      <c r="F24" t="s">
        <v>388</v>
      </c>
      <c r="I24" t="s">
        <v>400</v>
      </c>
      <c r="L24" t="s">
        <v>390</v>
      </c>
    </row>
    <row r="25" spans="6:13" x14ac:dyDescent="0.3">
      <c r="F25">
        <v>25</v>
      </c>
      <c r="I25">
        <v>25</v>
      </c>
      <c r="L25">
        <v>25</v>
      </c>
    </row>
    <row r="26" spans="6:13" x14ac:dyDescent="0.3">
      <c r="F26">
        <f>F25^2</f>
        <v>625</v>
      </c>
      <c r="G26">
        <f>F25^3</f>
        <v>15625</v>
      </c>
      <c r="I26">
        <f>I25^(1/2)</f>
        <v>5</v>
      </c>
      <c r="L26">
        <f>SQRT(L25)</f>
        <v>5</v>
      </c>
    </row>
    <row r="29" spans="6:13" x14ac:dyDescent="0.3">
      <c r="F29" t="s">
        <v>401</v>
      </c>
      <c r="I29" t="s">
        <v>402</v>
      </c>
    </row>
    <row r="30" spans="6:13" x14ac:dyDescent="0.3">
      <c r="F30">
        <v>2</v>
      </c>
      <c r="I30">
        <v>64</v>
      </c>
    </row>
    <row r="31" spans="6:13" x14ac:dyDescent="0.3">
      <c r="F31">
        <f>F30^6</f>
        <v>64</v>
      </c>
      <c r="I31">
        <f>I30^(1/6)</f>
        <v>1.9999999999999998</v>
      </c>
    </row>
    <row r="33" spans="6:11" x14ac:dyDescent="0.3">
      <c r="I33" s="11" t="s">
        <v>403</v>
      </c>
    </row>
    <row r="34" spans="6:11" x14ac:dyDescent="0.3">
      <c r="F34" t="s">
        <v>403</v>
      </c>
      <c r="I34" t="s">
        <v>404</v>
      </c>
      <c r="K34" t="s">
        <v>405</v>
      </c>
    </row>
    <row r="35" spans="6:11" x14ac:dyDescent="0.3">
      <c r="F35">
        <v>100</v>
      </c>
      <c r="H35" s="1">
        <v>0.5</v>
      </c>
      <c r="I35">
        <f>F35*(1+H35)</f>
        <v>150</v>
      </c>
      <c r="K35">
        <f>F35*50%</f>
        <v>50</v>
      </c>
    </row>
    <row r="38" spans="6:11" x14ac:dyDescent="0.3">
      <c r="F38" s="11" t="s">
        <v>406</v>
      </c>
      <c r="G38" s="11"/>
      <c r="H38" s="11"/>
      <c r="I38" s="11"/>
      <c r="J38" s="11"/>
      <c r="K38" s="11"/>
    </row>
    <row r="40" spans="6:11" x14ac:dyDescent="0.3">
      <c r="F40">
        <v>34</v>
      </c>
    </row>
    <row r="41" spans="6:11" x14ac:dyDescent="0.3">
      <c r="F41">
        <v>24</v>
      </c>
    </row>
    <row r="42" spans="6:11" x14ac:dyDescent="0.3">
      <c r="F42">
        <v>3</v>
      </c>
      <c r="H42">
        <f>SUM(AGES)</f>
        <v>165</v>
      </c>
    </row>
    <row r="43" spans="6:11" x14ac:dyDescent="0.3">
      <c r="F43">
        <v>52</v>
      </c>
    </row>
    <row r="44" spans="6:11" x14ac:dyDescent="0.3">
      <c r="F44">
        <v>52</v>
      </c>
    </row>
    <row r="46" spans="6:11" x14ac:dyDescent="0.3">
      <c r="F46" t="s">
        <v>407</v>
      </c>
    </row>
    <row r="48" spans="6:11" x14ac:dyDescent="0.3">
      <c r="G48">
        <v>15</v>
      </c>
      <c r="I48">
        <f>100*TAXSLAB%</f>
        <v>15</v>
      </c>
    </row>
  </sheetData>
  <phoneticPr fontId="3" type="noConversion"/>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80"/>
  <sheetViews>
    <sheetView zoomScale="70" zoomScaleNormal="70" workbookViewId="0">
      <selection activeCell="O87" sqref="O87"/>
    </sheetView>
  </sheetViews>
  <sheetFormatPr defaultRowHeight="14.4" x14ac:dyDescent="0.3"/>
  <sheetData>
    <row r="1" spans="1:16" ht="219" x14ac:dyDescent="0.3">
      <c r="A1" s="5" t="s">
        <v>387</v>
      </c>
      <c r="B1" s="8" t="s">
        <v>386</v>
      </c>
      <c r="C1" s="8" t="s">
        <v>385</v>
      </c>
      <c r="D1" s="7" t="s">
        <v>384</v>
      </c>
      <c r="E1" s="6" t="s">
        <v>383</v>
      </c>
      <c r="F1" s="6" t="s">
        <v>382</v>
      </c>
      <c r="G1" s="6" t="s">
        <v>381</v>
      </c>
      <c r="H1" s="6" t="s">
        <v>380</v>
      </c>
      <c r="I1" s="6" t="s">
        <v>379</v>
      </c>
      <c r="J1" s="6" t="s">
        <v>378</v>
      </c>
      <c r="K1" s="6" t="s">
        <v>377</v>
      </c>
      <c r="L1" s="6" t="s">
        <v>376</v>
      </c>
      <c r="M1" s="6" t="s">
        <v>375</v>
      </c>
      <c r="N1" s="6" t="s">
        <v>374</v>
      </c>
      <c r="O1" s="6" t="s">
        <v>373</v>
      </c>
      <c r="P1" s="6" t="s">
        <v>372</v>
      </c>
    </row>
    <row r="2" spans="1:16" hidden="1" x14ac:dyDescent="0.3">
      <c r="A2" s="5" t="s">
        <v>335</v>
      </c>
      <c r="B2" s="4">
        <v>2023</v>
      </c>
      <c r="C2" s="3" t="s">
        <v>334</v>
      </c>
      <c r="D2" s="3">
        <v>94.499999999999986</v>
      </c>
      <c r="E2" s="2">
        <v>7.7</v>
      </c>
      <c r="F2" s="2">
        <v>6.6</v>
      </c>
      <c r="G2" s="2">
        <v>8.6999999999999993</v>
      </c>
      <c r="H2" s="2">
        <v>8.6</v>
      </c>
      <c r="I2" s="2">
        <v>7.9</v>
      </c>
      <c r="J2" s="15">
        <v>7.1</v>
      </c>
      <c r="K2" s="2">
        <v>9.6999999999999993</v>
      </c>
      <c r="L2" s="2">
        <v>8.1</v>
      </c>
      <c r="M2" s="2">
        <v>9.1</v>
      </c>
      <c r="N2" s="2">
        <v>6</v>
      </c>
      <c r="O2" s="2">
        <v>8.4</v>
      </c>
      <c r="P2" s="2">
        <v>6.6</v>
      </c>
    </row>
    <row r="3" spans="1:16" hidden="1" x14ac:dyDescent="0.3">
      <c r="A3" s="5" t="s">
        <v>333</v>
      </c>
      <c r="B3" s="4">
        <v>2023</v>
      </c>
      <c r="C3" s="3" t="s">
        <v>332</v>
      </c>
      <c r="D3" s="3">
        <v>94.199999999999989</v>
      </c>
      <c r="E3" s="2">
        <v>8.6999999999999993</v>
      </c>
      <c r="F3" s="2">
        <v>8</v>
      </c>
      <c r="G3" s="2">
        <v>6.7</v>
      </c>
      <c r="H3" s="2">
        <v>5.2</v>
      </c>
      <c r="I3" s="2">
        <v>7.2</v>
      </c>
      <c r="J3" s="15">
        <v>8.8000000000000007</v>
      </c>
      <c r="K3" s="2">
        <v>9.1</v>
      </c>
      <c r="L3" s="2">
        <v>8</v>
      </c>
      <c r="M3" s="2">
        <v>8.6</v>
      </c>
      <c r="N3" s="2">
        <v>7.8</v>
      </c>
      <c r="O3" s="2">
        <v>8.5</v>
      </c>
      <c r="P3" s="2">
        <v>7.6</v>
      </c>
    </row>
    <row r="4" spans="1:16" hidden="1" x14ac:dyDescent="0.3">
      <c r="A4" s="5" t="s">
        <v>331</v>
      </c>
      <c r="B4" s="4">
        <v>2023</v>
      </c>
      <c r="C4" s="3" t="s">
        <v>330</v>
      </c>
      <c r="D4" s="3">
        <v>94.000000000000014</v>
      </c>
      <c r="E4" s="2">
        <v>8.3000000000000007</v>
      </c>
      <c r="F4" s="2">
        <v>8.1999999999999993</v>
      </c>
      <c r="G4" s="2">
        <v>5.8</v>
      </c>
      <c r="H4" s="2">
        <v>7</v>
      </c>
      <c r="I4" s="2">
        <v>8.3000000000000007</v>
      </c>
      <c r="J4" s="15">
        <v>7.2</v>
      </c>
      <c r="K4" s="2">
        <v>7.4</v>
      </c>
      <c r="L4" s="2">
        <v>8.6</v>
      </c>
      <c r="M4" s="2">
        <v>7</v>
      </c>
      <c r="N4" s="2">
        <v>9.3000000000000007</v>
      </c>
      <c r="O4" s="2">
        <v>8.1999999999999993</v>
      </c>
      <c r="P4" s="2">
        <v>8.6999999999999993</v>
      </c>
    </row>
    <row r="5" spans="1:16" hidden="1" x14ac:dyDescent="0.3">
      <c r="A5" s="5" t="s">
        <v>329</v>
      </c>
      <c r="B5" s="4">
        <v>2023</v>
      </c>
      <c r="C5" s="3" t="s">
        <v>328</v>
      </c>
      <c r="D5" s="3">
        <v>94</v>
      </c>
      <c r="E5" s="2">
        <v>9.6</v>
      </c>
      <c r="F5" s="10">
        <v>7.9</v>
      </c>
      <c r="G5" s="2">
        <v>7.4</v>
      </c>
      <c r="H5" s="2">
        <v>7.1</v>
      </c>
      <c r="I5" s="2">
        <v>9.1999999999999993</v>
      </c>
      <c r="J5" s="15">
        <v>7.7</v>
      </c>
      <c r="K5" s="2">
        <v>7.1</v>
      </c>
      <c r="L5" s="2">
        <v>9.6999999999999993</v>
      </c>
      <c r="M5" s="2">
        <v>7.2</v>
      </c>
      <c r="N5" s="2">
        <v>7</v>
      </c>
      <c r="O5" s="2">
        <v>6.3</v>
      </c>
      <c r="P5" s="2">
        <v>7.8</v>
      </c>
    </row>
    <row r="6" spans="1:16" x14ac:dyDescent="0.3">
      <c r="A6" s="5" t="s">
        <v>327</v>
      </c>
      <c r="B6" s="4">
        <v>2023</v>
      </c>
      <c r="C6" s="3" t="s">
        <v>326</v>
      </c>
      <c r="D6" s="3">
        <v>93.999999999999986</v>
      </c>
      <c r="E6" s="2">
        <v>9</v>
      </c>
      <c r="F6" s="2">
        <v>8.4</v>
      </c>
      <c r="G6" s="2">
        <v>8.1</v>
      </c>
      <c r="H6" s="2">
        <v>6.9</v>
      </c>
      <c r="I6" s="2">
        <v>7.4</v>
      </c>
      <c r="J6" s="15">
        <v>6</v>
      </c>
      <c r="K6" s="2">
        <v>8.8000000000000007</v>
      </c>
      <c r="L6" s="2">
        <v>8.3000000000000007</v>
      </c>
      <c r="M6" s="2">
        <v>7.3</v>
      </c>
      <c r="N6" s="2">
        <v>8.1</v>
      </c>
      <c r="O6" s="2">
        <v>9.3000000000000007</v>
      </c>
      <c r="P6" s="2">
        <v>6.4</v>
      </c>
    </row>
    <row r="7" spans="1:16" hidden="1" x14ac:dyDescent="0.3">
      <c r="A7" s="5" t="s">
        <v>325</v>
      </c>
      <c r="B7" s="4">
        <v>2023</v>
      </c>
      <c r="C7" s="3" t="s">
        <v>324</v>
      </c>
      <c r="D7" s="3">
        <v>93.399999999999991</v>
      </c>
      <c r="E7" s="10">
        <v>8.9</v>
      </c>
      <c r="F7" s="2">
        <v>7.9</v>
      </c>
      <c r="G7" s="2">
        <v>7.7</v>
      </c>
      <c r="H7" s="2">
        <v>6.6</v>
      </c>
      <c r="I7" s="2">
        <v>7.8</v>
      </c>
      <c r="J7" s="15">
        <v>6.4</v>
      </c>
      <c r="K7" s="2">
        <v>6.6</v>
      </c>
      <c r="L7" s="2">
        <v>9.5</v>
      </c>
      <c r="M7" s="2">
        <v>6.7</v>
      </c>
      <c r="N7" s="2">
        <v>8.3000000000000007</v>
      </c>
      <c r="O7" s="2">
        <v>9.6</v>
      </c>
      <c r="P7" s="2">
        <v>7.4</v>
      </c>
    </row>
    <row r="8" spans="1:16" hidden="1" x14ac:dyDescent="0.3">
      <c r="A8" s="5" t="s">
        <v>323</v>
      </c>
      <c r="B8" s="4">
        <v>2023</v>
      </c>
      <c r="C8" s="3" t="s">
        <v>322</v>
      </c>
      <c r="D8" s="3">
        <v>91.799999999999983</v>
      </c>
      <c r="E8" s="2">
        <v>5.8</v>
      </c>
      <c r="F8" s="2">
        <v>8.8000000000000007</v>
      </c>
      <c r="G8" s="2">
        <v>8.1</v>
      </c>
      <c r="H8" s="2">
        <v>6.5</v>
      </c>
      <c r="I8" s="2">
        <v>6.6</v>
      </c>
      <c r="J8" s="15">
        <v>9.1999999999999993</v>
      </c>
      <c r="K8" s="2">
        <v>7.7</v>
      </c>
      <c r="L8" s="2">
        <v>6.8</v>
      </c>
      <c r="M8" s="2">
        <v>7.1</v>
      </c>
      <c r="N8" s="2">
        <v>7.3</v>
      </c>
      <c r="O8" s="2">
        <v>9.6</v>
      </c>
      <c r="P8" s="2">
        <v>8.3000000000000007</v>
      </c>
    </row>
    <row r="9" spans="1:16" hidden="1" x14ac:dyDescent="0.3">
      <c r="A9" s="5" t="s">
        <v>321</v>
      </c>
      <c r="B9" s="4">
        <v>2023</v>
      </c>
      <c r="C9" s="3" t="s">
        <v>320</v>
      </c>
      <c r="D9" s="3">
        <v>91.5</v>
      </c>
      <c r="E9" s="2">
        <v>9.1999999999999993</v>
      </c>
      <c r="F9" s="2">
        <v>8.9</v>
      </c>
      <c r="G9" s="2">
        <v>7.6</v>
      </c>
      <c r="H9" s="2">
        <v>6.1</v>
      </c>
      <c r="I9" s="2">
        <v>7.4</v>
      </c>
      <c r="J9" s="15">
        <v>6.4</v>
      </c>
      <c r="K9" s="2">
        <v>8.1999999999999993</v>
      </c>
      <c r="L9" s="2">
        <v>8</v>
      </c>
      <c r="M9" s="2">
        <v>7.2</v>
      </c>
      <c r="N9" s="2">
        <v>6.3</v>
      </c>
      <c r="O9" s="2">
        <v>8.9</v>
      </c>
      <c r="P9" s="2">
        <v>7.3</v>
      </c>
    </row>
    <row r="10" spans="1:16" hidden="1" x14ac:dyDescent="0.3">
      <c r="A10" s="5" t="s">
        <v>351</v>
      </c>
      <c r="B10" s="4">
        <v>2023</v>
      </c>
      <c r="C10" s="3" t="s">
        <v>350</v>
      </c>
      <c r="D10" s="3">
        <v>100.39999999999999</v>
      </c>
      <c r="E10" s="2">
        <v>9.8000000000000007</v>
      </c>
      <c r="F10" s="2">
        <v>9.5</v>
      </c>
      <c r="G10" s="2">
        <v>8.9</v>
      </c>
      <c r="H10" s="2">
        <v>6.2</v>
      </c>
      <c r="I10" s="2">
        <v>7.5</v>
      </c>
      <c r="J10" s="14">
        <v>6.8</v>
      </c>
      <c r="K10" s="2">
        <v>8.1999999999999993</v>
      </c>
      <c r="L10" s="2">
        <v>8.6999999999999993</v>
      </c>
      <c r="M10" s="2">
        <v>8.8000000000000007</v>
      </c>
      <c r="N10" s="2">
        <v>8.6</v>
      </c>
      <c r="O10" s="2">
        <v>9.3000000000000007</v>
      </c>
      <c r="P10" s="2">
        <v>8.1</v>
      </c>
    </row>
    <row r="11" spans="1:16" hidden="1" x14ac:dyDescent="0.3">
      <c r="A11" s="5" t="s">
        <v>371</v>
      </c>
      <c r="B11" s="4">
        <v>2023</v>
      </c>
      <c r="C11" s="3" t="s">
        <v>370</v>
      </c>
      <c r="D11" s="3">
        <v>111.89999999999999</v>
      </c>
      <c r="E11" s="2">
        <v>10</v>
      </c>
      <c r="F11" s="2">
        <v>9</v>
      </c>
      <c r="G11" s="2">
        <v>8.6999999999999993</v>
      </c>
      <c r="H11" s="2">
        <v>8.6</v>
      </c>
      <c r="I11" s="2">
        <v>9.1</v>
      </c>
      <c r="J11" s="2">
        <v>9.5</v>
      </c>
      <c r="K11" s="2">
        <v>9.6</v>
      </c>
      <c r="L11" s="2">
        <v>9.8000000000000007</v>
      </c>
      <c r="M11" s="2">
        <v>9</v>
      </c>
      <c r="N11" s="2">
        <v>9.5</v>
      </c>
      <c r="O11" s="2">
        <v>10</v>
      </c>
      <c r="P11" s="2">
        <v>9.1</v>
      </c>
    </row>
    <row r="12" spans="1:16" hidden="1" x14ac:dyDescent="0.3">
      <c r="A12" s="5" t="s">
        <v>369</v>
      </c>
      <c r="B12" s="4">
        <v>2023</v>
      </c>
      <c r="C12" s="3" t="s">
        <v>368</v>
      </c>
      <c r="D12" s="3">
        <v>108.89999999999999</v>
      </c>
      <c r="E12" s="2">
        <v>9.6</v>
      </c>
      <c r="F12" s="2">
        <v>9.6</v>
      </c>
      <c r="G12" s="2">
        <v>8.8000000000000007</v>
      </c>
      <c r="H12" s="2">
        <v>6.4</v>
      </c>
      <c r="I12" s="2">
        <v>7.9</v>
      </c>
      <c r="J12" s="2">
        <v>9.9</v>
      </c>
      <c r="K12" s="2">
        <v>9.8000000000000007</v>
      </c>
      <c r="L12" s="2">
        <v>9.6</v>
      </c>
      <c r="M12" s="2">
        <v>9.6</v>
      </c>
      <c r="N12" s="2">
        <v>8.6</v>
      </c>
      <c r="O12" s="2">
        <v>9.9</v>
      </c>
      <c r="P12" s="2">
        <v>9.1999999999999993</v>
      </c>
    </row>
    <row r="13" spans="1:16" hidden="1" x14ac:dyDescent="0.3">
      <c r="A13" s="5" t="s">
        <v>367</v>
      </c>
      <c r="B13" s="4">
        <v>2023</v>
      </c>
      <c r="C13" s="3" t="s">
        <v>366</v>
      </c>
      <c r="D13" s="3">
        <v>108.50000000000001</v>
      </c>
      <c r="E13" s="2">
        <v>9.6999999999999993</v>
      </c>
      <c r="F13" s="2">
        <v>10</v>
      </c>
      <c r="G13" s="2">
        <v>8.6</v>
      </c>
      <c r="H13" s="2">
        <v>6.5</v>
      </c>
      <c r="I13" s="2">
        <v>8.6</v>
      </c>
      <c r="J13" s="2">
        <v>8.6</v>
      </c>
      <c r="K13" s="2">
        <v>9.8000000000000007</v>
      </c>
      <c r="L13" s="2">
        <v>9.6999999999999993</v>
      </c>
      <c r="M13" s="2">
        <v>8.6999999999999993</v>
      </c>
      <c r="N13" s="2">
        <v>9.9</v>
      </c>
      <c r="O13" s="2">
        <v>9.1999999999999993</v>
      </c>
      <c r="P13" s="2">
        <v>9.1999999999999993</v>
      </c>
    </row>
    <row r="14" spans="1:16" hidden="1" x14ac:dyDescent="0.3">
      <c r="A14" s="5" t="s">
        <v>365</v>
      </c>
      <c r="B14" s="4">
        <v>2023</v>
      </c>
      <c r="C14" s="3" t="s">
        <v>364</v>
      </c>
      <c r="D14" s="3">
        <v>107.19999999999997</v>
      </c>
      <c r="E14" s="2">
        <v>9.6999999999999993</v>
      </c>
      <c r="F14" s="12">
        <v>9.8000000000000007</v>
      </c>
      <c r="G14" s="2">
        <v>9.4</v>
      </c>
      <c r="H14" s="2">
        <v>6.4</v>
      </c>
      <c r="I14" s="2">
        <v>8.4</v>
      </c>
      <c r="J14" s="2">
        <v>8.1</v>
      </c>
      <c r="K14" s="2">
        <v>9.3000000000000007</v>
      </c>
      <c r="L14" s="2">
        <v>9.3000000000000007</v>
      </c>
      <c r="M14" s="2">
        <v>9.3000000000000007</v>
      </c>
      <c r="N14" s="2">
        <v>8.8000000000000007</v>
      </c>
      <c r="O14" s="2">
        <v>9.6</v>
      </c>
      <c r="P14" s="2">
        <v>9.1</v>
      </c>
    </row>
    <row r="15" spans="1:16" hidden="1" x14ac:dyDescent="0.3">
      <c r="A15" s="5" t="s">
        <v>363</v>
      </c>
      <c r="B15" s="4">
        <v>2023</v>
      </c>
      <c r="C15" s="3" t="s">
        <v>362</v>
      </c>
      <c r="D15" s="3">
        <v>107.10000000000001</v>
      </c>
      <c r="E15" s="2">
        <v>7.4</v>
      </c>
      <c r="F15" s="2">
        <v>9.1</v>
      </c>
      <c r="G15" s="2">
        <v>9.1</v>
      </c>
      <c r="H15" s="2">
        <v>8</v>
      </c>
      <c r="I15" s="2">
        <v>6.5</v>
      </c>
      <c r="J15" s="2">
        <v>9.6</v>
      </c>
      <c r="K15" s="2">
        <v>10</v>
      </c>
      <c r="L15" s="2">
        <v>9</v>
      </c>
      <c r="M15" s="2">
        <v>9.1</v>
      </c>
      <c r="N15" s="2">
        <v>9.4</v>
      </c>
      <c r="O15" s="2">
        <v>9.9</v>
      </c>
      <c r="P15" s="2">
        <v>10</v>
      </c>
    </row>
    <row r="16" spans="1:16" hidden="1" x14ac:dyDescent="0.3">
      <c r="A16" s="5" t="s">
        <v>361</v>
      </c>
      <c r="B16" s="4">
        <v>2023</v>
      </c>
      <c r="C16" s="3" t="s">
        <v>360</v>
      </c>
      <c r="D16" s="3">
        <v>106.60000000000001</v>
      </c>
      <c r="E16" s="2">
        <v>9.1999999999999993</v>
      </c>
      <c r="F16" s="2">
        <v>8.6</v>
      </c>
      <c r="G16" s="2">
        <v>8.3000000000000007</v>
      </c>
      <c r="H16" s="2">
        <v>8.5</v>
      </c>
      <c r="I16" s="2">
        <v>8.1999999999999993</v>
      </c>
      <c r="J16" s="13">
        <v>9.6</v>
      </c>
      <c r="K16" s="2">
        <v>9.4</v>
      </c>
      <c r="L16" s="2">
        <v>10</v>
      </c>
      <c r="M16" s="2">
        <v>8.6999999999999993</v>
      </c>
      <c r="N16" s="2">
        <v>9.6999999999999993</v>
      </c>
      <c r="O16" s="2">
        <v>8.6999999999999993</v>
      </c>
      <c r="P16" s="2">
        <v>7.7</v>
      </c>
    </row>
    <row r="17" spans="1:16" hidden="1" x14ac:dyDescent="0.3">
      <c r="A17" s="5" t="s">
        <v>359</v>
      </c>
      <c r="B17" s="4">
        <v>2023</v>
      </c>
      <c r="C17" s="3" t="s">
        <v>358</v>
      </c>
      <c r="D17" s="3">
        <v>106.19999999999999</v>
      </c>
      <c r="E17" s="2">
        <v>8.8000000000000007</v>
      </c>
      <c r="F17" s="2">
        <v>9.6</v>
      </c>
      <c r="G17" s="2">
        <v>9.3000000000000007</v>
      </c>
      <c r="H17" s="2">
        <v>7.5</v>
      </c>
      <c r="I17" s="2">
        <v>8.5</v>
      </c>
      <c r="J17" s="2">
        <v>9.3000000000000007</v>
      </c>
      <c r="K17" s="2">
        <v>9.4</v>
      </c>
      <c r="L17" s="2">
        <v>8.6</v>
      </c>
      <c r="M17" s="2">
        <v>9.1999999999999993</v>
      </c>
      <c r="N17" s="2">
        <v>8.3000000000000007</v>
      </c>
      <c r="O17" s="2">
        <v>9.6</v>
      </c>
      <c r="P17" s="2">
        <v>8.1</v>
      </c>
    </row>
    <row r="18" spans="1:16" hidden="1" x14ac:dyDescent="0.3">
      <c r="A18" s="5" t="s">
        <v>357</v>
      </c>
      <c r="B18" s="4">
        <v>2023</v>
      </c>
      <c r="C18" s="3" t="s">
        <v>356</v>
      </c>
      <c r="D18" s="3">
        <v>105.70000000000002</v>
      </c>
      <c r="E18" s="2">
        <v>9.3000000000000007</v>
      </c>
      <c r="F18" s="2">
        <v>9.5</v>
      </c>
      <c r="G18" s="2">
        <v>8.1</v>
      </c>
      <c r="H18" s="2">
        <v>6.2</v>
      </c>
      <c r="I18" s="2">
        <v>9.6</v>
      </c>
      <c r="J18" s="2">
        <v>8.1999999999999993</v>
      </c>
      <c r="K18" s="2">
        <v>8.9</v>
      </c>
      <c r="L18" s="2">
        <v>10</v>
      </c>
      <c r="M18" s="2">
        <v>9.1</v>
      </c>
      <c r="N18" s="2">
        <v>8</v>
      </c>
      <c r="O18" s="2">
        <v>9.4</v>
      </c>
      <c r="P18" s="2">
        <v>9.4</v>
      </c>
    </row>
    <row r="19" spans="1:16" hidden="1" x14ac:dyDescent="0.3">
      <c r="A19" s="5" t="s">
        <v>355</v>
      </c>
      <c r="B19" s="4">
        <v>2023</v>
      </c>
      <c r="C19" s="3" t="s">
        <v>354</v>
      </c>
      <c r="D19" s="3">
        <v>104.60000000000001</v>
      </c>
      <c r="E19" s="2">
        <v>9.5</v>
      </c>
      <c r="F19" s="2">
        <v>9</v>
      </c>
      <c r="G19" s="2">
        <v>8.1</v>
      </c>
      <c r="H19" s="2">
        <v>7.7</v>
      </c>
      <c r="I19" s="2">
        <v>8.6999999999999993</v>
      </c>
      <c r="J19" s="2">
        <v>8.4</v>
      </c>
      <c r="K19" s="2">
        <v>9.1</v>
      </c>
      <c r="L19" s="2">
        <v>9.6</v>
      </c>
      <c r="M19" s="2">
        <v>8.4</v>
      </c>
      <c r="N19" s="2">
        <v>8.6999999999999993</v>
      </c>
      <c r="O19" s="2">
        <v>9.5</v>
      </c>
      <c r="P19" s="2">
        <v>7.9</v>
      </c>
    </row>
    <row r="20" spans="1:16" x14ac:dyDescent="0.3">
      <c r="A20" s="5" t="s">
        <v>353</v>
      </c>
      <c r="B20" s="4">
        <v>2023</v>
      </c>
      <c r="C20" s="3" t="s">
        <v>352</v>
      </c>
      <c r="D20" s="3">
        <v>102.89999999999999</v>
      </c>
      <c r="E20" s="2">
        <v>8.8000000000000007</v>
      </c>
      <c r="F20" s="2">
        <v>7.7</v>
      </c>
      <c r="G20" s="2">
        <v>5.5</v>
      </c>
      <c r="H20" s="2">
        <v>8.3000000000000007</v>
      </c>
      <c r="I20" s="2">
        <v>9.1999999999999993</v>
      </c>
      <c r="J20" s="2">
        <v>8.9</v>
      </c>
      <c r="K20" s="2">
        <v>9.9</v>
      </c>
      <c r="L20" s="2">
        <v>9.8000000000000007</v>
      </c>
      <c r="M20" s="2">
        <v>8.6999999999999993</v>
      </c>
      <c r="N20" s="2">
        <v>6.8</v>
      </c>
      <c r="O20" s="2">
        <v>9.6999999999999993</v>
      </c>
      <c r="P20" s="2">
        <v>9.6</v>
      </c>
    </row>
    <row r="21" spans="1:16" hidden="1" x14ac:dyDescent="0.3">
      <c r="A21" s="5" t="s">
        <v>349</v>
      </c>
      <c r="B21" s="4">
        <v>2023</v>
      </c>
      <c r="C21" s="3" t="s">
        <v>348</v>
      </c>
      <c r="D21" s="3">
        <v>100.19999999999997</v>
      </c>
      <c r="E21" s="2">
        <v>7</v>
      </c>
      <c r="F21" s="2">
        <v>9.1999999999999993</v>
      </c>
      <c r="G21" s="2">
        <v>9.6999999999999993</v>
      </c>
      <c r="H21" s="2">
        <v>6.3</v>
      </c>
      <c r="I21" s="2">
        <v>7.3</v>
      </c>
      <c r="J21" s="2">
        <v>7.6</v>
      </c>
      <c r="K21" s="2">
        <v>9.3000000000000007</v>
      </c>
      <c r="L21" s="2">
        <v>9.1</v>
      </c>
      <c r="M21" s="2">
        <v>9.3000000000000007</v>
      </c>
      <c r="N21" s="2">
        <v>9.1</v>
      </c>
      <c r="O21" s="2">
        <v>9</v>
      </c>
      <c r="P21" s="2">
        <v>7.3</v>
      </c>
    </row>
    <row r="22" spans="1:16" x14ac:dyDescent="0.3">
      <c r="A22" s="5" t="s">
        <v>347</v>
      </c>
      <c r="B22" s="4">
        <v>2023</v>
      </c>
      <c r="C22" s="3" t="s">
        <v>346</v>
      </c>
      <c r="D22" s="3">
        <v>99.5</v>
      </c>
      <c r="E22" s="2">
        <v>8.8000000000000007</v>
      </c>
      <c r="F22" s="2">
        <v>8.5</v>
      </c>
      <c r="G22" s="2">
        <v>8.5</v>
      </c>
      <c r="H22" s="2">
        <v>7.7</v>
      </c>
      <c r="I22" s="2">
        <v>7.2</v>
      </c>
      <c r="J22" s="16">
        <v>7.5</v>
      </c>
      <c r="K22" s="2">
        <v>8.6</v>
      </c>
      <c r="L22" s="2">
        <v>8.9</v>
      </c>
      <c r="M22" s="2">
        <v>7.5</v>
      </c>
      <c r="N22" s="2">
        <v>9.6</v>
      </c>
      <c r="O22" s="2">
        <v>7.2</v>
      </c>
      <c r="P22" s="2">
        <v>9.5</v>
      </c>
    </row>
    <row r="23" spans="1:16" hidden="1" x14ac:dyDescent="0.3">
      <c r="A23" s="5" t="s">
        <v>345</v>
      </c>
      <c r="B23" s="4">
        <v>2023</v>
      </c>
      <c r="C23" s="3" t="s">
        <v>344</v>
      </c>
      <c r="D23" s="3">
        <v>98.500000000000014</v>
      </c>
      <c r="E23" s="2">
        <v>8.8000000000000007</v>
      </c>
      <c r="F23" s="2">
        <v>6.2</v>
      </c>
      <c r="G23" s="2">
        <v>9.4</v>
      </c>
      <c r="H23" s="2">
        <v>6.3</v>
      </c>
      <c r="I23" s="2">
        <v>7.5</v>
      </c>
      <c r="J23" s="16">
        <v>8</v>
      </c>
      <c r="K23" s="2">
        <v>9.6999999999999993</v>
      </c>
      <c r="L23" s="2">
        <v>9.4</v>
      </c>
      <c r="M23" s="2">
        <v>7.3</v>
      </c>
      <c r="N23" s="2">
        <v>8.6999999999999993</v>
      </c>
      <c r="O23" s="2">
        <v>10</v>
      </c>
      <c r="P23" s="2">
        <v>7.2</v>
      </c>
    </row>
    <row r="24" spans="1:16" hidden="1" x14ac:dyDescent="0.3">
      <c r="A24" s="5" t="s">
        <v>343</v>
      </c>
      <c r="B24" s="4">
        <v>2023</v>
      </c>
      <c r="C24" s="3" t="s">
        <v>342</v>
      </c>
      <c r="D24" s="3">
        <v>97.999999999999986</v>
      </c>
      <c r="E24" s="2">
        <v>9.6</v>
      </c>
      <c r="F24" s="2">
        <v>6.4</v>
      </c>
      <c r="G24" s="2">
        <v>8.6</v>
      </c>
      <c r="H24" s="2">
        <v>6.7</v>
      </c>
      <c r="I24" s="2">
        <v>8.1</v>
      </c>
      <c r="J24" s="16">
        <v>8.8000000000000007</v>
      </c>
      <c r="K24" s="2">
        <v>8.1999999999999993</v>
      </c>
      <c r="L24" s="2">
        <v>8.8000000000000007</v>
      </c>
      <c r="M24" s="2">
        <v>8.6</v>
      </c>
      <c r="N24" s="2">
        <v>9</v>
      </c>
      <c r="O24" s="2">
        <v>9.6</v>
      </c>
      <c r="P24" s="2">
        <v>5.6</v>
      </c>
    </row>
    <row r="25" spans="1:16" hidden="1" x14ac:dyDescent="0.3">
      <c r="A25" s="5" t="s">
        <v>341</v>
      </c>
      <c r="B25" s="4">
        <v>2023</v>
      </c>
      <c r="C25" s="3" t="s">
        <v>340</v>
      </c>
      <c r="D25" s="3">
        <v>96.9</v>
      </c>
      <c r="E25" s="2">
        <v>8.6999999999999993</v>
      </c>
      <c r="F25" s="2">
        <v>7.6</v>
      </c>
      <c r="G25" s="2">
        <v>5.9</v>
      </c>
      <c r="H25" s="2">
        <v>7.1</v>
      </c>
      <c r="I25" s="2">
        <v>7.8</v>
      </c>
      <c r="J25" s="16">
        <v>9.1999999999999993</v>
      </c>
      <c r="K25" s="2">
        <v>8.9</v>
      </c>
      <c r="L25" s="2">
        <v>8.8000000000000007</v>
      </c>
      <c r="M25" s="2">
        <v>7.8</v>
      </c>
      <c r="N25" s="2">
        <v>8.4</v>
      </c>
      <c r="O25" s="2">
        <v>10</v>
      </c>
      <c r="P25" s="2">
        <v>6.7</v>
      </c>
    </row>
    <row r="26" spans="1:16" hidden="1" x14ac:dyDescent="0.3">
      <c r="A26" s="5" t="s">
        <v>339</v>
      </c>
      <c r="B26" s="4">
        <v>2023</v>
      </c>
      <c r="C26" s="3" t="s">
        <v>338</v>
      </c>
      <c r="D26" s="3">
        <v>96.1</v>
      </c>
      <c r="E26" s="2">
        <v>6</v>
      </c>
      <c r="F26" s="2">
        <v>7.5</v>
      </c>
      <c r="G26" s="2">
        <v>7.3</v>
      </c>
      <c r="H26" s="2">
        <v>5</v>
      </c>
      <c r="I26" s="2">
        <v>6.4</v>
      </c>
      <c r="J26" s="16">
        <v>8.9</v>
      </c>
      <c r="K26" s="2">
        <v>9.6</v>
      </c>
      <c r="L26" s="2">
        <v>8</v>
      </c>
      <c r="M26" s="2">
        <v>9.3000000000000007</v>
      </c>
      <c r="N26" s="2">
        <v>9.5</v>
      </c>
      <c r="O26" s="2">
        <v>9.3000000000000007</v>
      </c>
      <c r="P26" s="2">
        <v>9.3000000000000007</v>
      </c>
    </row>
    <row r="27" spans="1:16" hidden="1" x14ac:dyDescent="0.3">
      <c r="A27" s="5" t="s">
        <v>337</v>
      </c>
      <c r="B27" s="4">
        <v>2023</v>
      </c>
      <c r="C27" s="3" t="s">
        <v>336</v>
      </c>
      <c r="D27" s="3">
        <v>95.899999999999991</v>
      </c>
      <c r="E27" s="2">
        <v>7.3</v>
      </c>
      <c r="F27" s="2">
        <v>10</v>
      </c>
      <c r="G27" s="2">
        <v>6.8</v>
      </c>
      <c r="H27" s="2">
        <v>8.9</v>
      </c>
      <c r="I27" s="2">
        <v>4.9000000000000004</v>
      </c>
      <c r="J27" s="2">
        <v>8.5</v>
      </c>
      <c r="K27" s="2">
        <v>6.4</v>
      </c>
      <c r="L27" s="2">
        <v>7.3</v>
      </c>
      <c r="M27" s="2">
        <v>7.8</v>
      </c>
      <c r="N27" s="2">
        <v>10</v>
      </c>
      <c r="O27" s="2">
        <v>8</v>
      </c>
      <c r="P27" s="2">
        <v>10</v>
      </c>
    </row>
    <row r="28" spans="1:16" hidden="1" x14ac:dyDescent="0.3">
      <c r="A28" s="5" t="s">
        <v>319</v>
      </c>
      <c r="B28" s="4">
        <v>2023</v>
      </c>
      <c r="C28" s="3" t="s">
        <v>318</v>
      </c>
      <c r="D28" s="3">
        <v>91.399999999999991</v>
      </c>
      <c r="E28" s="2">
        <v>8.1999999999999993</v>
      </c>
      <c r="F28" s="2">
        <v>7.7</v>
      </c>
      <c r="G28" s="2">
        <v>8</v>
      </c>
      <c r="H28" s="2">
        <v>6.1</v>
      </c>
      <c r="I28" s="2">
        <v>5.7</v>
      </c>
      <c r="J28" s="2">
        <v>6.3</v>
      </c>
      <c r="K28" s="2">
        <v>8.3000000000000007</v>
      </c>
      <c r="L28" s="2">
        <v>8.3000000000000007</v>
      </c>
      <c r="M28" s="2">
        <v>7.8</v>
      </c>
      <c r="N28" s="2">
        <v>7.5</v>
      </c>
      <c r="O28" s="2">
        <v>9.6</v>
      </c>
      <c r="P28" s="2">
        <v>7.9</v>
      </c>
    </row>
    <row r="29" spans="1:16" hidden="1" x14ac:dyDescent="0.3">
      <c r="A29" s="5" t="s">
        <v>317</v>
      </c>
      <c r="B29" s="4">
        <v>2023</v>
      </c>
      <c r="C29" s="3" t="s">
        <v>316</v>
      </c>
      <c r="D29" s="3">
        <v>90.7</v>
      </c>
      <c r="E29" s="2">
        <v>8.5</v>
      </c>
      <c r="F29" s="2">
        <v>6.5</v>
      </c>
      <c r="G29" s="2">
        <v>8.8000000000000007</v>
      </c>
      <c r="H29" s="2">
        <v>6.2</v>
      </c>
      <c r="I29" s="2">
        <v>7.5</v>
      </c>
      <c r="J29" s="2">
        <v>9.3000000000000007</v>
      </c>
      <c r="K29" s="2">
        <v>9.1</v>
      </c>
      <c r="L29" s="2">
        <v>8.6999999999999993</v>
      </c>
      <c r="M29" s="2">
        <v>7.2</v>
      </c>
      <c r="N29" s="2">
        <v>6.4</v>
      </c>
      <c r="O29" s="2">
        <v>6.7</v>
      </c>
      <c r="P29" s="2">
        <v>5.8</v>
      </c>
    </row>
    <row r="30" spans="1:16" hidden="1" x14ac:dyDescent="0.3">
      <c r="A30" s="5" t="s">
        <v>315</v>
      </c>
      <c r="B30" s="4">
        <v>2023</v>
      </c>
      <c r="C30" s="3" t="s">
        <v>314</v>
      </c>
      <c r="D30" s="3">
        <v>90.5</v>
      </c>
      <c r="E30" s="2">
        <v>6.5</v>
      </c>
      <c r="F30" s="2">
        <v>6.5</v>
      </c>
      <c r="G30" s="2">
        <v>6.4</v>
      </c>
      <c r="H30" s="2">
        <v>6.5</v>
      </c>
      <c r="I30" s="2">
        <v>6.9</v>
      </c>
      <c r="J30" s="2">
        <v>9.4</v>
      </c>
      <c r="K30" s="2">
        <v>9.6</v>
      </c>
      <c r="L30" s="2">
        <v>8.3000000000000007</v>
      </c>
      <c r="M30" s="2">
        <v>8.6</v>
      </c>
      <c r="N30" s="2">
        <v>6.7</v>
      </c>
      <c r="O30" s="2">
        <v>9.4</v>
      </c>
      <c r="P30" s="2">
        <v>5.7</v>
      </c>
    </row>
    <row r="31" spans="1:16" hidden="1" x14ac:dyDescent="0.3">
      <c r="A31" s="5" t="s">
        <v>313</v>
      </c>
      <c r="B31" s="4">
        <v>2023</v>
      </c>
      <c r="C31" s="3" t="s">
        <v>312</v>
      </c>
      <c r="D31" s="3">
        <v>90.300000000000011</v>
      </c>
      <c r="E31" s="2">
        <v>7.2</v>
      </c>
      <c r="F31" s="2">
        <v>6.6</v>
      </c>
      <c r="G31" s="2">
        <v>8.4</v>
      </c>
      <c r="H31" s="2">
        <v>7.6</v>
      </c>
      <c r="I31" s="2">
        <v>6</v>
      </c>
      <c r="J31" s="2">
        <v>8.3000000000000007</v>
      </c>
      <c r="K31" s="2">
        <v>8</v>
      </c>
      <c r="L31" s="2">
        <v>6</v>
      </c>
      <c r="M31" s="2">
        <v>8.4</v>
      </c>
      <c r="N31" s="2">
        <v>6.8</v>
      </c>
      <c r="O31" s="2">
        <v>9.1</v>
      </c>
      <c r="P31" s="2">
        <v>7.9</v>
      </c>
    </row>
    <row r="32" spans="1:16" hidden="1" x14ac:dyDescent="0.3">
      <c r="A32" s="5" t="s">
        <v>311</v>
      </c>
      <c r="B32" s="4">
        <v>2023</v>
      </c>
      <c r="C32" s="3" t="s">
        <v>310</v>
      </c>
      <c r="D32" s="3">
        <v>89.90000000000002</v>
      </c>
      <c r="E32" s="2">
        <v>8.9</v>
      </c>
      <c r="F32" s="2">
        <v>5.5</v>
      </c>
      <c r="G32" s="2">
        <v>3.7</v>
      </c>
      <c r="H32" s="2">
        <v>6.7</v>
      </c>
      <c r="I32" s="2">
        <v>8.9</v>
      </c>
      <c r="J32" s="2">
        <v>7.2</v>
      </c>
      <c r="K32" s="2">
        <v>9.1</v>
      </c>
      <c r="L32" s="2">
        <v>8.9</v>
      </c>
      <c r="M32" s="2">
        <v>6</v>
      </c>
      <c r="N32" s="2">
        <v>7.9</v>
      </c>
      <c r="O32" s="2">
        <v>9.9</v>
      </c>
      <c r="P32" s="2">
        <v>7.2</v>
      </c>
    </row>
    <row r="33" spans="1:16" x14ac:dyDescent="0.3">
      <c r="A33" s="5" t="s">
        <v>309</v>
      </c>
      <c r="B33" s="4">
        <v>2023</v>
      </c>
      <c r="C33" s="3" t="s">
        <v>308</v>
      </c>
      <c r="D33" s="3">
        <v>89.899999999999991</v>
      </c>
      <c r="E33" s="2">
        <v>8.3000000000000007</v>
      </c>
      <c r="F33" s="2">
        <v>7.6</v>
      </c>
      <c r="G33" s="2">
        <v>9</v>
      </c>
      <c r="H33" s="2">
        <v>5.8</v>
      </c>
      <c r="I33" s="2">
        <v>4.9000000000000004</v>
      </c>
      <c r="J33" s="2">
        <v>6.7</v>
      </c>
      <c r="K33" s="2">
        <v>7.4</v>
      </c>
      <c r="L33" s="2">
        <v>7.5</v>
      </c>
      <c r="M33" s="2">
        <v>7.5</v>
      </c>
      <c r="N33" s="2">
        <v>7.6</v>
      </c>
      <c r="O33" s="2">
        <v>9.3000000000000007</v>
      </c>
      <c r="P33" s="2">
        <v>8.3000000000000007</v>
      </c>
    </row>
    <row r="34" spans="1:16" hidden="1" x14ac:dyDescent="0.3">
      <c r="A34" s="5" t="s">
        <v>307</v>
      </c>
      <c r="B34" s="4">
        <v>2023</v>
      </c>
      <c r="C34" s="3" t="s">
        <v>306</v>
      </c>
      <c r="D34" s="3">
        <v>88.899999999999991</v>
      </c>
      <c r="E34" s="2">
        <v>8.4</v>
      </c>
      <c r="F34" s="2">
        <v>7.4</v>
      </c>
      <c r="G34" s="2">
        <v>4.5999999999999996</v>
      </c>
      <c r="H34" s="2">
        <v>6.7</v>
      </c>
      <c r="I34" s="2">
        <v>7.5</v>
      </c>
      <c r="J34" s="2">
        <v>8.3000000000000007</v>
      </c>
      <c r="K34" s="2">
        <v>6.2</v>
      </c>
      <c r="L34" s="2">
        <v>9.1</v>
      </c>
      <c r="M34" s="2">
        <v>7.5</v>
      </c>
      <c r="N34" s="2">
        <v>6.8</v>
      </c>
      <c r="O34" s="2">
        <v>8.9</v>
      </c>
      <c r="P34" s="2">
        <v>7.5</v>
      </c>
    </row>
    <row r="35" spans="1:16" x14ac:dyDescent="0.3">
      <c r="A35" s="5" t="s">
        <v>305</v>
      </c>
      <c r="B35" s="4">
        <v>2023</v>
      </c>
      <c r="C35" s="3" t="s">
        <v>304</v>
      </c>
      <c r="D35" s="3">
        <v>87.9</v>
      </c>
      <c r="E35" s="2">
        <v>8.3000000000000007</v>
      </c>
      <c r="F35" s="2">
        <v>6.2</v>
      </c>
      <c r="G35" s="2">
        <v>5.8</v>
      </c>
      <c r="H35" s="2">
        <v>8.9</v>
      </c>
      <c r="I35" s="2">
        <v>4.9000000000000004</v>
      </c>
      <c r="J35" s="2">
        <v>6.2</v>
      </c>
      <c r="K35" s="2">
        <v>9.1</v>
      </c>
      <c r="L35" s="2">
        <v>4.4000000000000004</v>
      </c>
      <c r="M35" s="2">
        <v>7.6</v>
      </c>
      <c r="N35" s="2">
        <v>7.9</v>
      </c>
      <c r="O35" s="2">
        <v>8.6</v>
      </c>
      <c r="P35" s="2">
        <v>10</v>
      </c>
    </row>
    <row r="36" spans="1:16" hidden="1" x14ac:dyDescent="0.3">
      <c r="A36" s="5" t="s">
        <v>303</v>
      </c>
      <c r="B36" s="4">
        <v>2023</v>
      </c>
      <c r="C36" s="3" t="s">
        <v>302</v>
      </c>
      <c r="D36" s="3">
        <v>87.8</v>
      </c>
      <c r="E36" s="2">
        <v>8.1</v>
      </c>
      <c r="F36" s="2">
        <v>7.3</v>
      </c>
      <c r="G36" s="2">
        <v>8</v>
      </c>
      <c r="H36" s="2">
        <v>6.4</v>
      </c>
      <c r="I36" s="2">
        <v>7.4</v>
      </c>
      <c r="J36" s="2">
        <v>6.4</v>
      </c>
      <c r="K36" s="2">
        <v>7.3</v>
      </c>
      <c r="L36" s="2">
        <v>8</v>
      </c>
      <c r="M36" s="2">
        <v>6.3</v>
      </c>
      <c r="N36" s="2">
        <v>6.8</v>
      </c>
      <c r="O36" s="2">
        <v>8.9</v>
      </c>
      <c r="P36" s="2">
        <v>6.9</v>
      </c>
    </row>
    <row r="37" spans="1:16" hidden="1" x14ac:dyDescent="0.3">
      <c r="A37" s="5" t="s">
        <v>301</v>
      </c>
      <c r="B37" s="4">
        <v>2023</v>
      </c>
      <c r="C37" s="3" t="s">
        <v>300</v>
      </c>
      <c r="D37" s="3">
        <v>87.100000000000009</v>
      </c>
      <c r="E37" s="2">
        <v>8.6</v>
      </c>
      <c r="F37" s="2">
        <v>6</v>
      </c>
      <c r="G37" s="2">
        <v>6.7</v>
      </c>
      <c r="H37" s="2">
        <v>5.8</v>
      </c>
      <c r="I37" s="2">
        <v>7.5</v>
      </c>
      <c r="J37" s="2">
        <v>6.2</v>
      </c>
      <c r="K37" s="2">
        <v>7.5</v>
      </c>
      <c r="L37" s="2">
        <v>8.1999999999999993</v>
      </c>
      <c r="M37" s="2">
        <v>6.9</v>
      </c>
      <c r="N37" s="2">
        <v>6.6</v>
      </c>
      <c r="O37" s="2">
        <v>9.9</v>
      </c>
      <c r="P37" s="2">
        <v>7.2</v>
      </c>
    </row>
    <row r="38" spans="1:16" x14ac:dyDescent="0.3">
      <c r="A38" s="5" t="s">
        <v>299</v>
      </c>
      <c r="B38" s="4">
        <v>2023</v>
      </c>
      <c r="C38" s="3" t="s">
        <v>298</v>
      </c>
      <c r="D38" s="3">
        <v>87</v>
      </c>
      <c r="E38" s="2">
        <v>8.6</v>
      </c>
      <c r="F38" s="2">
        <v>8.3000000000000007</v>
      </c>
      <c r="G38" s="2">
        <v>7.6</v>
      </c>
      <c r="H38" s="2">
        <v>5.7</v>
      </c>
      <c r="I38" s="2">
        <v>7.2</v>
      </c>
      <c r="J38" s="2">
        <v>6.3</v>
      </c>
      <c r="K38" s="2">
        <v>7.8</v>
      </c>
      <c r="L38" s="2">
        <v>8.4</v>
      </c>
      <c r="M38" s="2">
        <v>6.4</v>
      </c>
      <c r="N38" s="2">
        <v>5.7</v>
      </c>
      <c r="O38" s="2">
        <v>8.8000000000000007</v>
      </c>
      <c r="P38" s="2">
        <v>6.2</v>
      </c>
    </row>
    <row r="39" spans="1:16" hidden="1" x14ac:dyDescent="0.3">
      <c r="A39" s="5" t="s">
        <v>297</v>
      </c>
      <c r="B39" s="4">
        <v>2023</v>
      </c>
      <c r="C39" s="3" t="s">
        <v>296</v>
      </c>
      <c r="D39" s="3">
        <v>87</v>
      </c>
      <c r="E39" s="2">
        <v>7.3</v>
      </c>
      <c r="F39" s="2">
        <v>3.2</v>
      </c>
      <c r="G39" s="2">
        <v>4.5999999999999996</v>
      </c>
      <c r="H39" s="2">
        <v>3.2</v>
      </c>
      <c r="I39" s="2">
        <v>7.3</v>
      </c>
      <c r="J39" s="2">
        <v>8.6999999999999993</v>
      </c>
      <c r="K39" s="2">
        <v>9.8000000000000007</v>
      </c>
      <c r="L39" s="2">
        <v>8</v>
      </c>
      <c r="M39" s="2">
        <v>9.4</v>
      </c>
      <c r="N39" s="2">
        <v>7.4</v>
      </c>
      <c r="O39" s="2">
        <v>9.1999999999999993</v>
      </c>
      <c r="P39" s="2">
        <v>8.9</v>
      </c>
    </row>
    <row r="40" spans="1:16" hidden="1" x14ac:dyDescent="0.3">
      <c r="A40" s="5" t="s">
        <v>295</v>
      </c>
      <c r="B40" s="4">
        <v>2023</v>
      </c>
      <c r="C40" s="3" t="s">
        <v>294</v>
      </c>
      <c r="D40" s="3">
        <v>86.9</v>
      </c>
      <c r="E40" s="2">
        <v>9.3000000000000007</v>
      </c>
      <c r="F40" s="2">
        <v>5.3</v>
      </c>
      <c r="G40" s="2">
        <v>8.6999999999999993</v>
      </c>
      <c r="H40" s="2">
        <v>5.6</v>
      </c>
      <c r="I40" s="2">
        <v>8.8000000000000007</v>
      </c>
      <c r="J40" s="2">
        <v>8.1999999999999993</v>
      </c>
      <c r="K40" s="2">
        <v>8.1</v>
      </c>
      <c r="L40" s="2">
        <v>8.8000000000000007</v>
      </c>
      <c r="M40" s="2">
        <v>6.3</v>
      </c>
      <c r="N40" s="2">
        <v>6.6</v>
      </c>
      <c r="O40" s="2">
        <v>7.2</v>
      </c>
      <c r="P40" s="2">
        <v>4</v>
      </c>
    </row>
    <row r="41" spans="1:16" hidden="1" x14ac:dyDescent="0.3">
      <c r="A41" s="5" t="s">
        <v>293</v>
      </c>
      <c r="B41" s="4">
        <v>2023</v>
      </c>
      <c r="C41" s="3" t="s">
        <v>292</v>
      </c>
      <c r="D41" s="3">
        <v>85.399999999999991</v>
      </c>
      <c r="E41" s="2">
        <v>6.8</v>
      </c>
      <c r="F41" s="2">
        <v>5.5</v>
      </c>
      <c r="G41" s="2">
        <v>9.6</v>
      </c>
      <c r="H41" s="2">
        <v>4.9000000000000004</v>
      </c>
      <c r="I41" s="2">
        <v>4.5</v>
      </c>
      <c r="J41" s="2">
        <v>7.6</v>
      </c>
      <c r="K41" s="2">
        <v>9.8000000000000007</v>
      </c>
      <c r="L41" s="2">
        <v>4.0999999999999996</v>
      </c>
      <c r="M41" s="2">
        <v>9.9</v>
      </c>
      <c r="N41" s="2">
        <v>7</v>
      </c>
      <c r="O41" s="2">
        <v>9.6</v>
      </c>
      <c r="P41" s="2">
        <v>6.1</v>
      </c>
    </row>
    <row r="42" spans="1:16" x14ac:dyDescent="0.3">
      <c r="A42" s="5" t="s">
        <v>291</v>
      </c>
      <c r="B42" s="4">
        <v>2023</v>
      </c>
      <c r="C42" s="3" t="s">
        <v>290</v>
      </c>
      <c r="D42" s="3">
        <v>85.199999999999989</v>
      </c>
      <c r="E42" s="2">
        <v>7.7</v>
      </c>
      <c r="F42" s="2">
        <v>7.5</v>
      </c>
      <c r="G42" s="2">
        <v>8.8000000000000007</v>
      </c>
      <c r="H42" s="2">
        <v>6.8</v>
      </c>
      <c r="I42" s="2">
        <v>5.9</v>
      </c>
      <c r="J42" s="2">
        <v>5.0999999999999996</v>
      </c>
      <c r="K42" s="2">
        <v>7.5</v>
      </c>
      <c r="L42" s="2">
        <v>7.9</v>
      </c>
      <c r="M42" s="2">
        <v>7.3</v>
      </c>
      <c r="N42" s="2">
        <v>6.8</v>
      </c>
      <c r="O42" s="2">
        <v>9.3000000000000007</v>
      </c>
      <c r="P42" s="2">
        <v>4.5999999999999996</v>
      </c>
    </row>
    <row r="43" spans="1:16" hidden="1" x14ac:dyDescent="0.3">
      <c r="A43" s="5" t="s">
        <v>289</v>
      </c>
      <c r="B43" s="4">
        <v>2023</v>
      </c>
      <c r="C43" s="3" t="s">
        <v>288</v>
      </c>
      <c r="D43" s="3">
        <v>84.4</v>
      </c>
      <c r="E43" s="2">
        <v>9.1</v>
      </c>
      <c r="F43" s="2">
        <v>5.5</v>
      </c>
      <c r="G43" s="2">
        <v>7.5</v>
      </c>
      <c r="H43" s="2">
        <v>3.7</v>
      </c>
      <c r="I43" s="2">
        <v>7.6</v>
      </c>
      <c r="J43" s="2">
        <v>6.7</v>
      </c>
      <c r="K43" s="2">
        <v>9.9</v>
      </c>
      <c r="L43" s="2">
        <v>8.5</v>
      </c>
      <c r="M43" s="2">
        <v>8.1999999999999993</v>
      </c>
      <c r="N43" s="2">
        <v>5.9</v>
      </c>
      <c r="O43" s="2">
        <v>8.1999999999999993</v>
      </c>
      <c r="P43" s="2">
        <v>3.6</v>
      </c>
    </row>
    <row r="44" spans="1:16" x14ac:dyDescent="0.3">
      <c r="A44" s="5" t="s">
        <v>287</v>
      </c>
      <c r="B44" s="4">
        <v>2023</v>
      </c>
      <c r="C44" s="3" t="s">
        <v>286</v>
      </c>
      <c r="D44" s="3">
        <v>83.2</v>
      </c>
      <c r="E44" s="2">
        <v>9.6</v>
      </c>
      <c r="F44" s="2">
        <v>6</v>
      </c>
      <c r="G44" s="2">
        <v>4.0999999999999996</v>
      </c>
      <c r="H44" s="2">
        <v>6.4</v>
      </c>
      <c r="I44" s="2">
        <v>7.8</v>
      </c>
      <c r="J44" s="2">
        <v>8.1</v>
      </c>
      <c r="K44" s="2">
        <v>7.5</v>
      </c>
      <c r="L44" s="2">
        <v>8.1999999999999993</v>
      </c>
      <c r="M44" s="2">
        <v>5.0999999999999996</v>
      </c>
      <c r="N44" s="2">
        <v>4.2</v>
      </c>
      <c r="O44" s="2">
        <v>8.6999999999999993</v>
      </c>
      <c r="P44" s="2">
        <v>7.5</v>
      </c>
    </row>
    <row r="45" spans="1:16" hidden="1" x14ac:dyDescent="0.3">
      <c r="A45" s="5" t="s">
        <v>285</v>
      </c>
      <c r="B45" s="4">
        <v>2023</v>
      </c>
      <c r="C45" s="3" t="s">
        <v>284</v>
      </c>
      <c r="D45" s="3">
        <v>82.300000000000011</v>
      </c>
      <c r="E45" s="2">
        <v>7.2</v>
      </c>
      <c r="F45" s="2">
        <v>7.3</v>
      </c>
      <c r="G45" s="2">
        <v>9</v>
      </c>
      <c r="H45" s="2">
        <v>6.1</v>
      </c>
      <c r="I45" s="2">
        <v>7.8</v>
      </c>
      <c r="J45" s="2">
        <v>6.4</v>
      </c>
      <c r="K45" s="2">
        <v>6.7</v>
      </c>
      <c r="L45" s="2">
        <v>6.7</v>
      </c>
      <c r="M45" s="2">
        <v>6.2</v>
      </c>
      <c r="N45" s="2">
        <v>5.2</v>
      </c>
      <c r="O45" s="2">
        <v>8</v>
      </c>
      <c r="P45" s="2">
        <v>5.7</v>
      </c>
    </row>
    <row r="46" spans="1:16" hidden="1" x14ac:dyDescent="0.3">
      <c r="A46" s="5" t="s">
        <v>283</v>
      </c>
      <c r="B46" s="4">
        <v>2023</v>
      </c>
      <c r="C46" s="3" t="s">
        <v>282</v>
      </c>
      <c r="D46" s="3">
        <v>82.2</v>
      </c>
      <c r="E46" s="2">
        <v>8.1999999999999993</v>
      </c>
      <c r="F46" s="2">
        <v>5.5</v>
      </c>
      <c r="G46" s="2">
        <v>4.8</v>
      </c>
      <c r="H46" s="2">
        <v>7.2</v>
      </c>
      <c r="I46" s="2">
        <v>7.7</v>
      </c>
      <c r="J46" s="2">
        <v>7.3</v>
      </c>
      <c r="K46" s="2">
        <v>8</v>
      </c>
      <c r="L46" s="2">
        <v>8</v>
      </c>
      <c r="M46" s="2">
        <v>5.7</v>
      </c>
      <c r="N46" s="2">
        <v>5.6</v>
      </c>
      <c r="O46" s="2">
        <v>8</v>
      </c>
      <c r="P46" s="2">
        <v>6.2</v>
      </c>
    </row>
    <row r="47" spans="1:16" hidden="1" x14ac:dyDescent="0.3">
      <c r="A47" s="5" t="s">
        <v>281</v>
      </c>
      <c r="B47" s="4">
        <v>2023</v>
      </c>
      <c r="C47" s="3" t="s">
        <v>280</v>
      </c>
      <c r="D47" s="3">
        <v>82.199999999999989</v>
      </c>
      <c r="E47" s="2">
        <v>7.1</v>
      </c>
      <c r="F47" s="2">
        <v>7.1</v>
      </c>
      <c r="G47" s="2">
        <v>5.3</v>
      </c>
      <c r="H47" s="2">
        <v>4</v>
      </c>
      <c r="I47" s="2">
        <v>7.2</v>
      </c>
      <c r="J47" s="2">
        <v>7</v>
      </c>
      <c r="K47" s="2">
        <v>8.8000000000000007</v>
      </c>
      <c r="L47" s="2">
        <v>7.6</v>
      </c>
      <c r="M47" s="2">
        <v>7.9</v>
      </c>
      <c r="N47" s="2">
        <v>5.3</v>
      </c>
      <c r="O47" s="2">
        <v>7.3</v>
      </c>
      <c r="P47" s="2">
        <v>7.6</v>
      </c>
    </row>
    <row r="48" spans="1:16" hidden="1" x14ac:dyDescent="0.3">
      <c r="A48" s="5" t="s">
        <v>279</v>
      </c>
      <c r="B48" s="4">
        <v>2023</v>
      </c>
      <c r="C48" s="3" t="s">
        <v>278</v>
      </c>
      <c r="D48" s="3">
        <v>82.1</v>
      </c>
      <c r="E48" s="2">
        <v>7.4</v>
      </c>
      <c r="F48" s="2">
        <v>5.7</v>
      </c>
      <c r="G48" s="2">
        <v>6.6</v>
      </c>
      <c r="H48" s="2">
        <v>6.5</v>
      </c>
      <c r="I48" s="2">
        <v>8.1</v>
      </c>
      <c r="J48" s="2">
        <v>7</v>
      </c>
      <c r="K48" s="2">
        <v>7.6</v>
      </c>
      <c r="L48" s="2">
        <v>8.1</v>
      </c>
      <c r="M48" s="2">
        <v>6.4</v>
      </c>
      <c r="N48" s="2">
        <v>5.8</v>
      </c>
      <c r="O48" s="2">
        <v>7.6</v>
      </c>
      <c r="P48" s="2">
        <v>5.3</v>
      </c>
    </row>
    <row r="49" spans="1:16" x14ac:dyDescent="0.3">
      <c r="A49" s="5" t="s">
        <v>277</v>
      </c>
      <c r="B49" s="4">
        <v>2023</v>
      </c>
      <c r="C49" s="3" t="s">
        <v>276</v>
      </c>
      <c r="D49" s="3">
        <v>81.8</v>
      </c>
      <c r="E49" s="2">
        <v>9.4</v>
      </c>
      <c r="F49" s="2">
        <v>4.9000000000000004</v>
      </c>
      <c r="G49" s="2">
        <v>5.9</v>
      </c>
      <c r="H49" s="2">
        <v>6.3</v>
      </c>
      <c r="I49" s="2">
        <v>9.1</v>
      </c>
      <c r="J49" s="2">
        <v>8.1999999999999993</v>
      </c>
      <c r="K49" s="2">
        <v>6.7</v>
      </c>
      <c r="L49" s="2">
        <v>8.1</v>
      </c>
      <c r="M49" s="2">
        <v>7.5</v>
      </c>
      <c r="N49" s="2">
        <v>3.9</v>
      </c>
      <c r="O49" s="2">
        <v>5.6</v>
      </c>
      <c r="P49" s="2">
        <v>6.2</v>
      </c>
    </row>
    <row r="50" spans="1:16" x14ac:dyDescent="0.3">
      <c r="A50" s="5" t="s">
        <v>275</v>
      </c>
      <c r="B50" s="4">
        <v>2023</v>
      </c>
      <c r="C50" s="3" t="s">
        <v>274</v>
      </c>
      <c r="D50" s="3">
        <v>81.7</v>
      </c>
      <c r="E50" s="2">
        <v>9.6</v>
      </c>
      <c r="F50" s="2">
        <v>5</v>
      </c>
      <c r="G50" s="2">
        <v>3.8</v>
      </c>
      <c r="H50" s="2">
        <v>5.9</v>
      </c>
      <c r="I50" s="2">
        <v>9.1999999999999993</v>
      </c>
      <c r="J50" s="2">
        <v>7.7</v>
      </c>
      <c r="K50" s="2">
        <v>6.7</v>
      </c>
      <c r="L50" s="2">
        <v>9.3000000000000007</v>
      </c>
      <c r="M50" s="2">
        <v>6</v>
      </c>
      <c r="N50" s="2">
        <v>5.7</v>
      </c>
      <c r="O50" s="2">
        <v>7.8</v>
      </c>
      <c r="P50" s="2">
        <v>5</v>
      </c>
    </row>
    <row r="51" spans="1:16" hidden="1" x14ac:dyDescent="0.3">
      <c r="A51" s="5" t="s">
        <v>273</v>
      </c>
      <c r="B51" s="4">
        <v>2023</v>
      </c>
      <c r="C51" s="3" t="s">
        <v>272</v>
      </c>
      <c r="D51" s="3">
        <v>81.599999999999994</v>
      </c>
      <c r="E51" s="2">
        <v>6.7</v>
      </c>
      <c r="F51" s="2">
        <v>5.5</v>
      </c>
      <c r="G51" s="2">
        <v>7.7</v>
      </c>
      <c r="H51" s="2">
        <v>5</v>
      </c>
      <c r="I51" s="2">
        <v>4.5</v>
      </c>
      <c r="J51" s="2">
        <v>7.1</v>
      </c>
      <c r="K51" s="2">
        <v>8.6</v>
      </c>
      <c r="L51" s="2">
        <v>4.7</v>
      </c>
      <c r="M51" s="2">
        <v>9.1999999999999993</v>
      </c>
      <c r="N51" s="2">
        <v>7</v>
      </c>
      <c r="O51" s="2">
        <v>9.1</v>
      </c>
      <c r="P51" s="2">
        <v>6.5</v>
      </c>
    </row>
    <row r="52" spans="1:16" hidden="1" x14ac:dyDescent="0.3">
      <c r="A52" s="5" t="s">
        <v>271</v>
      </c>
      <c r="B52" s="4">
        <v>2023</v>
      </c>
      <c r="C52" s="3" t="s">
        <v>270</v>
      </c>
      <c r="D52" s="3">
        <v>81.399999999999991</v>
      </c>
      <c r="E52" s="2">
        <v>8.4</v>
      </c>
      <c r="F52" s="2">
        <v>7.4</v>
      </c>
      <c r="G52" s="2">
        <v>5.4</v>
      </c>
      <c r="H52" s="2">
        <v>7</v>
      </c>
      <c r="I52" s="2">
        <v>7.5</v>
      </c>
      <c r="J52" s="2">
        <v>8.5</v>
      </c>
      <c r="K52" s="2">
        <v>5.5</v>
      </c>
      <c r="L52" s="2">
        <v>8.6</v>
      </c>
      <c r="M52" s="2">
        <v>5.6</v>
      </c>
      <c r="N52" s="2">
        <v>3.6</v>
      </c>
      <c r="O52" s="2">
        <v>7.8</v>
      </c>
      <c r="P52" s="2">
        <v>6.1</v>
      </c>
    </row>
    <row r="53" spans="1:16" hidden="1" x14ac:dyDescent="0.3">
      <c r="A53" s="5" t="s">
        <v>269</v>
      </c>
      <c r="B53" s="4">
        <v>2023</v>
      </c>
      <c r="C53" s="3" t="s">
        <v>268</v>
      </c>
      <c r="D53" s="3">
        <v>81.199999999999989</v>
      </c>
      <c r="E53" s="2">
        <v>4.5</v>
      </c>
      <c r="F53" s="2">
        <v>8.1999999999999993</v>
      </c>
      <c r="G53" s="2">
        <v>9.5</v>
      </c>
      <c r="H53" s="2">
        <v>3.7</v>
      </c>
      <c r="I53" s="2">
        <v>6.6</v>
      </c>
      <c r="J53" s="2">
        <v>6.9</v>
      </c>
      <c r="K53" s="2">
        <v>7.3</v>
      </c>
      <c r="L53" s="2">
        <v>4.8</v>
      </c>
      <c r="M53" s="2">
        <v>8</v>
      </c>
      <c r="N53" s="2">
        <v>6.6</v>
      </c>
      <c r="O53" s="2">
        <v>8.8000000000000007</v>
      </c>
      <c r="P53" s="2">
        <v>6.3</v>
      </c>
    </row>
    <row r="54" spans="1:16" hidden="1" x14ac:dyDescent="0.3">
      <c r="A54" s="5" t="s">
        <v>267</v>
      </c>
      <c r="B54" s="4">
        <v>2023</v>
      </c>
      <c r="C54" s="3" t="s">
        <v>266</v>
      </c>
      <c r="D54" s="3">
        <v>80.7</v>
      </c>
      <c r="E54" s="2">
        <v>4.8</v>
      </c>
      <c r="F54" s="2">
        <v>4.8</v>
      </c>
      <c r="G54" s="2">
        <v>7.8</v>
      </c>
      <c r="H54" s="2">
        <v>3.9</v>
      </c>
      <c r="I54" s="2">
        <v>5.2</v>
      </c>
      <c r="J54" s="2">
        <v>7.7</v>
      </c>
      <c r="K54" s="2">
        <v>9.1</v>
      </c>
      <c r="L54" s="2">
        <v>3.7</v>
      </c>
      <c r="M54" s="2">
        <v>9.3000000000000007</v>
      </c>
      <c r="N54" s="2">
        <v>8.3000000000000007</v>
      </c>
      <c r="O54" s="2">
        <v>8.4</v>
      </c>
      <c r="P54" s="2">
        <v>7.7</v>
      </c>
    </row>
    <row r="55" spans="1:16" x14ac:dyDescent="0.3">
      <c r="A55" s="5" t="s">
        <v>265</v>
      </c>
      <c r="B55" s="4">
        <v>2023</v>
      </c>
      <c r="C55" s="3" t="s">
        <v>264</v>
      </c>
      <c r="D55" s="3">
        <v>80.300000000000011</v>
      </c>
      <c r="E55" s="2">
        <v>6.4</v>
      </c>
      <c r="F55" s="2">
        <v>3.9</v>
      </c>
      <c r="G55" s="2">
        <v>5.5</v>
      </c>
      <c r="H55" s="2">
        <v>6</v>
      </c>
      <c r="I55" s="2">
        <v>6.4</v>
      </c>
      <c r="J55" s="2">
        <v>5.2</v>
      </c>
      <c r="K55" s="2">
        <v>9.1</v>
      </c>
      <c r="L55" s="2">
        <v>7.4</v>
      </c>
      <c r="M55" s="2">
        <v>8.3000000000000007</v>
      </c>
      <c r="N55" s="2">
        <v>6.4</v>
      </c>
      <c r="O55" s="2">
        <v>8.6999999999999993</v>
      </c>
      <c r="P55" s="2">
        <v>7</v>
      </c>
    </row>
    <row r="56" spans="1:16" hidden="1" x14ac:dyDescent="0.3">
      <c r="A56" s="5" t="s">
        <v>263</v>
      </c>
      <c r="B56" s="4">
        <v>2023</v>
      </c>
      <c r="C56" s="3" t="s">
        <v>262</v>
      </c>
      <c r="D56" s="3">
        <v>80.2</v>
      </c>
      <c r="E56" s="2">
        <v>8.1</v>
      </c>
      <c r="F56" s="2">
        <v>6.6</v>
      </c>
      <c r="G56" s="2">
        <v>8.8000000000000007</v>
      </c>
      <c r="H56" s="2">
        <v>6.1</v>
      </c>
      <c r="I56" s="2">
        <v>5.3</v>
      </c>
      <c r="J56" s="2">
        <v>5.0999999999999996</v>
      </c>
      <c r="K56" s="2">
        <v>6.6</v>
      </c>
      <c r="L56" s="2">
        <v>7.1</v>
      </c>
      <c r="M56" s="2">
        <v>6.3</v>
      </c>
      <c r="N56" s="2">
        <v>5.5</v>
      </c>
      <c r="O56" s="2">
        <v>8.8000000000000007</v>
      </c>
      <c r="P56" s="2">
        <v>5.9</v>
      </c>
    </row>
    <row r="57" spans="1:16" hidden="1" x14ac:dyDescent="0.3">
      <c r="A57" s="5" t="s">
        <v>261</v>
      </c>
      <c r="B57" s="4">
        <v>2023</v>
      </c>
      <c r="C57" s="3" t="s">
        <v>260</v>
      </c>
      <c r="D57" s="3">
        <v>79.600000000000009</v>
      </c>
      <c r="E57" s="2">
        <v>7.1</v>
      </c>
      <c r="F57" s="2">
        <v>5</v>
      </c>
      <c r="G57" s="2">
        <v>5.5</v>
      </c>
      <c r="H57" s="2">
        <v>5.9</v>
      </c>
      <c r="I57" s="2">
        <v>7.8</v>
      </c>
      <c r="J57" s="2">
        <v>6.4</v>
      </c>
      <c r="K57" s="2">
        <v>6.2</v>
      </c>
      <c r="L57" s="2">
        <v>8</v>
      </c>
      <c r="M57" s="2">
        <v>4</v>
      </c>
      <c r="N57" s="2">
        <v>5</v>
      </c>
      <c r="O57" s="2">
        <v>8.6999999999999993</v>
      </c>
      <c r="P57" s="2">
        <v>10</v>
      </c>
    </row>
    <row r="58" spans="1:16" hidden="1" x14ac:dyDescent="0.3">
      <c r="A58" s="5" t="s">
        <v>259</v>
      </c>
      <c r="B58" s="4">
        <v>2023</v>
      </c>
      <c r="C58" s="3" t="s">
        <v>258</v>
      </c>
      <c r="D58" s="3">
        <v>79.599999999999994</v>
      </c>
      <c r="E58" s="2">
        <v>6.9</v>
      </c>
      <c r="F58" s="2">
        <v>5.8</v>
      </c>
      <c r="G58" s="2">
        <v>4.9000000000000004</v>
      </c>
      <c r="H58" s="2">
        <v>6.7</v>
      </c>
      <c r="I58" s="2">
        <v>6.7</v>
      </c>
      <c r="J58" s="2">
        <v>6.3</v>
      </c>
      <c r="K58" s="2">
        <v>6.8</v>
      </c>
      <c r="L58" s="2">
        <v>7.8</v>
      </c>
      <c r="M58" s="2">
        <v>7.6</v>
      </c>
      <c r="N58" s="2">
        <v>6.8</v>
      </c>
      <c r="O58" s="2">
        <v>7</v>
      </c>
      <c r="P58" s="2">
        <v>6.3</v>
      </c>
    </row>
    <row r="59" spans="1:16" hidden="1" x14ac:dyDescent="0.3">
      <c r="A59" s="5" t="s">
        <v>257</v>
      </c>
      <c r="B59" s="4">
        <v>2023</v>
      </c>
      <c r="C59" s="3" t="s">
        <v>256</v>
      </c>
      <c r="D59" s="3">
        <v>79.099999999999994</v>
      </c>
      <c r="E59" s="2">
        <v>8.6999999999999993</v>
      </c>
      <c r="F59" s="2">
        <v>3.7</v>
      </c>
      <c r="G59" s="2">
        <v>2</v>
      </c>
      <c r="H59" s="2">
        <v>6</v>
      </c>
      <c r="I59" s="2">
        <v>7.8</v>
      </c>
      <c r="J59" s="2">
        <v>9.4</v>
      </c>
      <c r="K59" s="2">
        <v>8.8000000000000007</v>
      </c>
      <c r="L59" s="2">
        <v>7.1</v>
      </c>
      <c r="M59" s="2">
        <v>8.1999999999999993</v>
      </c>
      <c r="N59" s="2">
        <v>4.5</v>
      </c>
      <c r="O59" s="2">
        <v>6.8</v>
      </c>
      <c r="P59" s="2">
        <v>6.1</v>
      </c>
    </row>
    <row r="60" spans="1:16" hidden="1" x14ac:dyDescent="0.3">
      <c r="A60" s="5" t="s">
        <v>255</v>
      </c>
      <c r="B60" s="4">
        <v>2023</v>
      </c>
      <c r="C60" s="3" t="s">
        <v>254</v>
      </c>
      <c r="D60" s="3">
        <v>78.099999999999994</v>
      </c>
      <c r="E60" s="2">
        <v>7.8</v>
      </c>
      <c r="F60" s="2">
        <v>7.8</v>
      </c>
      <c r="G60" s="2">
        <v>7.3</v>
      </c>
      <c r="H60" s="2">
        <v>4.5999999999999996</v>
      </c>
      <c r="I60" s="2">
        <v>6.4</v>
      </c>
      <c r="J60" s="2">
        <v>6.2</v>
      </c>
      <c r="K60" s="2">
        <v>5.3</v>
      </c>
      <c r="L60" s="2">
        <v>6</v>
      </c>
      <c r="M60" s="2">
        <v>7.5</v>
      </c>
      <c r="N60" s="2">
        <v>6.7</v>
      </c>
      <c r="O60" s="2">
        <v>7.6</v>
      </c>
      <c r="P60" s="2">
        <v>4.9000000000000004</v>
      </c>
    </row>
    <row r="61" spans="1:16" x14ac:dyDescent="0.3">
      <c r="A61" s="5" t="s">
        <v>253</v>
      </c>
      <c r="B61" s="4">
        <v>2023</v>
      </c>
      <c r="C61" s="3" t="s">
        <v>252</v>
      </c>
      <c r="D61" s="3">
        <v>78.099999999999994</v>
      </c>
      <c r="E61" s="2">
        <v>7.4</v>
      </c>
      <c r="F61" s="2">
        <v>4.9000000000000004</v>
      </c>
      <c r="G61" s="2">
        <v>4.5</v>
      </c>
      <c r="H61" s="2">
        <v>5.9</v>
      </c>
      <c r="I61" s="2">
        <v>8.1999999999999993</v>
      </c>
      <c r="J61" s="2">
        <v>6.8</v>
      </c>
      <c r="K61" s="2">
        <v>5.7</v>
      </c>
      <c r="L61" s="2">
        <v>9.4</v>
      </c>
      <c r="M61" s="2">
        <v>6.7</v>
      </c>
      <c r="N61" s="2">
        <v>6.5</v>
      </c>
      <c r="O61" s="2">
        <v>7.1</v>
      </c>
      <c r="P61" s="2">
        <v>5</v>
      </c>
    </row>
    <row r="62" spans="1:16" hidden="1" x14ac:dyDescent="0.3">
      <c r="A62" s="5" t="s">
        <v>251</v>
      </c>
      <c r="B62" s="4">
        <v>2023</v>
      </c>
      <c r="C62" s="3" t="s">
        <v>250</v>
      </c>
      <c r="D62" s="3">
        <v>77.8</v>
      </c>
      <c r="E62" s="2">
        <v>7.9</v>
      </c>
      <c r="F62" s="2">
        <v>5.8</v>
      </c>
      <c r="G62" s="2">
        <v>6.8</v>
      </c>
      <c r="H62" s="2">
        <v>4.9000000000000004</v>
      </c>
      <c r="I62" s="2">
        <v>4.7</v>
      </c>
      <c r="J62" s="2">
        <v>4.4000000000000004</v>
      </c>
      <c r="K62" s="2">
        <v>6.8</v>
      </c>
      <c r="L62" s="2">
        <v>6.5</v>
      </c>
      <c r="M62" s="2">
        <v>7.5</v>
      </c>
      <c r="N62" s="2">
        <v>9.1</v>
      </c>
      <c r="O62" s="2">
        <v>8</v>
      </c>
      <c r="P62" s="2">
        <v>5.4</v>
      </c>
    </row>
    <row r="63" spans="1:16" hidden="1" x14ac:dyDescent="0.3">
      <c r="A63" s="5" t="s">
        <v>249</v>
      </c>
      <c r="B63" s="4">
        <v>2023</v>
      </c>
      <c r="C63" s="3" t="s">
        <v>248</v>
      </c>
      <c r="D63" s="3">
        <v>77.7</v>
      </c>
      <c r="E63" s="2">
        <v>5</v>
      </c>
      <c r="F63" s="2">
        <v>5.0999999999999996</v>
      </c>
      <c r="G63" s="2">
        <v>5.6</v>
      </c>
      <c r="H63" s="2">
        <v>7.3</v>
      </c>
      <c r="I63" s="2">
        <v>6.7</v>
      </c>
      <c r="J63" s="2">
        <v>6</v>
      </c>
      <c r="K63" s="2">
        <v>9.1</v>
      </c>
      <c r="L63" s="2">
        <v>6.5</v>
      </c>
      <c r="M63" s="2">
        <v>7.5</v>
      </c>
      <c r="N63" s="2">
        <v>5.6</v>
      </c>
      <c r="O63" s="2">
        <v>7.1</v>
      </c>
      <c r="P63" s="2">
        <v>6.2</v>
      </c>
    </row>
    <row r="64" spans="1:16" hidden="1" x14ac:dyDescent="0.3">
      <c r="A64" s="5" t="s">
        <v>247</v>
      </c>
      <c r="B64" s="4">
        <v>2023</v>
      </c>
      <c r="C64" s="3" t="s">
        <v>246</v>
      </c>
      <c r="D64" s="3">
        <v>77.5</v>
      </c>
      <c r="E64" s="2">
        <v>8.6999999999999993</v>
      </c>
      <c r="F64" s="2">
        <v>5.7</v>
      </c>
      <c r="G64" s="2">
        <v>5</v>
      </c>
      <c r="H64" s="2">
        <v>6.6</v>
      </c>
      <c r="I64" s="2">
        <v>5.9</v>
      </c>
      <c r="J64" s="2">
        <v>7.1</v>
      </c>
      <c r="K64" s="2">
        <v>4.9000000000000004</v>
      </c>
      <c r="L64" s="2">
        <v>7.2</v>
      </c>
      <c r="M64" s="2">
        <v>4.5</v>
      </c>
      <c r="N64" s="2">
        <v>5.6</v>
      </c>
      <c r="O64" s="2">
        <v>8.3000000000000007</v>
      </c>
      <c r="P64" s="2">
        <v>8</v>
      </c>
    </row>
    <row r="65" spans="1:16" hidden="1" x14ac:dyDescent="0.3">
      <c r="A65" s="5" t="s">
        <v>245</v>
      </c>
      <c r="B65" s="4">
        <v>2023</v>
      </c>
      <c r="C65" s="3" t="s">
        <v>244</v>
      </c>
      <c r="D65" s="3">
        <v>77.3</v>
      </c>
      <c r="E65" s="2">
        <v>7.1</v>
      </c>
      <c r="F65" s="2">
        <v>5.3</v>
      </c>
      <c r="G65" s="2">
        <v>9.3000000000000007</v>
      </c>
      <c r="H65" s="2">
        <v>6.5</v>
      </c>
      <c r="I65" s="2">
        <v>6.5</v>
      </c>
      <c r="J65" s="2">
        <v>4.7</v>
      </c>
      <c r="K65" s="2">
        <v>6.8</v>
      </c>
      <c r="L65" s="2">
        <v>6.8</v>
      </c>
      <c r="M65" s="2">
        <v>7.6</v>
      </c>
      <c r="N65" s="2">
        <v>6.2</v>
      </c>
      <c r="O65" s="2">
        <v>7.1</v>
      </c>
      <c r="P65" s="2">
        <v>3.4</v>
      </c>
    </row>
    <row r="66" spans="1:16" x14ac:dyDescent="0.3">
      <c r="A66" s="5" t="s">
        <v>243</v>
      </c>
      <c r="B66" s="4">
        <v>2023</v>
      </c>
      <c r="C66" s="3" t="s">
        <v>242</v>
      </c>
      <c r="D66" s="3">
        <v>76.599999999999994</v>
      </c>
      <c r="E66" s="2">
        <v>8.6</v>
      </c>
      <c r="F66" s="2">
        <v>4.9000000000000004</v>
      </c>
      <c r="G66" s="2">
        <v>5.2</v>
      </c>
      <c r="H66" s="2">
        <v>6.4</v>
      </c>
      <c r="I66" s="2">
        <v>7.3</v>
      </c>
      <c r="J66" s="2">
        <v>6.2</v>
      </c>
      <c r="K66" s="2">
        <v>6.9</v>
      </c>
      <c r="L66" s="2">
        <v>8.4</v>
      </c>
      <c r="M66" s="2">
        <v>5.6</v>
      </c>
      <c r="N66" s="2">
        <v>4.5999999999999996</v>
      </c>
      <c r="O66" s="2">
        <v>6.5</v>
      </c>
      <c r="P66" s="2">
        <v>6</v>
      </c>
    </row>
    <row r="67" spans="1:16" hidden="1" x14ac:dyDescent="0.3">
      <c r="A67" s="5" t="s">
        <v>241</v>
      </c>
      <c r="B67" s="4">
        <v>2023</v>
      </c>
      <c r="C67" s="3" t="s">
        <v>240</v>
      </c>
      <c r="D67" s="3">
        <v>76.3</v>
      </c>
      <c r="E67" s="2">
        <v>8.6</v>
      </c>
      <c r="F67" s="2">
        <v>3.9</v>
      </c>
      <c r="G67" s="2">
        <v>3.1</v>
      </c>
      <c r="H67" s="2">
        <v>7.5</v>
      </c>
      <c r="I67" s="2">
        <v>7.9</v>
      </c>
      <c r="J67" s="2">
        <v>8.4</v>
      </c>
      <c r="K67" s="2">
        <v>4.9000000000000004</v>
      </c>
      <c r="L67" s="2">
        <v>7.2</v>
      </c>
      <c r="M67" s="2">
        <v>4.9000000000000004</v>
      </c>
      <c r="N67" s="2">
        <v>5.8</v>
      </c>
      <c r="O67" s="2">
        <v>7.3</v>
      </c>
      <c r="P67" s="2">
        <v>6.8</v>
      </c>
    </row>
    <row r="68" spans="1:16" x14ac:dyDescent="0.3">
      <c r="A68" s="5" t="s">
        <v>239</v>
      </c>
      <c r="B68" s="4">
        <v>2023</v>
      </c>
      <c r="C68" s="3" t="s">
        <v>238</v>
      </c>
      <c r="D68" s="3">
        <v>76.100000000000009</v>
      </c>
      <c r="E68" s="2">
        <v>8.1999999999999993</v>
      </c>
      <c r="F68" s="2">
        <v>5.8</v>
      </c>
      <c r="G68" s="2">
        <v>2.8</v>
      </c>
      <c r="H68" s="2">
        <v>6.9</v>
      </c>
      <c r="I68" s="2">
        <v>5.9</v>
      </c>
      <c r="J68" s="2">
        <v>7.6</v>
      </c>
      <c r="K68" s="2">
        <v>6.4</v>
      </c>
      <c r="L68" s="2">
        <v>7.6</v>
      </c>
      <c r="M68" s="2">
        <v>6.9</v>
      </c>
      <c r="N68" s="2">
        <v>5.0999999999999996</v>
      </c>
      <c r="O68" s="2">
        <v>7.4</v>
      </c>
      <c r="P68" s="2">
        <v>5.5</v>
      </c>
    </row>
    <row r="69" spans="1:16" hidden="1" x14ac:dyDescent="0.3">
      <c r="A69" s="5" t="s">
        <v>237</v>
      </c>
      <c r="B69" s="4">
        <v>2023</v>
      </c>
      <c r="C69" s="3" t="s">
        <v>236</v>
      </c>
      <c r="D69" s="3">
        <v>75.7</v>
      </c>
      <c r="E69" s="2">
        <v>6.3</v>
      </c>
      <c r="F69" s="2">
        <v>8.4</v>
      </c>
      <c r="G69" s="2">
        <v>8.1999999999999993</v>
      </c>
      <c r="H69" s="2">
        <v>5.7</v>
      </c>
      <c r="I69" s="2">
        <v>4.4000000000000004</v>
      </c>
      <c r="J69" s="2">
        <v>6.4</v>
      </c>
      <c r="K69" s="2">
        <v>6.9</v>
      </c>
      <c r="L69" s="2">
        <v>4.8</v>
      </c>
      <c r="M69" s="2">
        <v>7.2</v>
      </c>
      <c r="N69" s="2">
        <v>4.5999999999999996</v>
      </c>
      <c r="O69" s="2">
        <v>6.9</v>
      </c>
      <c r="P69" s="2">
        <v>5.9</v>
      </c>
    </row>
    <row r="70" spans="1:16" hidden="1" x14ac:dyDescent="0.3">
      <c r="A70" s="5" t="s">
        <v>235</v>
      </c>
      <c r="B70" s="4">
        <v>2023</v>
      </c>
      <c r="C70" s="3" t="s">
        <v>234</v>
      </c>
      <c r="D70" s="3">
        <v>75.600000000000009</v>
      </c>
      <c r="E70" s="2">
        <v>5.7</v>
      </c>
      <c r="F70" s="2">
        <v>3.9</v>
      </c>
      <c r="G70" s="2">
        <v>7.9</v>
      </c>
      <c r="H70" s="2">
        <v>6.7</v>
      </c>
      <c r="I70" s="2">
        <v>4.9000000000000004</v>
      </c>
      <c r="J70" s="2">
        <v>6.9</v>
      </c>
      <c r="K70" s="2">
        <v>8.1999999999999993</v>
      </c>
      <c r="L70" s="2">
        <v>4.7</v>
      </c>
      <c r="M70" s="2">
        <v>6.6</v>
      </c>
      <c r="N70" s="2">
        <v>5.6</v>
      </c>
      <c r="O70" s="2">
        <v>8.1999999999999993</v>
      </c>
      <c r="P70" s="2">
        <v>6.3</v>
      </c>
    </row>
    <row r="71" spans="1:16" x14ac:dyDescent="0.3">
      <c r="A71" s="5" t="s">
        <v>233</v>
      </c>
      <c r="B71" s="4">
        <v>2023</v>
      </c>
      <c r="C71" s="3" t="s">
        <v>232</v>
      </c>
      <c r="D71" s="3">
        <v>74.699999999999989</v>
      </c>
      <c r="E71" s="2">
        <v>6.4</v>
      </c>
      <c r="F71" s="2">
        <v>5.4</v>
      </c>
      <c r="G71" s="2">
        <v>7.2</v>
      </c>
      <c r="H71" s="2">
        <v>6.4</v>
      </c>
      <c r="I71" s="2">
        <v>5.3</v>
      </c>
      <c r="J71" s="2">
        <v>5.0999999999999996</v>
      </c>
      <c r="K71" s="2">
        <v>8.9</v>
      </c>
      <c r="L71" s="2">
        <v>6.3</v>
      </c>
      <c r="M71" s="2">
        <v>6.8</v>
      </c>
      <c r="N71" s="2">
        <v>3.9</v>
      </c>
      <c r="O71" s="2">
        <v>8.3000000000000007</v>
      </c>
      <c r="P71" s="2">
        <v>4.7</v>
      </c>
    </row>
    <row r="72" spans="1:16" hidden="1" x14ac:dyDescent="0.3">
      <c r="A72" s="5" t="s">
        <v>231</v>
      </c>
      <c r="B72" s="4">
        <v>2023</v>
      </c>
      <c r="C72" s="3" t="s">
        <v>230</v>
      </c>
      <c r="D72" s="3">
        <v>74.5</v>
      </c>
      <c r="E72" s="2">
        <v>8.6999999999999993</v>
      </c>
      <c r="F72" s="2">
        <v>3.5</v>
      </c>
      <c r="G72" s="2">
        <v>7.5</v>
      </c>
      <c r="H72" s="2">
        <v>3.5</v>
      </c>
      <c r="I72" s="2">
        <v>6.8</v>
      </c>
      <c r="J72" s="2">
        <v>6.6</v>
      </c>
      <c r="K72" s="2">
        <v>7.1</v>
      </c>
      <c r="L72" s="2">
        <v>7.2</v>
      </c>
      <c r="M72" s="2">
        <v>7.9</v>
      </c>
      <c r="N72" s="2">
        <v>6.2</v>
      </c>
      <c r="O72" s="2">
        <v>6.5</v>
      </c>
      <c r="P72" s="2">
        <v>3</v>
      </c>
    </row>
    <row r="73" spans="1:16" x14ac:dyDescent="0.3">
      <c r="A73" s="5" t="s">
        <v>229</v>
      </c>
      <c r="B73" s="4">
        <v>2023</v>
      </c>
      <c r="C73" s="3" t="s">
        <v>228</v>
      </c>
      <c r="D73" s="3">
        <v>74.2</v>
      </c>
      <c r="E73" s="2">
        <v>7</v>
      </c>
      <c r="F73" s="2">
        <v>3.8</v>
      </c>
      <c r="G73" s="2">
        <v>6.7</v>
      </c>
      <c r="H73" s="2">
        <v>5.4</v>
      </c>
      <c r="I73" s="2">
        <v>4.3</v>
      </c>
      <c r="J73" s="2">
        <v>5.7</v>
      </c>
      <c r="K73" s="2">
        <v>9.4</v>
      </c>
      <c r="L73" s="2">
        <v>4.7</v>
      </c>
      <c r="M73" s="2">
        <v>8.6</v>
      </c>
      <c r="N73" s="2">
        <v>5.5</v>
      </c>
      <c r="O73" s="2">
        <v>8.4</v>
      </c>
      <c r="P73" s="2">
        <v>4.7</v>
      </c>
    </row>
    <row r="74" spans="1:16" hidden="1" x14ac:dyDescent="0.3">
      <c r="A74" s="5" t="s">
        <v>227</v>
      </c>
      <c r="B74" s="4">
        <v>2023</v>
      </c>
      <c r="C74" s="3" t="s">
        <v>226</v>
      </c>
      <c r="D74" s="3">
        <v>74.100000000000009</v>
      </c>
      <c r="E74" s="2">
        <v>8.5</v>
      </c>
      <c r="F74" s="2">
        <v>4.0999999999999996</v>
      </c>
      <c r="G74" s="2">
        <v>8.1</v>
      </c>
      <c r="H74" s="2">
        <v>4.9000000000000004</v>
      </c>
      <c r="I74" s="2">
        <v>5.8</v>
      </c>
      <c r="J74" s="2">
        <v>6.2</v>
      </c>
      <c r="K74" s="2">
        <v>4.5</v>
      </c>
      <c r="L74" s="2">
        <v>7.3</v>
      </c>
      <c r="M74" s="2">
        <v>7.5</v>
      </c>
      <c r="N74" s="2">
        <v>6</v>
      </c>
      <c r="O74" s="2">
        <v>7.3</v>
      </c>
      <c r="P74" s="2">
        <v>3.9</v>
      </c>
    </row>
    <row r="75" spans="1:16" hidden="1" x14ac:dyDescent="0.3">
      <c r="A75" s="5" t="s">
        <v>225</v>
      </c>
      <c r="B75" s="4">
        <v>2023</v>
      </c>
      <c r="C75" s="3" t="s">
        <v>224</v>
      </c>
      <c r="D75" s="3">
        <v>73.300000000000011</v>
      </c>
      <c r="E75" s="2">
        <v>8</v>
      </c>
      <c r="F75" s="2">
        <v>5.9</v>
      </c>
      <c r="G75" s="2">
        <v>2.6</v>
      </c>
      <c r="H75" s="2">
        <v>6.1</v>
      </c>
      <c r="I75" s="2">
        <v>7.8</v>
      </c>
      <c r="J75" s="2">
        <v>6.8</v>
      </c>
      <c r="K75" s="2">
        <v>5.3</v>
      </c>
      <c r="L75" s="2">
        <v>8.3000000000000007</v>
      </c>
      <c r="M75" s="2">
        <v>5.7</v>
      </c>
      <c r="N75" s="2">
        <v>5.2</v>
      </c>
      <c r="O75" s="2">
        <v>6.7</v>
      </c>
      <c r="P75" s="2">
        <v>4.9000000000000004</v>
      </c>
    </row>
    <row r="76" spans="1:16" hidden="1" x14ac:dyDescent="0.3">
      <c r="A76" s="5" t="s">
        <v>223</v>
      </c>
      <c r="B76" s="4">
        <v>2023</v>
      </c>
      <c r="C76" s="3" t="s">
        <v>222</v>
      </c>
      <c r="D76" s="3">
        <v>73.100000000000009</v>
      </c>
      <c r="E76" s="2">
        <v>7.6</v>
      </c>
      <c r="F76" s="2">
        <v>4.5</v>
      </c>
      <c r="G76" s="2">
        <v>8</v>
      </c>
      <c r="H76" s="2">
        <v>5.8</v>
      </c>
      <c r="I76" s="2">
        <v>6.2</v>
      </c>
      <c r="J76" s="2">
        <v>4.5999999999999996</v>
      </c>
      <c r="K76" s="2">
        <v>7.3</v>
      </c>
      <c r="L76" s="2">
        <v>7.2</v>
      </c>
      <c r="M76" s="2">
        <v>5.7</v>
      </c>
      <c r="N76" s="2">
        <v>6</v>
      </c>
      <c r="O76" s="2">
        <v>8.4</v>
      </c>
      <c r="P76" s="2">
        <v>1.8</v>
      </c>
    </row>
    <row r="77" spans="1:16" hidden="1" x14ac:dyDescent="0.3">
      <c r="A77" s="5" t="s">
        <v>221</v>
      </c>
      <c r="B77" s="4">
        <v>2023</v>
      </c>
      <c r="C77" s="3" t="s">
        <v>220</v>
      </c>
      <c r="D77" s="3">
        <v>72.699999999999989</v>
      </c>
      <c r="E77" s="2">
        <v>3.8</v>
      </c>
      <c r="F77" s="2">
        <v>6.3</v>
      </c>
      <c r="G77" s="2">
        <v>5.9</v>
      </c>
      <c r="H77" s="2">
        <v>4.5999999999999996</v>
      </c>
      <c r="I77" s="2">
        <v>4.5</v>
      </c>
      <c r="J77" s="2">
        <v>4.5</v>
      </c>
      <c r="K77" s="2">
        <v>9.1999999999999993</v>
      </c>
      <c r="L77" s="2">
        <v>4.9000000000000004</v>
      </c>
      <c r="M77" s="2">
        <v>7.5</v>
      </c>
      <c r="N77" s="2">
        <v>5.8</v>
      </c>
      <c r="O77" s="2">
        <v>7.9</v>
      </c>
      <c r="P77" s="2">
        <v>7.8</v>
      </c>
    </row>
    <row r="78" spans="1:16" hidden="1" x14ac:dyDescent="0.3">
      <c r="A78" s="5" t="s">
        <v>219</v>
      </c>
      <c r="B78" s="4">
        <v>2023</v>
      </c>
      <c r="C78" s="3" t="s">
        <v>218</v>
      </c>
      <c r="D78" s="3">
        <v>72.3</v>
      </c>
      <c r="E78" s="2">
        <v>6.1</v>
      </c>
      <c r="F78" s="2">
        <v>7.2</v>
      </c>
      <c r="G78" s="2">
        <v>6.4</v>
      </c>
      <c r="H78" s="2">
        <v>7.1</v>
      </c>
      <c r="I78" s="2">
        <v>3.9</v>
      </c>
      <c r="J78" s="2">
        <v>6.6</v>
      </c>
      <c r="K78" s="2">
        <v>6.4</v>
      </c>
      <c r="L78" s="2">
        <v>4.2</v>
      </c>
      <c r="M78" s="2">
        <v>4.3</v>
      </c>
      <c r="N78" s="2">
        <v>4.4000000000000004</v>
      </c>
      <c r="O78" s="2">
        <v>8.6999999999999993</v>
      </c>
      <c r="P78" s="2">
        <v>7</v>
      </c>
    </row>
    <row r="79" spans="1:16" hidden="1" x14ac:dyDescent="0.3">
      <c r="A79" s="5" t="s">
        <v>217</v>
      </c>
      <c r="B79" s="4">
        <v>2023</v>
      </c>
      <c r="C79" s="3" t="s">
        <v>216</v>
      </c>
      <c r="D79" s="3">
        <v>72</v>
      </c>
      <c r="E79" s="2">
        <v>8</v>
      </c>
      <c r="F79" s="2">
        <v>4</v>
      </c>
      <c r="G79" s="2">
        <v>6</v>
      </c>
      <c r="H79" s="2">
        <v>4.5</v>
      </c>
      <c r="I79" s="2">
        <v>6.9</v>
      </c>
      <c r="J79" s="2">
        <v>8.1</v>
      </c>
      <c r="K79" s="2">
        <v>6.1</v>
      </c>
      <c r="L79" s="2">
        <v>7.1</v>
      </c>
      <c r="M79" s="2">
        <v>4.8</v>
      </c>
      <c r="N79" s="2">
        <v>6.6</v>
      </c>
      <c r="O79" s="2">
        <v>6.8</v>
      </c>
      <c r="P79" s="2">
        <v>3.1</v>
      </c>
    </row>
    <row r="80" spans="1:16" hidden="1" x14ac:dyDescent="0.3">
      <c r="A80" s="5" t="s">
        <v>215</v>
      </c>
      <c r="B80" s="4">
        <v>2023</v>
      </c>
      <c r="C80" s="3" t="s">
        <v>214</v>
      </c>
      <c r="D80" s="3">
        <v>71.899999999999991</v>
      </c>
      <c r="E80" s="2">
        <v>4.7</v>
      </c>
      <c r="F80" s="2">
        <v>6.5</v>
      </c>
      <c r="G80" s="2">
        <v>7.1</v>
      </c>
      <c r="H80" s="2">
        <v>6.5</v>
      </c>
      <c r="I80" s="2">
        <v>4.4000000000000004</v>
      </c>
      <c r="J80" s="2">
        <v>5.3</v>
      </c>
      <c r="K80" s="2">
        <v>8</v>
      </c>
      <c r="L80" s="2">
        <v>3.8</v>
      </c>
      <c r="M80" s="2">
        <v>5</v>
      </c>
      <c r="N80" s="2">
        <v>5</v>
      </c>
      <c r="O80" s="2">
        <v>8.8000000000000007</v>
      </c>
      <c r="P80" s="2">
        <v>6.8</v>
      </c>
    </row>
    <row r="81" spans="1:16" hidden="1" x14ac:dyDescent="0.3">
      <c r="A81" s="5" t="s">
        <v>213</v>
      </c>
      <c r="B81" s="4">
        <v>2023</v>
      </c>
      <c r="C81" s="3" t="s">
        <v>212</v>
      </c>
      <c r="D81" s="3">
        <v>71.500000000000014</v>
      </c>
      <c r="E81" s="2">
        <v>7.4</v>
      </c>
      <c r="F81" s="2">
        <v>5.8</v>
      </c>
      <c r="G81" s="2">
        <v>5</v>
      </c>
      <c r="H81" s="2">
        <v>6.9</v>
      </c>
      <c r="I81" s="2">
        <v>6.3</v>
      </c>
      <c r="J81" s="2">
        <v>7.5</v>
      </c>
      <c r="K81" s="2">
        <v>3.7</v>
      </c>
      <c r="L81" s="2">
        <v>7.9</v>
      </c>
      <c r="M81" s="2">
        <v>4.5999999999999996</v>
      </c>
      <c r="N81" s="2">
        <v>4.5</v>
      </c>
      <c r="O81" s="2">
        <v>7</v>
      </c>
      <c r="P81" s="2">
        <v>4.9000000000000004</v>
      </c>
    </row>
    <row r="82" spans="1:16" hidden="1" x14ac:dyDescent="0.3">
      <c r="A82" s="5" t="s">
        <v>211</v>
      </c>
      <c r="B82" s="4">
        <v>2023</v>
      </c>
      <c r="C82" s="3" t="s">
        <v>210</v>
      </c>
      <c r="D82" s="3">
        <v>70.7</v>
      </c>
      <c r="E82" s="2">
        <v>6.9</v>
      </c>
      <c r="F82" s="2">
        <v>2.6</v>
      </c>
      <c r="G82" s="2">
        <v>6.4</v>
      </c>
      <c r="H82" s="2">
        <v>5.6</v>
      </c>
      <c r="I82" s="2">
        <v>7.6</v>
      </c>
      <c r="J82" s="2">
        <v>5.7</v>
      </c>
      <c r="K82" s="2">
        <v>6.4</v>
      </c>
      <c r="L82" s="2">
        <v>6.3</v>
      </c>
      <c r="M82" s="2">
        <v>5.7</v>
      </c>
      <c r="N82" s="2">
        <v>5.3</v>
      </c>
      <c r="O82" s="2">
        <v>8.1999999999999993</v>
      </c>
      <c r="P82" s="2">
        <v>4</v>
      </c>
    </row>
    <row r="83" spans="1:16" hidden="1" x14ac:dyDescent="0.3">
      <c r="A83" s="5" t="s">
        <v>209</v>
      </c>
      <c r="B83" s="4">
        <v>2023</v>
      </c>
      <c r="C83" s="3" t="s">
        <v>208</v>
      </c>
      <c r="D83" s="3">
        <v>70.199999999999989</v>
      </c>
      <c r="E83" s="2">
        <v>4.5999999999999996</v>
      </c>
      <c r="F83" s="2">
        <v>3.2</v>
      </c>
      <c r="G83" s="2">
        <v>5.4</v>
      </c>
      <c r="H83" s="2">
        <v>7.6</v>
      </c>
      <c r="I83" s="2">
        <v>5</v>
      </c>
      <c r="J83" s="2">
        <v>7.5</v>
      </c>
      <c r="K83" s="2">
        <v>6.1</v>
      </c>
      <c r="L83" s="2">
        <v>4.2</v>
      </c>
      <c r="M83" s="2">
        <v>5.4</v>
      </c>
      <c r="N83" s="2">
        <v>6.4</v>
      </c>
      <c r="O83" s="2">
        <v>8.1999999999999993</v>
      </c>
      <c r="P83" s="2">
        <v>6.6</v>
      </c>
    </row>
    <row r="84" spans="1:16" hidden="1" x14ac:dyDescent="0.3">
      <c r="A84" s="5" t="s">
        <v>207</v>
      </c>
      <c r="B84" s="4">
        <v>2023</v>
      </c>
      <c r="C84" s="3" t="s">
        <v>206</v>
      </c>
      <c r="D84" s="3">
        <v>69.999999999999986</v>
      </c>
      <c r="E84" s="2">
        <v>5</v>
      </c>
      <c r="F84" s="2">
        <v>6.2</v>
      </c>
      <c r="G84" s="2">
        <v>7</v>
      </c>
      <c r="H84" s="2">
        <v>5.0999999999999996</v>
      </c>
      <c r="I84" s="2">
        <v>5.2</v>
      </c>
      <c r="J84" s="2">
        <v>6.2</v>
      </c>
      <c r="K84" s="2">
        <v>7.6</v>
      </c>
      <c r="L84" s="2">
        <v>5</v>
      </c>
      <c r="M84" s="2">
        <v>6.9</v>
      </c>
      <c r="N84" s="2">
        <v>5.8</v>
      </c>
      <c r="O84" s="2">
        <v>6.9</v>
      </c>
      <c r="P84" s="2">
        <v>3.1</v>
      </c>
    </row>
    <row r="85" spans="1:16" hidden="1" x14ac:dyDescent="0.3">
      <c r="A85" s="5" t="s">
        <v>205</v>
      </c>
      <c r="B85" s="4">
        <v>2023</v>
      </c>
      <c r="C85" s="3" t="s">
        <v>204</v>
      </c>
      <c r="D85" s="3">
        <v>69.900000000000006</v>
      </c>
      <c r="E85" s="2">
        <v>4.8</v>
      </c>
      <c r="F85" s="2">
        <v>3.2</v>
      </c>
      <c r="G85" s="2">
        <v>5.3</v>
      </c>
      <c r="H85" s="2">
        <v>4.5999999999999996</v>
      </c>
      <c r="I85" s="2">
        <v>3.3</v>
      </c>
      <c r="J85" s="2">
        <v>5.3</v>
      </c>
      <c r="K85" s="2">
        <v>9.4</v>
      </c>
      <c r="L85" s="2">
        <v>2.7</v>
      </c>
      <c r="M85" s="2">
        <v>8.3000000000000007</v>
      </c>
      <c r="N85" s="2">
        <v>5.4</v>
      </c>
      <c r="O85" s="2">
        <v>9.6</v>
      </c>
      <c r="P85" s="2">
        <v>8</v>
      </c>
    </row>
    <row r="86" spans="1:16" hidden="1" x14ac:dyDescent="0.3">
      <c r="A86" s="5" t="s">
        <v>203</v>
      </c>
      <c r="B86" s="4">
        <v>2023</v>
      </c>
      <c r="C86" s="3" t="s">
        <v>202</v>
      </c>
      <c r="D86" s="3">
        <v>69.8</v>
      </c>
      <c r="E86" s="2">
        <v>6.9</v>
      </c>
      <c r="F86" s="2">
        <v>5.5</v>
      </c>
      <c r="G86" s="2">
        <v>6.1</v>
      </c>
      <c r="H86" s="2">
        <v>4.7</v>
      </c>
      <c r="I86" s="2">
        <v>5.7</v>
      </c>
      <c r="J86" s="2">
        <v>4.5</v>
      </c>
      <c r="K86" s="2">
        <v>6.3</v>
      </c>
      <c r="L86" s="2">
        <v>6.3</v>
      </c>
      <c r="M86" s="2">
        <v>5.6</v>
      </c>
      <c r="N86" s="2">
        <v>8.3000000000000007</v>
      </c>
      <c r="O86" s="2">
        <v>5.9</v>
      </c>
      <c r="P86" s="2">
        <v>4</v>
      </c>
    </row>
    <row r="87" spans="1:16" x14ac:dyDescent="0.3">
      <c r="A87" s="5" t="s">
        <v>201</v>
      </c>
      <c r="B87" s="4">
        <v>2023</v>
      </c>
      <c r="C87" s="3" t="s">
        <v>200</v>
      </c>
      <c r="D87" s="3">
        <v>69.7</v>
      </c>
      <c r="E87" s="2">
        <v>6.9</v>
      </c>
      <c r="F87" s="2">
        <v>5.2</v>
      </c>
      <c r="G87" s="2">
        <v>4.2</v>
      </c>
      <c r="H87" s="2">
        <v>7.3</v>
      </c>
      <c r="I87" s="2">
        <v>6.7</v>
      </c>
      <c r="J87" s="2">
        <v>8.9</v>
      </c>
      <c r="K87" s="2">
        <v>3.8</v>
      </c>
      <c r="L87" s="2">
        <v>6.6</v>
      </c>
      <c r="M87" s="2">
        <v>2.4</v>
      </c>
      <c r="N87" s="2">
        <v>4.0999999999999996</v>
      </c>
      <c r="O87" s="2">
        <v>6.3</v>
      </c>
      <c r="P87" s="2">
        <v>7.3</v>
      </c>
    </row>
    <row r="88" spans="1:16" hidden="1" x14ac:dyDescent="0.3">
      <c r="A88" s="5" t="s">
        <v>199</v>
      </c>
      <c r="B88" s="4">
        <v>2023</v>
      </c>
      <c r="C88" s="3" t="s">
        <v>198</v>
      </c>
      <c r="D88" s="3">
        <v>69.399999999999991</v>
      </c>
      <c r="E88" s="2">
        <v>6.7</v>
      </c>
      <c r="F88" s="2">
        <v>5</v>
      </c>
      <c r="G88" s="2">
        <v>5.9</v>
      </c>
      <c r="H88" s="2">
        <v>4.2</v>
      </c>
      <c r="I88" s="2">
        <v>6.2</v>
      </c>
      <c r="J88" s="2">
        <v>6</v>
      </c>
      <c r="K88" s="2">
        <v>6.4</v>
      </c>
      <c r="L88" s="2">
        <v>6</v>
      </c>
      <c r="M88" s="2">
        <v>4.3</v>
      </c>
      <c r="N88" s="2">
        <v>6</v>
      </c>
      <c r="O88" s="2">
        <v>8.1999999999999993</v>
      </c>
      <c r="P88" s="2">
        <v>4.5</v>
      </c>
    </row>
    <row r="89" spans="1:16" hidden="1" x14ac:dyDescent="0.3">
      <c r="A89" s="5" t="s">
        <v>197</v>
      </c>
      <c r="B89" s="4">
        <v>2023</v>
      </c>
      <c r="C89" s="3" t="s">
        <v>196</v>
      </c>
      <c r="D89" s="3">
        <v>69.300000000000011</v>
      </c>
      <c r="E89" s="2">
        <v>5.8</v>
      </c>
      <c r="F89" s="2">
        <v>4.2</v>
      </c>
      <c r="G89" s="2">
        <v>3.7</v>
      </c>
      <c r="H89" s="2">
        <v>8.4</v>
      </c>
      <c r="I89" s="2">
        <v>6.8</v>
      </c>
      <c r="J89" s="2">
        <v>8.3000000000000007</v>
      </c>
      <c r="K89" s="2">
        <v>4.0999999999999996</v>
      </c>
      <c r="L89" s="2">
        <v>6.2</v>
      </c>
      <c r="M89" s="2">
        <v>3.3</v>
      </c>
      <c r="N89" s="2">
        <v>3.1</v>
      </c>
      <c r="O89" s="2">
        <v>5.6</v>
      </c>
      <c r="P89" s="2">
        <v>9.8000000000000007</v>
      </c>
    </row>
    <row r="90" spans="1:16" hidden="1" x14ac:dyDescent="0.3">
      <c r="A90" s="5" t="s">
        <v>195</v>
      </c>
      <c r="B90" s="4">
        <v>2023</v>
      </c>
      <c r="C90" s="3" t="s">
        <v>194</v>
      </c>
      <c r="D90" s="3">
        <v>69.3</v>
      </c>
      <c r="E90" s="2">
        <v>6.8</v>
      </c>
      <c r="F90" s="2">
        <v>5.3</v>
      </c>
      <c r="G90" s="2">
        <v>5.3</v>
      </c>
      <c r="H90" s="2">
        <v>8.6999999999999993</v>
      </c>
      <c r="I90" s="2">
        <v>5.0999999999999996</v>
      </c>
      <c r="J90" s="2">
        <v>5.5</v>
      </c>
      <c r="K90" s="2">
        <v>5.2</v>
      </c>
      <c r="L90" s="2">
        <v>6.2</v>
      </c>
      <c r="M90" s="2">
        <v>5.4</v>
      </c>
      <c r="N90" s="2">
        <v>6</v>
      </c>
      <c r="O90" s="2">
        <v>4.8</v>
      </c>
      <c r="P90" s="2">
        <v>5</v>
      </c>
    </row>
    <row r="91" spans="1:16" hidden="1" x14ac:dyDescent="0.3">
      <c r="A91" s="5" t="s">
        <v>193</v>
      </c>
      <c r="B91" s="4">
        <v>2023</v>
      </c>
      <c r="C91" s="3" t="s">
        <v>192</v>
      </c>
      <c r="D91" s="3">
        <v>68.199999999999989</v>
      </c>
      <c r="E91" s="2">
        <v>4.4000000000000004</v>
      </c>
      <c r="F91" s="2">
        <v>5.0999999999999996</v>
      </c>
      <c r="G91" s="2">
        <v>8.3000000000000007</v>
      </c>
      <c r="H91" s="2">
        <v>7.1</v>
      </c>
      <c r="I91" s="2">
        <v>4.8</v>
      </c>
      <c r="J91" s="2">
        <v>5.7</v>
      </c>
      <c r="K91" s="2">
        <v>6.8</v>
      </c>
      <c r="L91" s="2">
        <v>5.0999999999999996</v>
      </c>
      <c r="M91" s="2">
        <v>5.4</v>
      </c>
      <c r="N91" s="2">
        <v>4.3</v>
      </c>
      <c r="O91" s="2">
        <v>6.6</v>
      </c>
      <c r="P91" s="2">
        <v>4.5999999999999996</v>
      </c>
    </row>
    <row r="92" spans="1:16" hidden="1" x14ac:dyDescent="0.3">
      <c r="A92" s="5" t="s">
        <v>191</v>
      </c>
      <c r="B92" s="4">
        <v>2023</v>
      </c>
      <c r="C92" s="3" t="s">
        <v>190</v>
      </c>
      <c r="D92" s="3">
        <v>68</v>
      </c>
      <c r="E92" s="2">
        <v>6.1</v>
      </c>
      <c r="F92" s="2">
        <v>4.9000000000000004</v>
      </c>
      <c r="G92" s="2">
        <v>7.1</v>
      </c>
      <c r="H92" s="2">
        <v>3.7</v>
      </c>
      <c r="I92" s="2">
        <v>4.3</v>
      </c>
      <c r="J92" s="2">
        <v>3.5</v>
      </c>
      <c r="K92" s="2">
        <v>7.5</v>
      </c>
      <c r="L92" s="2">
        <v>3.5</v>
      </c>
      <c r="M92" s="2">
        <v>7.7</v>
      </c>
      <c r="N92" s="2">
        <v>8</v>
      </c>
      <c r="O92" s="2">
        <v>9.6999999999999993</v>
      </c>
      <c r="P92" s="2">
        <v>2</v>
      </c>
    </row>
    <row r="93" spans="1:16" hidden="1" x14ac:dyDescent="0.3">
      <c r="A93" s="5" t="s">
        <v>189</v>
      </c>
      <c r="B93" s="4">
        <v>2023</v>
      </c>
      <c r="C93" s="3" t="s">
        <v>188</v>
      </c>
      <c r="D93" s="3">
        <v>67.900000000000006</v>
      </c>
      <c r="E93" s="2">
        <v>4.0999999999999996</v>
      </c>
      <c r="F93" s="2">
        <v>6.8</v>
      </c>
      <c r="G93" s="2">
        <v>7.8</v>
      </c>
      <c r="H93" s="2">
        <v>6</v>
      </c>
      <c r="I93" s="2">
        <v>4.3</v>
      </c>
      <c r="J93" s="2">
        <v>6.1</v>
      </c>
      <c r="K93" s="2">
        <v>5.6</v>
      </c>
      <c r="L93" s="2">
        <v>3.9</v>
      </c>
      <c r="M93" s="2">
        <v>3.7</v>
      </c>
      <c r="N93" s="2">
        <v>3.9</v>
      </c>
      <c r="O93" s="2">
        <v>8.6</v>
      </c>
      <c r="P93" s="2">
        <v>7.1</v>
      </c>
    </row>
    <row r="94" spans="1:16" hidden="1" x14ac:dyDescent="0.3">
      <c r="A94" s="5" t="s">
        <v>187</v>
      </c>
      <c r="B94" s="4">
        <v>2023</v>
      </c>
      <c r="C94" s="3" t="s">
        <v>186</v>
      </c>
      <c r="D94" s="3">
        <v>67.5</v>
      </c>
      <c r="E94" s="2">
        <v>3.8</v>
      </c>
      <c r="F94" s="2">
        <v>6.8</v>
      </c>
      <c r="G94" s="2">
        <v>5.9</v>
      </c>
      <c r="H94" s="2">
        <v>7.2</v>
      </c>
      <c r="I94" s="2">
        <v>2.8</v>
      </c>
      <c r="J94" s="2">
        <v>6.4</v>
      </c>
      <c r="K94" s="2">
        <v>6.3</v>
      </c>
      <c r="L94" s="2">
        <v>3.4</v>
      </c>
      <c r="M94" s="2">
        <v>5.8</v>
      </c>
      <c r="N94" s="2">
        <v>5.7</v>
      </c>
      <c r="O94" s="2">
        <v>6.4</v>
      </c>
      <c r="P94" s="2">
        <v>7</v>
      </c>
    </row>
    <row r="95" spans="1:16" hidden="1" x14ac:dyDescent="0.3">
      <c r="A95" s="5" t="s">
        <v>185</v>
      </c>
      <c r="B95" s="4">
        <v>2023</v>
      </c>
      <c r="C95" s="3" t="s">
        <v>184</v>
      </c>
      <c r="D95" s="3">
        <v>67.399999999999991</v>
      </c>
      <c r="E95" s="2">
        <v>5.4</v>
      </c>
      <c r="F95" s="2">
        <v>6</v>
      </c>
      <c r="G95" s="2">
        <v>5.8</v>
      </c>
      <c r="H95" s="2">
        <v>8.1</v>
      </c>
      <c r="I95" s="2">
        <v>3.6</v>
      </c>
      <c r="J95" s="2">
        <v>6.4</v>
      </c>
      <c r="K95" s="2">
        <v>4.9000000000000004</v>
      </c>
      <c r="L95" s="2">
        <v>4.5999999999999996</v>
      </c>
      <c r="M95" s="2">
        <v>3.9</v>
      </c>
      <c r="N95" s="2">
        <v>4.5</v>
      </c>
      <c r="O95" s="2">
        <v>7.8</v>
      </c>
      <c r="P95" s="2">
        <v>6.4</v>
      </c>
    </row>
    <row r="96" spans="1:16" hidden="1" x14ac:dyDescent="0.3">
      <c r="A96" s="5" t="s">
        <v>183</v>
      </c>
      <c r="B96" s="4">
        <v>2023</v>
      </c>
      <c r="C96" s="3" t="s">
        <v>182</v>
      </c>
      <c r="D96" s="3">
        <v>66.800000000000011</v>
      </c>
      <c r="E96" s="2">
        <v>4.3</v>
      </c>
      <c r="F96" s="2">
        <v>3.8</v>
      </c>
      <c r="G96" s="2">
        <v>5.4</v>
      </c>
      <c r="H96" s="2">
        <v>4.8</v>
      </c>
      <c r="I96" s="2">
        <v>5.3</v>
      </c>
      <c r="J96" s="2">
        <v>5.0999999999999996</v>
      </c>
      <c r="K96" s="2">
        <v>9</v>
      </c>
      <c r="L96" s="2">
        <v>4</v>
      </c>
      <c r="M96" s="2">
        <v>7.3</v>
      </c>
      <c r="N96" s="2">
        <v>5.6</v>
      </c>
      <c r="O96" s="2">
        <v>8.8000000000000007</v>
      </c>
      <c r="P96" s="2">
        <v>3.4</v>
      </c>
    </row>
    <row r="97" spans="1:16" hidden="1" x14ac:dyDescent="0.3">
      <c r="A97" s="5" t="s">
        <v>181</v>
      </c>
      <c r="B97" s="4">
        <v>2023</v>
      </c>
      <c r="C97" s="3" t="s">
        <v>180</v>
      </c>
      <c r="D97" s="3">
        <v>66.400000000000006</v>
      </c>
      <c r="E97" s="2">
        <v>5.4</v>
      </c>
      <c r="F97" s="2">
        <v>5.8</v>
      </c>
      <c r="G97" s="2">
        <v>9.6999999999999993</v>
      </c>
      <c r="H97" s="2">
        <v>5.5</v>
      </c>
      <c r="I97" s="2">
        <v>4.3</v>
      </c>
      <c r="J97" s="2">
        <v>5.6</v>
      </c>
      <c r="K97" s="2">
        <v>2.8</v>
      </c>
      <c r="L97" s="2">
        <v>5.6</v>
      </c>
      <c r="M97" s="2">
        <v>5</v>
      </c>
      <c r="N97" s="2">
        <v>2.7</v>
      </c>
      <c r="O97" s="2">
        <v>7.5</v>
      </c>
      <c r="P97" s="2">
        <v>6.5</v>
      </c>
    </row>
    <row r="98" spans="1:16" hidden="1" x14ac:dyDescent="0.3">
      <c r="A98" s="5" t="s">
        <v>179</v>
      </c>
      <c r="B98" s="4">
        <v>2023</v>
      </c>
      <c r="C98" s="3" t="s">
        <v>178</v>
      </c>
      <c r="D98" s="3">
        <v>66.399999999999991</v>
      </c>
      <c r="E98" s="2">
        <v>4.3</v>
      </c>
      <c r="F98" s="2">
        <v>2.9</v>
      </c>
      <c r="G98" s="2">
        <v>6.9</v>
      </c>
      <c r="H98" s="2">
        <v>5.6</v>
      </c>
      <c r="I98" s="2">
        <v>4.0999999999999996</v>
      </c>
      <c r="J98" s="2">
        <v>8</v>
      </c>
      <c r="K98" s="2">
        <v>5.7</v>
      </c>
      <c r="L98" s="2">
        <v>4.4000000000000004</v>
      </c>
      <c r="M98" s="2">
        <v>5.5</v>
      </c>
      <c r="N98" s="2">
        <v>6.9</v>
      </c>
      <c r="O98" s="2">
        <v>7.5</v>
      </c>
      <c r="P98" s="2">
        <v>4.5999999999999996</v>
      </c>
    </row>
    <row r="99" spans="1:16" hidden="1" x14ac:dyDescent="0.3">
      <c r="A99" s="5" t="s">
        <v>177</v>
      </c>
      <c r="B99" s="4">
        <v>2023</v>
      </c>
      <c r="C99" s="3" t="s">
        <v>176</v>
      </c>
      <c r="D99" s="3">
        <v>65.600000000000009</v>
      </c>
      <c r="E99" s="2">
        <v>7</v>
      </c>
      <c r="F99" s="2">
        <v>4.4000000000000004</v>
      </c>
      <c r="G99" s="2">
        <v>6.9</v>
      </c>
      <c r="H99" s="2">
        <v>5.7</v>
      </c>
      <c r="I99" s="2">
        <v>4.4000000000000004</v>
      </c>
      <c r="J99" s="2">
        <v>4.0999999999999996</v>
      </c>
      <c r="K99" s="2">
        <v>4.7</v>
      </c>
      <c r="L99" s="2">
        <v>5.9</v>
      </c>
      <c r="M99" s="2">
        <v>6.5</v>
      </c>
      <c r="N99" s="2">
        <v>5.2</v>
      </c>
      <c r="O99" s="2">
        <v>7.1</v>
      </c>
      <c r="P99" s="2">
        <v>3.7</v>
      </c>
    </row>
    <row r="100" spans="1:16" x14ac:dyDescent="0.3">
      <c r="A100" s="5" t="s">
        <v>175</v>
      </c>
      <c r="B100" s="4">
        <v>2023</v>
      </c>
      <c r="C100" s="3" t="s">
        <v>174</v>
      </c>
      <c r="D100" s="3">
        <v>65.500000000000014</v>
      </c>
      <c r="E100" s="2">
        <v>6.7</v>
      </c>
      <c r="F100" s="2">
        <v>2.6</v>
      </c>
      <c r="G100" s="2">
        <v>3.1</v>
      </c>
      <c r="H100" s="2">
        <v>4.5999999999999996</v>
      </c>
      <c r="I100" s="2">
        <v>5.8</v>
      </c>
      <c r="J100" s="2">
        <v>5.9</v>
      </c>
      <c r="K100" s="2">
        <v>8.1</v>
      </c>
      <c r="L100" s="2">
        <v>6.8</v>
      </c>
      <c r="M100" s="2">
        <v>6.1</v>
      </c>
      <c r="N100" s="2">
        <v>4.2</v>
      </c>
      <c r="O100" s="2">
        <v>7.7</v>
      </c>
      <c r="P100" s="2">
        <v>3.9</v>
      </c>
    </row>
    <row r="101" spans="1:16" x14ac:dyDescent="0.3">
      <c r="A101" s="5" t="s">
        <v>173</v>
      </c>
      <c r="B101" s="4">
        <v>2023</v>
      </c>
      <c r="C101" s="3" t="s">
        <v>172</v>
      </c>
      <c r="D101" s="3">
        <v>65.3</v>
      </c>
      <c r="E101" s="2">
        <v>4.3</v>
      </c>
      <c r="F101" s="2">
        <v>3.2</v>
      </c>
      <c r="G101" s="2">
        <v>9.5</v>
      </c>
      <c r="H101" s="2">
        <v>2.7</v>
      </c>
      <c r="I101" s="2">
        <v>4.8</v>
      </c>
      <c r="J101" s="2">
        <v>3.6</v>
      </c>
      <c r="K101" s="2">
        <v>7.6</v>
      </c>
      <c r="L101" s="2">
        <v>3.8</v>
      </c>
      <c r="M101" s="2">
        <v>8.1</v>
      </c>
      <c r="N101" s="2">
        <v>5.0999999999999996</v>
      </c>
      <c r="O101" s="2">
        <v>8.5</v>
      </c>
      <c r="P101" s="2">
        <v>4.0999999999999996</v>
      </c>
    </row>
    <row r="102" spans="1:16" x14ac:dyDescent="0.3">
      <c r="A102" s="5" t="s">
        <v>169</v>
      </c>
      <c r="B102" s="4">
        <v>2023</v>
      </c>
      <c r="C102" s="3" t="s">
        <v>168</v>
      </c>
      <c r="D102" s="3">
        <v>65.099999999999994</v>
      </c>
      <c r="E102" s="2">
        <v>4.0999999999999996</v>
      </c>
      <c r="F102" s="2">
        <v>1.4</v>
      </c>
      <c r="G102" s="2">
        <v>9.5</v>
      </c>
      <c r="H102" s="2">
        <v>3</v>
      </c>
      <c r="I102" s="2">
        <v>5.7</v>
      </c>
      <c r="J102" s="2">
        <v>3.6</v>
      </c>
      <c r="K102" s="2">
        <v>8</v>
      </c>
      <c r="L102" s="2">
        <v>2.9</v>
      </c>
      <c r="M102" s="2">
        <v>8.6999999999999993</v>
      </c>
      <c r="N102" s="2">
        <v>5.3</v>
      </c>
      <c r="O102" s="2">
        <v>7.6</v>
      </c>
      <c r="P102" s="2">
        <v>5.3</v>
      </c>
    </row>
    <row r="103" spans="1:16" hidden="1" x14ac:dyDescent="0.3">
      <c r="A103" s="5" t="s">
        <v>167</v>
      </c>
      <c r="B103" s="4">
        <v>2023</v>
      </c>
      <c r="C103" s="3" t="s">
        <v>166</v>
      </c>
      <c r="D103" s="3">
        <v>65.099999999999994</v>
      </c>
      <c r="E103" s="2">
        <v>6.5</v>
      </c>
      <c r="F103" s="2">
        <v>3.1</v>
      </c>
      <c r="G103" s="2">
        <v>6.5</v>
      </c>
      <c r="H103" s="2">
        <v>3.2</v>
      </c>
      <c r="I103" s="2">
        <v>6.1</v>
      </c>
      <c r="J103" s="2">
        <v>3.3</v>
      </c>
      <c r="K103" s="2">
        <v>8.1</v>
      </c>
      <c r="L103" s="2">
        <v>4.7</v>
      </c>
      <c r="M103" s="2">
        <v>9.4</v>
      </c>
      <c r="N103" s="2">
        <v>4.9000000000000004</v>
      </c>
      <c r="O103" s="2">
        <v>7.2</v>
      </c>
      <c r="P103" s="2">
        <v>2.1</v>
      </c>
    </row>
    <row r="104" spans="1:16" x14ac:dyDescent="0.3">
      <c r="A104" s="5" t="s">
        <v>171</v>
      </c>
      <c r="B104" s="4">
        <v>2023</v>
      </c>
      <c r="C104" s="3" t="s">
        <v>170</v>
      </c>
      <c r="D104" s="3">
        <v>65.099999999999994</v>
      </c>
      <c r="E104" s="2">
        <v>4.7</v>
      </c>
      <c r="F104" s="2">
        <v>3.5</v>
      </c>
      <c r="G104" s="2">
        <v>5.0999999999999996</v>
      </c>
      <c r="H104" s="2">
        <v>10</v>
      </c>
      <c r="I104" s="2">
        <v>3.7</v>
      </c>
      <c r="J104" s="2">
        <v>6.9</v>
      </c>
      <c r="K104" s="2">
        <v>4.0999999999999996</v>
      </c>
      <c r="L104" s="2">
        <v>4.9000000000000004</v>
      </c>
      <c r="M104" s="2">
        <v>3.8</v>
      </c>
      <c r="N104" s="2">
        <v>3.6</v>
      </c>
      <c r="O104" s="2">
        <v>5.0999999999999996</v>
      </c>
      <c r="P104" s="2">
        <v>9.6999999999999993</v>
      </c>
    </row>
    <row r="105" spans="1:16" hidden="1" x14ac:dyDescent="0.3">
      <c r="A105" s="5" t="s">
        <v>165</v>
      </c>
      <c r="B105" s="4">
        <v>2023</v>
      </c>
      <c r="C105" s="3" t="s">
        <v>164</v>
      </c>
      <c r="D105" s="3">
        <v>64.5</v>
      </c>
      <c r="E105" s="2">
        <v>5.6</v>
      </c>
      <c r="F105" s="2">
        <v>2.2999999999999998</v>
      </c>
      <c r="G105" s="2">
        <v>5.3</v>
      </c>
      <c r="H105" s="2">
        <v>4.0999999999999996</v>
      </c>
      <c r="I105" s="2">
        <v>5.6</v>
      </c>
      <c r="J105" s="2">
        <v>5.0999999999999996</v>
      </c>
      <c r="K105" s="2">
        <v>9.8000000000000007</v>
      </c>
      <c r="L105" s="2">
        <v>4.0999999999999996</v>
      </c>
      <c r="M105" s="2">
        <v>8</v>
      </c>
      <c r="N105" s="2">
        <v>4.5</v>
      </c>
      <c r="O105" s="2">
        <v>7.8</v>
      </c>
      <c r="P105" s="2">
        <v>2.2999999999999998</v>
      </c>
    </row>
    <row r="106" spans="1:16" x14ac:dyDescent="0.3">
      <c r="A106" s="5" t="s">
        <v>163</v>
      </c>
      <c r="B106" s="4">
        <v>2023</v>
      </c>
      <c r="C106" s="3" t="s">
        <v>162</v>
      </c>
      <c r="D106" s="3">
        <v>63.7</v>
      </c>
      <c r="E106" s="2">
        <v>5.7</v>
      </c>
      <c r="F106" s="2">
        <v>2.9</v>
      </c>
      <c r="G106" s="2">
        <v>4.7</v>
      </c>
      <c r="H106" s="2">
        <v>4.7</v>
      </c>
      <c r="I106" s="2">
        <v>6.9</v>
      </c>
      <c r="J106" s="2">
        <v>4.9000000000000004</v>
      </c>
      <c r="K106" s="2">
        <v>6.4</v>
      </c>
      <c r="L106" s="2">
        <v>5.7</v>
      </c>
      <c r="M106" s="2">
        <v>5.0999999999999996</v>
      </c>
      <c r="N106" s="2">
        <v>5.7</v>
      </c>
      <c r="O106" s="2">
        <v>7.8</v>
      </c>
      <c r="P106" s="2">
        <v>3.2</v>
      </c>
    </row>
    <row r="107" spans="1:16" x14ac:dyDescent="0.3">
      <c r="A107" s="5" t="s">
        <v>161</v>
      </c>
      <c r="B107" s="4">
        <v>2023</v>
      </c>
      <c r="C107" s="3" t="s">
        <v>160</v>
      </c>
      <c r="D107" s="3">
        <v>62.9</v>
      </c>
      <c r="E107" s="2">
        <v>5.2</v>
      </c>
      <c r="F107" s="2">
        <v>3.5</v>
      </c>
      <c r="G107" s="2">
        <v>3.4</v>
      </c>
      <c r="H107" s="2">
        <v>5.2</v>
      </c>
      <c r="I107" s="2">
        <v>2.6</v>
      </c>
      <c r="J107" s="2">
        <v>5.2</v>
      </c>
      <c r="K107" s="2">
        <v>6.9</v>
      </c>
      <c r="L107" s="2">
        <v>5.4</v>
      </c>
      <c r="M107" s="2">
        <v>6.9</v>
      </c>
      <c r="N107" s="2">
        <v>4.9000000000000004</v>
      </c>
      <c r="O107" s="2">
        <v>8.1</v>
      </c>
      <c r="P107" s="2">
        <v>5.6</v>
      </c>
    </row>
    <row r="108" spans="1:16" hidden="1" x14ac:dyDescent="0.3">
      <c r="A108" s="5" t="s">
        <v>159</v>
      </c>
      <c r="B108" s="4">
        <v>2023</v>
      </c>
      <c r="C108" s="3" t="s">
        <v>158</v>
      </c>
      <c r="D108" s="3">
        <v>62.29999999999999</v>
      </c>
      <c r="E108" s="2">
        <v>7.4</v>
      </c>
      <c r="F108" s="2">
        <v>3.5</v>
      </c>
      <c r="G108" s="2">
        <v>3</v>
      </c>
      <c r="H108" s="2">
        <v>6.8</v>
      </c>
      <c r="I108" s="2">
        <v>6.6</v>
      </c>
      <c r="J108" s="2">
        <v>5.8</v>
      </c>
      <c r="K108" s="2">
        <v>3.2</v>
      </c>
      <c r="L108" s="2">
        <v>6.8</v>
      </c>
      <c r="M108" s="2">
        <v>3.8</v>
      </c>
      <c r="N108" s="2">
        <v>4</v>
      </c>
      <c r="O108" s="2">
        <v>5.9</v>
      </c>
      <c r="P108" s="2">
        <v>5.5</v>
      </c>
    </row>
    <row r="109" spans="1:16" x14ac:dyDescent="0.3">
      <c r="A109" s="5" t="s">
        <v>157</v>
      </c>
      <c r="B109" s="4">
        <v>2023</v>
      </c>
      <c r="C109" s="3" t="s">
        <v>156</v>
      </c>
      <c r="D109" s="3">
        <v>61.900000000000013</v>
      </c>
      <c r="E109" s="2">
        <v>4.8</v>
      </c>
      <c r="F109" s="2">
        <v>2.2000000000000002</v>
      </c>
      <c r="G109" s="2">
        <v>1.6</v>
      </c>
      <c r="H109" s="2">
        <v>9.5</v>
      </c>
      <c r="I109" s="2">
        <v>5.3</v>
      </c>
      <c r="J109" s="2">
        <v>6.9</v>
      </c>
      <c r="K109" s="2">
        <v>4.2</v>
      </c>
      <c r="L109" s="2">
        <v>7</v>
      </c>
      <c r="M109" s="2">
        <v>5.2</v>
      </c>
      <c r="N109" s="2">
        <v>7</v>
      </c>
      <c r="O109" s="2">
        <v>3.7</v>
      </c>
      <c r="P109" s="2">
        <v>4.5</v>
      </c>
    </row>
    <row r="110" spans="1:16" hidden="1" x14ac:dyDescent="0.3">
      <c r="A110" s="5" t="s">
        <v>155</v>
      </c>
      <c r="B110" s="4">
        <v>2023</v>
      </c>
      <c r="C110" s="3" t="s">
        <v>154</v>
      </c>
      <c r="D110" s="3">
        <v>61.599999999999994</v>
      </c>
      <c r="E110" s="2">
        <v>5.8</v>
      </c>
      <c r="F110" s="2">
        <v>3</v>
      </c>
      <c r="G110" s="2">
        <v>5.9</v>
      </c>
      <c r="H110" s="2">
        <v>8.1999999999999993</v>
      </c>
      <c r="I110" s="2">
        <v>3.9</v>
      </c>
      <c r="J110" s="2">
        <v>3.5</v>
      </c>
      <c r="K110" s="2">
        <v>4.4000000000000004</v>
      </c>
      <c r="L110" s="2">
        <v>6.1</v>
      </c>
      <c r="M110" s="2">
        <v>3.4</v>
      </c>
      <c r="N110" s="2">
        <v>6.5</v>
      </c>
      <c r="O110" s="2">
        <v>4.8</v>
      </c>
      <c r="P110" s="2">
        <v>6.1</v>
      </c>
    </row>
    <row r="111" spans="1:16" hidden="1" x14ac:dyDescent="0.3">
      <c r="A111" s="5" t="s">
        <v>153</v>
      </c>
      <c r="B111" s="4">
        <v>2023</v>
      </c>
      <c r="C111" s="3" t="s">
        <v>152</v>
      </c>
      <c r="D111" s="3">
        <v>60.800000000000004</v>
      </c>
      <c r="E111" s="2">
        <v>6.4</v>
      </c>
      <c r="F111" s="2">
        <v>2.6</v>
      </c>
      <c r="G111" s="2">
        <v>4.5999999999999996</v>
      </c>
      <c r="H111" s="2">
        <v>6.7</v>
      </c>
      <c r="I111" s="2">
        <v>4.7</v>
      </c>
      <c r="J111" s="2">
        <v>4.5999999999999996</v>
      </c>
      <c r="K111" s="2">
        <v>5.4</v>
      </c>
      <c r="L111" s="2">
        <v>6.4</v>
      </c>
      <c r="M111" s="2">
        <v>4.0999999999999996</v>
      </c>
      <c r="N111" s="2">
        <v>5.5</v>
      </c>
      <c r="O111" s="2">
        <v>6.2</v>
      </c>
      <c r="P111" s="2">
        <v>3.6</v>
      </c>
    </row>
    <row r="112" spans="1:16" x14ac:dyDescent="0.3">
      <c r="A112" s="5" t="s">
        <v>151</v>
      </c>
      <c r="B112" s="4">
        <v>2023</v>
      </c>
      <c r="C112" s="3" t="s">
        <v>150</v>
      </c>
      <c r="D112" s="3">
        <v>60.6</v>
      </c>
      <c r="E112" s="2">
        <v>4.0999999999999996</v>
      </c>
      <c r="F112" s="2">
        <v>2.2999999999999998</v>
      </c>
      <c r="G112" s="2">
        <v>7.4</v>
      </c>
      <c r="H112" s="2">
        <v>4.5999999999999996</v>
      </c>
      <c r="I112" s="2">
        <v>2.6</v>
      </c>
      <c r="J112" s="2">
        <v>5.0999999999999996</v>
      </c>
      <c r="K112" s="2">
        <v>8.4</v>
      </c>
      <c r="L112" s="2">
        <v>4</v>
      </c>
      <c r="M112" s="2">
        <v>7.1</v>
      </c>
      <c r="N112" s="2">
        <v>4</v>
      </c>
      <c r="O112" s="2">
        <v>7.9</v>
      </c>
      <c r="P112" s="2">
        <v>3.1</v>
      </c>
    </row>
    <row r="113" spans="1:16" x14ac:dyDescent="0.3">
      <c r="A113" s="5" t="s">
        <v>149</v>
      </c>
      <c r="B113" s="4">
        <v>2023</v>
      </c>
      <c r="C113" s="3" t="s">
        <v>148</v>
      </c>
      <c r="D113" s="3">
        <v>60.300000000000004</v>
      </c>
      <c r="E113" s="2">
        <v>8.1</v>
      </c>
      <c r="F113" s="2">
        <v>3.6</v>
      </c>
      <c r="G113" s="2">
        <v>4.2</v>
      </c>
      <c r="H113" s="2">
        <v>5.9</v>
      </c>
      <c r="I113" s="2">
        <v>6.9</v>
      </c>
      <c r="J113" s="2">
        <v>6.8</v>
      </c>
      <c r="K113" s="2">
        <v>3.1</v>
      </c>
      <c r="L113" s="2">
        <v>7.2</v>
      </c>
      <c r="M113" s="2">
        <v>2.2000000000000002</v>
      </c>
      <c r="N113" s="2">
        <v>4.2</v>
      </c>
      <c r="O113" s="2">
        <v>3.5</v>
      </c>
      <c r="P113" s="2">
        <v>4.5999999999999996</v>
      </c>
    </row>
    <row r="114" spans="1:16" x14ac:dyDescent="0.3">
      <c r="A114" s="5" t="s">
        <v>147</v>
      </c>
      <c r="B114" s="4">
        <v>2023</v>
      </c>
      <c r="C114" s="3" t="s">
        <v>146</v>
      </c>
      <c r="D114" s="3">
        <v>60.3</v>
      </c>
      <c r="E114" s="2">
        <v>4.2</v>
      </c>
      <c r="F114" s="2">
        <v>6.3</v>
      </c>
      <c r="G114" s="2">
        <v>5.4</v>
      </c>
      <c r="H114" s="2">
        <v>6.4</v>
      </c>
      <c r="I114" s="2">
        <v>4.3</v>
      </c>
      <c r="J114" s="2">
        <v>6.3</v>
      </c>
      <c r="K114" s="2">
        <v>4.5</v>
      </c>
      <c r="L114" s="2">
        <v>4.2</v>
      </c>
      <c r="M114" s="2">
        <v>2.4</v>
      </c>
      <c r="N114" s="2">
        <v>4.0999999999999996</v>
      </c>
      <c r="O114" s="2">
        <v>7.3</v>
      </c>
      <c r="P114" s="2">
        <v>4.9000000000000004</v>
      </c>
    </row>
    <row r="115" spans="1:16" x14ac:dyDescent="0.3">
      <c r="A115" s="5" t="s">
        <v>145</v>
      </c>
      <c r="B115" s="4">
        <v>2023</v>
      </c>
      <c r="C115" s="3" t="s">
        <v>144</v>
      </c>
      <c r="D115" s="3">
        <v>60.1</v>
      </c>
      <c r="E115" s="2">
        <v>6.2</v>
      </c>
      <c r="F115" s="2">
        <v>3.6</v>
      </c>
      <c r="G115" s="2">
        <v>2.4</v>
      </c>
      <c r="H115" s="2">
        <v>8</v>
      </c>
      <c r="I115" s="2">
        <v>5</v>
      </c>
      <c r="J115" s="2">
        <v>5.9</v>
      </c>
      <c r="K115" s="2">
        <v>3.5</v>
      </c>
      <c r="L115" s="2">
        <v>5.6</v>
      </c>
      <c r="M115" s="2">
        <v>2.2999999999999998</v>
      </c>
      <c r="N115" s="2">
        <v>4.2</v>
      </c>
      <c r="O115" s="2">
        <v>5.5</v>
      </c>
      <c r="P115" s="2">
        <v>7.9</v>
      </c>
    </row>
    <row r="116" spans="1:16" hidden="1" x14ac:dyDescent="0.3">
      <c r="A116" s="5" t="s">
        <v>143</v>
      </c>
      <c r="B116" s="4">
        <v>2023</v>
      </c>
      <c r="C116" s="3" t="s">
        <v>142</v>
      </c>
      <c r="D116" s="3">
        <v>59.8</v>
      </c>
      <c r="E116" s="2">
        <v>5</v>
      </c>
      <c r="F116" s="2">
        <v>3</v>
      </c>
      <c r="G116" s="2">
        <v>4.7</v>
      </c>
      <c r="H116" s="2">
        <v>5</v>
      </c>
      <c r="I116" s="2">
        <v>3.6</v>
      </c>
      <c r="J116" s="2">
        <v>6.9</v>
      </c>
      <c r="K116" s="2">
        <v>3.4</v>
      </c>
      <c r="L116" s="2">
        <v>5.4</v>
      </c>
      <c r="M116" s="2">
        <v>5.6</v>
      </c>
      <c r="N116" s="2">
        <v>6.8</v>
      </c>
      <c r="O116" s="2">
        <v>4.3</v>
      </c>
      <c r="P116" s="2">
        <v>6.1</v>
      </c>
    </row>
    <row r="117" spans="1:16" hidden="1" x14ac:dyDescent="0.3">
      <c r="A117" s="5" t="s">
        <v>141</v>
      </c>
      <c r="B117" s="4">
        <v>2023</v>
      </c>
      <c r="C117" s="3" t="s">
        <v>140</v>
      </c>
      <c r="D117" s="3">
        <v>59.699999999999996</v>
      </c>
      <c r="E117" s="2">
        <v>5.5</v>
      </c>
      <c r="F117" s="2">
        <v>2.8</v>
      </c>
      <c r="G117" s="2">
        <v>7</v>
      </c>
      <c r="H117" s="2">
        <v>5.7</v>
      </c>
      <c r="I117" s="2">
        <v>4.7</v>
      </c>
      <c r="J117" s="2">
        <v>7.7</v>
      </c>
      <c r="K117" s="2">
        <v>4</v>
      </c>
      <c r="L117" s="2">
        <v>4.7</v>
      </c>
      <c r="M117" s="2">
        <v>4</v>
      </c>
      <c r="N117" s="2">
        <v>3.4</v>
      </c>
      <c r="O117" s="2">
        <v>5.8</v>
      </c>
      <c r="P117" s="2">
        <v>4.4000000000000004</v>
      </c>
    </row>
    <row r="118" spans="1:16" hidden="1" x14ac:dyDescent="0.3">
      <c r="A118" s="5" t="s">
        <v>139</v>
      </c>
      <c r="B118" s="4">
        <v>2023</v>
      </c>
      <c r="C118" s="3" t="s">
        <v>138</v>
      </c>
      <c r="D118" s="3">
        <v>59.499999999999993</v>
      </c>
      <c r="E118" s="2">
        <v>5.9</v>
      </c>
      <c r="F118" s="2">
        <v>3.2</v>
      </c>
      <c r="G118" s="2">
        <v>2.2000000000000002</v>
      </c>
      <c r="H118" s="2">
        <v>5.6</v>
      </c>
      <c r="I118" s="2">
        <v>3.8</v>
      </c>
      <c r="J118" s="2">
        <v>5.6</v>
      </c>
      <c r="K118" s="2">
        <v>7.6</v>
      </c>
      <c r="L118" s="2">
        <v>4.5</v>
      </c>
      <c r="M118" s="2">
        <v>6.3</v>
      </c>
      <c r="N118" s="2">
        <v>3.4</v>
      </c>
      <c r="O118" s="2">
        <v>7</v>
      </c>
      <c r="P118" s="2">
        <v>4.4000000000000004</v>
      </c>
    </row>
    <row r="119" spans="1:16" hidden="1" x14ac:dyDescent="0.3">
      <c r="A119" s="5" t="s">
        <v>137</v>
      </c>
      <c r="B119" s="4">
        <v>2023</v>
      </c>
      <c r="C119" s="3" t="s">
        <v>136</v>
      </c>
      <c r="D119" s="3">
        <v>58.300000000000004</v>
      </c>
      <c r="E119" s="2">
        <v>4.4000000000000004</v>
      </c>
      <c r="F119" s="2">
        <v>3.9</v>
      </c>
      <c r="G119" s="2">
        <v>4.8</v>
      </c>
      <c r="H119" s="2">
        <v>4.7</v>
      </c>
      <c r="I119" s="2">
        <v>3.5</v>
      </c>
      <c r="J119" s="2">
        <v>3.6</v>
      </c>
      <c r="K119" s="2">
        <v>8</v>
      </c>
      <c r="L119" s="2">
        <v>3.8</v>
      </c>
      <c r="M119" s="2">
        <v>7.5</v>
      </c>
      <c r="N119" s="2">
        <v>3.5</v>
      </c>
      <c r="O119" s="2">
        <v>6.9</v>
      </c>
      <c r="P119" s="2">
        <v>3.7</v>
      </c>
    </row>
    <row r="120" spans="1:16" hidden="1" x14ac:dyDescent="0.3">
      <c r="A120" s="5" t="s">
        <v>135</v>
      </c>
      <c r="B120" s="4">
        <v>2023</v>
      </c>
      <c r="C120" s="3" t="s">
        <v>134</v>
      </c>
      <c r="D120" s="3">
        <v>57.999999999999993</v>
      </c>
      <c r="E120" s="2">
        <v>4.0999999999999996</v>
      </c>
      <c r="F120" s="2">
        <v>3.6</v>
      </c>
      <c r="G120" s="2">
        <v>9.3000000000000007</v>
      </c>
      <c r="H120" s="2">
        <v>5.4</v>
      </c>
      <c r="I120" s="2">
        <v>2.4</v>
      </c>
      <c r="J120" s="2">
        <v>5.8</v>
      </c>
      <c r="K120" s="2">
        <v>3.9</v>
      </c>
      <c r="L120" s="2">
        <v>3.8</v>
      </c>
      <c r="M120" s="2">
        <v>2.9</v>
      </c>
      <c r="N120" s="2">
        <v>4</v>
      </c>
      <c r="O120" s="2">
        <v>6.5</v>
      </c>
      <c r="P120" s="2">
        <v>6.3</v>
      </c>
    </row>
    <row r="121" spans="1:16" hidden="1" x14ac:dyDescent="0.3">
      <c r="A121" s="5" t="s">
        <v>133</v>
      </c>
      <c r="B121" s="4">
        <v>2023</v>
      </c>
      <c r="C121" s="3" t="s">
        <v>132</v>
      </c>
      <c r="D121" s="3">
        <v>57</v>
      </c>
      <c r="E121" s="2">
        <v>3.4</v>
      </c>
      <c r="F121" s="2">
        <v>5.9</v>
      </c>
      <c r="G121" s="2">
        <v>4.5</v>
      </c>
      <c r="H121" s="2">
        <v>3.5</v>
      </c>
      <c r="I121" s="2">
        <v>4.5</v>
      </c>
      <c r="J121" s="2">
        <v>5.6</v>
      </c>
      <c r="K121" s="2">
        <v>4.2</v>
      </c>
      <c r="L121" s="2">
        <v>3.3</v>
      </c>
      <c r="M121" s="2">
        <v>3</v>
      </c>
      <c r="N121" s="2">
        <v>2.9</v>
      </c>
      <c r="O121" s="2">
        <v>7.9</v>
      </c>
      <c r="P121" s="2">
        <v>8.3000000000000007</v>
      </c>
    </row>
    <row r="122" spans="1:16" hidden="1" x14ac:dyDescent="0.3">
      <c r="A122" s="5" t="s">
        <v>131</v>
      </c>
      <c r="B122" s="4">
        <v>2023</v>
      </c>
      <c r="C122" s="3" t="s">
        <v>130</v>
      </c>
      <c r="D122" s="3">
        <v>56.8</v>
      </c>
      <c r="E122" s="2">
        <v>4.0999999999999996</v>
      </c>
      <c r="F122" s="2">
        <v>2.8</v>
      </c>
      <c r="G122" s="2">
        <v>3.5</v>
      </c>
      <c r="H122" s="2">
        <v>8.5</v>
      </c>
      <c r="I122" s="2">
        <v>2.9</v>
      </c>
      <c r="J122" s="2">
        <v>6.1</v>
      </c>
      <c r="K122" s="2">
        <v>5</v>
      </c>
      <c r="L122" s="2">
        <v>3.8</v>
      </c>
      <c r="M122" s="2">
        <v>3.6</v>
      </c>
      <c r="N122" s="2">
        <v>4.8</v>
      </c>
      <c r="O122" s="2">
        <v>6.2</v>
      </c>
      <c r="P122" s="2">
        <v>5.5</v>
      </c>
    </row>
    <row r="123" spans="1:16" hidden="1" x14ac:dyDescent="0.3">
      <c r="A123" s="5" t="s">
        <v>129</v>
      </c>
      <c r="B123" s="4">
        <v>2023</v>
      </c>
      <c r="C123" s="3" t="s">
        <v>128</v>
      </c>
      <c r="D123" s="3">
        <v>55.29999999999999</v>
      </c>
      <c r="E123" s="2">
        <v>7.8</v>
      </c>
      <c r="F123" s="2">
        <v>3.1</v>
      </c>
      <c r="G123" s="2">
        <v>3.7</v>
      </c>
      <c r="H123" s="2">
        <v>4.5</v>
      </c>
      <c r="I123" s="2">
        <v>6.8</v>
      </c>
      <c r="J123" s="2">
        <v>6.6</v>
      </c>
      <c r="K123" s="2">
        <v>2.5</v>
      </c>
      <c r="L123" s="2">
        <v>6.3</v>
      </c>
      <c r="M123" s="2">
        <v>5</v>
      </c>
      <c r="N123" s="2">
        <v>3.4</v>
      </c>
      <c r="O123" s="2">
        <v>3.3</v>
      </c>
      <c r="P123" s="2">
        <v>2.2999999999999998</v>
      </c>
    </row>
    <row r="124" spans="1:16" hidden="1" x14ac:dyDescent="0.3">
      <c r="A124" s="5" t="s">
        <v>127</v>
      </c>
      <c r="B124" s="4">
        <v>2023</v>
      </c>
      <c r="C124" s="3" t="s">
        <v>126</v>
      </c>
      <c r="D124" s="3">
        <v>55.099999999999994</v>
      </c>
      <c r="E124" s="2">
        <v>4.0999999999999996</v>
      </c>
      <c r="F124" s="2">
        <v>5.3</v>
      </c>
      <c r="G124" s="2">
        <v>4</v>
      </c>
      <c r="H124" s="2">
        <v>4</v>
      </c>
      <c r="I124" s="2">
        <v>3.2</v>
      </c>
      <c r="J124" s="2">
        <v>6</v>
      </c>
      <c r="K124" s="2">
        <v>5.8</v>
      </c>
      <c r="L124" s="2">
        <v>4.3</v>
      </c>
      <c r="M124" s="2">
        <v>3.9</v>
      </c>
      <c r="N124" s="2">
        <v>3.3</v>
      </c>
      <c r="O124" s="2">
        <v>4.0999999999999996</v>
      </c>
      <c r="P124" s="2">
        <v>7.1</v>
      </c>
    </row>
    <row r="125" spans="1:16" x14ac:dyDescent="0.3">
      <c r="A125" s="5" t="s">
        <v>125</v>
      </c>
      <c r="B125" s="4">
        <v>2023</v>
      </c>
      <c r="C125" s="3" t="s">
        <v>124</v>
      </c>
      <c r="D125" s="3">
        <v>55</v>
      </c>
      <c r="E125" s="2">
        <v>5.0999999999999996</v>
      </c>
      <c r="F125" s="2">
        <v>3.2</v>
      </c>
      <c r="G125" s="2">
        <v>4.8</v>
      </c>
      <c r="H125" s="2">
        <v>4.0999999999999996</v>
      </c>
      <c r="I125" s="2">
        <v>3.5</v>
      </c>
      <c r="J125" s="2">
        <v>3</v>
      </c>
      <c r="K125" s="2">
        <v>6.5</v>
      </c>
      <c r="L125" s="2">
        <v>3.7</v>
      </c>
      <c r="M125" s="2">
        <v>7.5</v>
      </c>
      <c r="N125" s="2">
        <v>4.8</v>
      </c>
      <c r="O125" s="2">
        <v>6.8</v>
      </c>
      <c r="P125" s="2">
        <v>2</v>
      </c>
    </row>
    <row r="126" spans="1:16" hidden="1" x14ac:dyDescent="0.3">
      <c r="A126" s="5" t="s">
        <v>123</v>
      </c>
      <c r="B126" s="4">
        <v>2023</v>
      </c>
      <c r="C126" s="3" t="s">
        <v>122</v>
      </c>
      <c r="D126" s="3">
        <v>54.699999999999996</v>
      </c>
      <c r="E126" s="2">
        <v>2.8</v>
      </c>
      <c r="F126" s="2">
        <v>1.1000000000000001</v>
      </c>
      <c r="G126" s="2">
        <v>7.1</v>
      </c>
      <c r="H126" s="2">
        <v>3.4</v>
      </c>
      <c r="I126" s="2">
        <v>6.9</v>
      </c>
      <c r="J126" s="2">
        <v>3</v>
      </c>
      <c r="K126" s="2">
        <v>7.7</v>
      </c>
      <c r="L126" s="2">
        <v>2</v>
      </c>
      <c r="M126" s="2">
        <v>6.3</v>
      </c>
      <c r="N126" s="2">
        <v>3.9</v>
      </c>
      <c r="O126" s="2">
        <v>7.4</v>
      </c>
      <c r="P126" s="2">
        <v>3.1</v>
      </c>
    </row>
    <row r="127" spans="1:16" hidden="1" x14ac:dyDescent="0.3">
      <c r="A127" s="5" t="s">
        <v>121</v>
      </c>
      <c r="B127" s="4">
        <v>2023</v>
      </c>
      <c r="C127" s="3" t="s">
        <v>120</v>
      </c>
      <c r="D127" s="3">
        <v>53.8</v>
      </c>
      <c r="E127" s="2">
        <v>3.7</v>
      </c>
      <c r="F127" s="2">
        <v>2.7</v>
      </c>
      <c r="G127" s="2">
        <v>3.6</v>
      </c>
      <c r="H127" s="2">
        <v>6.2</v>
      </c>
      <c r="I127" s="2">
        <v>5.0999999999999996</v>
      </c>
      <c r="J127" s="2">
        <v>6.6</v>
      </c>
      <c r="K127" s="2">
        <v>3.6</v>
      </c>
      <c r="L127" s="2">
        <v>3.8</v>
      </c>
      <c r="M127" s="2">
        <v>3.8</v>
      </c>
      <c r="N127" s="2">
        <v>4.9000000000000004</v>
      </c>
      <c r="O127" s="2">
        <v>3.7</v>
      </c>
      <c r="P127" s="2">
        <v>6.1</v>
      </c>
    </row>
    <row r="128" spans="1:16" hidden="1" x14ac:dyDescent="0.3">
      <c r="A128" s="5" t="s">
        <v>119</v>
      </c>
      <c r="B128" s="4">
        <v>2023</v>
      </c>
      <c r="C128" s="3" t="s">
        <v>118</v>
      </c>
      <c r="D128" s="3">
        <v>53.699999999999996</v>
      </c>
      <c r="E128" s="2">
        <v>4.0999999999999996</v>
      </c>
      <c r="F128" s="2">
        <v>2.2000000000000002</v>
      </c>
      <c r="G128" s="2">
        <v>3.6</v>
      </c>
      <c r="H128" s="2">
        <v>7.7</v>
      </c>
      <c r="I128" s="2">
        <v>4.5999999999999996</v>
      </c>
      <c r="J128" s="2">
        <v>5.9</v>
      </c>
      <c r="K128" s="2">
        <v>3.7</v>
      </c>
      <c r="L128" s="2">
        <v>4.0999999999999996</v>
      </c>
      <c r="M128" s="2">
        <v>1.5</v>
      </c>
      <c r="N128" s="2">
        <v>4.8</v>
      </c>
      <c r="O128" s="2">
        <v>5.6</v>
      </c>
      <c r="P128" s="2">
        <v>5.9</v>
      </c>
    </row>
    <row r="129" spans="1:16" hidden="1" x14ac:dyDescent="0.3">
      <c r="A129" s="5" t="s">
        <v>117</v>
      </c>
      <c r="B129" s="4">
        <v>2023</v>
      </c>
      <c r="C129" s="3" t="s">
        <v>116</v>
      </c>
      <c r="D129" s="3">
        <v>53.3</v>
      </c>
      <c r="E129" s="2">
        <v>4.2</v>
      </c>
      <c r="F129" s="2">
        <v>2.2999999999999998</v>
      </c>
      <c r="G129" s="2">
        <v>3.9</v>
      </c>
      <c r="H129" s="2">
        <v>5.3</v>
      </c>
      <c r="I129" s="2">
        <v>5.3</v>
      </c>
      <c r="J129" s="2">
        <v>3.8</v>
      </c>
      <c r="K129" s="2">
        <v>3.5</v>
      </c>
      <c r="L129" s="2">
        <v>2.4</v>
      </c>
      <c r="M129" s="2">
        <v>4.5999999999999996</v>
      </c>
      <c r="N129" s="2">
        <v>5.2</v>
      </c>
      <c r="O129" s="2">
        <v>6</v>
      </c>
      <c r="P129" s="2">
        <v>6.8</v>
      </c>
    </row>
    <row r="130" spans="1:16" hidden="1" x14ac:dyDescent="0.3">
      <c r="A130" s="5" t="s">
        <v>115</v>
      </c>
      <c r="B130" s="4">
        <v>2023</v>
      </c>
      <c r="C130" s="3" t="s">
        <v>114</v>
      </c>
      <c r="D130" s="3">
        <v>53</v>
      </c>
      <c r="E130" s="2">
        <v>4.5</v>
      </c>
      <c r="F130" s="2">
        <v>4</v>
      </c>
      <c r="G130" s="2">
        <v>5.4</v>
      </c>
      <c r="H130" s="2">
        <v>5.6</v>
      </c>
      <c r="I130" s="2">
        <v>4</v>
      </c>
      <c r="J130" s="2">
        <v>4</v>
      </c>
      <c r="K130" s="2">
        <v>4.4000000000000004</v>
      </c>
      <c r="L130" s="2">
        <v>5</v>
      </c>
      <c r="M130" s="2">
        <v>4.0999999999999996</v>
      </c>
      <c r="N130" s="2">
        <v>1.9</v>
      </c>
      <c r="O130" s="2">
        <v>5.7</v>
      </c>
      <c r="P130" s="2">
        <v>4.4000000000000004</v>
      </c>
    </row>
    <row r="131" spans="1:16" hidden="1" x14ac:dyDescent="0.3">
      <c r="A131" s="5" t="s">
        <v>113</v>
      </c>
      <c r="B131" s="4">
        <v>2023</v>
      </c>
      <c r="C131" s="3" t="s">
        <v>112</v>
      </c>
      <c r="D131" s="3">
        <v>52.899999999999991</v>
      </c>
      <c r="E131" s="2">
        <v>4.0999999999999996</v>
      </c>
      <c r="F131" s="2">
        <v>2.5</v>
      </c>
      <c r="G131" s="2">
        <v>3.4</v>
      </c>
      <c r="H131" s="2">
        <v>6.8</v>
      </c>
      <c r="I131" s="2">
        <v>4.7</v>
      </c>
      <c r="J131" s="2">
        <v>3.9</v>
      </c>
      <c r="K131" s="2">
        <v>3.5</v>
      </c>
      <c r="L131" s="2">
        <v>4.3</v>
      </c>
      <c r="M131" s="2">
        <v>3.5</v>
      </c>
      <c r="N131" s="2">
        <v>7.3</v>
      </c>
      <c r="O131" s="2">
        <v>5.6</v>
      </c>
      <c r="P131" s="2">
        <v>3.3</v>
      </c>
    </row>
    <row r="132" spans="1:16" hidden="1" x14ac:dyDescent="0.3">
      <c r="A132" s="5" t="s">
        <v>111</v>
      </c>
      <c r="B132" s="4">
        <v>2023</v>
      </c>
      <c r="C132" s="3" t="s">
        <v>110</v>
      </c>
      <c r="D132" s="3">
        <v>51.800000000000004</v>
      </c>
      <c r="E132" s="2">
        <v>5.4</v>
      </c>
      <c r="F132" s="2">
        <v>4.4000000000000004</v>
      </c>
      <c r="G132" s="2">
        <v>4</v>
      </c>
      <c r="H132" s="2">
        <v>5.2</v>
      </c>
      <c r="I132" s="2">
        <v>4.7</v>
      </c>
      <c r="J132" s="2">
        <v>4.4000000000000004</v>
      </c>
      <c r="K132" s="2">
        <v>3.5</v>
      </c>
      <c r="L132" s="2">
        <v>3.9</v>
      </c>
      <c r="M132" s="2">
        <v>3.2</v>
      </c>
      <c r="N132" s="2">
        <v>4.0999999999999996</v>
      </c>
      <c r="O132" s="2">
        <v>5.3</v>
      </c>
      <c r="P132" s="2">
        <v>3.7</v>
      </c>
    </row>
    <row r="133" spans="1:16" hidden="1" x14ac:dyDescent="0.3">
      <c r="A133" s="5" t="s">
        <v>109</v>
      </c>
      <c r="B133" s="4">
        <v>2023</v>
      </c>
      <c r="C133" s="3" t="s">
        <v>108</v>
      </c>
      <c r="D133" s="3">
        <v>51.3</v>
      </c>
      <c r="E133" s="2">
        <v>4.8</v>
      </c>
      <c r="F133" s="2">
        <v>2.2999999999999998</v>
      </c>
      <c r="G133" s="2">
        <v>2.2999999999999998</v>
      </c>
      <c r="H133" s="2">
        <v>4.2</v>
      </c>
      <c r="I133" s="2">
        <v>5.2</v>
      </c>
      <c r="J133" s="2">
        <v>5.0999999999999996</v>
      </c>
      <c r="K133" s="2">
        <v>4</v>
      </c>
      <c r="L133" s="2">
        <v>4.8</v>
      </c>
      <c r="M133" s="2">
        <v>4.2</v>
      </c>
      <c r="N133" s="2">
        <v>2.9</v>
      </c>
      <c r="O133" s="2">
        <v>5.5</v>
      </c>
      <c r="P133" s="2">
        <v>6</v>
      </c>
    </row>
    <row r="134" spans="1:16" hidden="1" x14ac:dyDescent="0.3">
      <c r="A134" s="5" t="s">
        <v>107</v>
      </c>
      <c r="B134" s="4">
        <v>2023</v>
      </c>
      <c r="C134" s="3" t="s">
        <v>106</v>
      </c>
      <c r="D134" s="3">
        <v>51.2</v>
      </c>
      <c r="E134" s="2">
        <v>4.4000000000000004</v>
      </c>
      <c r="F134" s="2">
        <v>2</v>
      </c>
      <c r="G134" s="2">
        <v>4.7</v>
      </c>
      <c r="H134" s="2">
        <v>2.5</v>
      </c>
      <c r="I134" s="2">
        <v>4.8</v>
      </c>
      <c r="J134" s="2">
        <v>2.6</v>
      </c>
      <c r="K134" s="2">
        <v>7.2</v>
      </c>
      <c r="L134" s="2">
        <v>2.7</v>
      </c>
      <c r="M134" s="2">
        <v>7.4</v>
      </c>
      <c r="N134" s="2">
        <v>2.4</v>
      </c>
      <c r="O134" s="2">
        <v>7.5</v>
      </c>
      <c r="P134" s="2">
        <v>3</v>
      </c>
    </row>
    <row r="135" spans="1:16" x14ac:dyDescent="0.3">
      <c r="A135" s="5" t="s">
        <v>105</v>
      </c>
      <c r="B135" s="4">
        <v>2023</v>
      </c>
      <c r="C135" s="3" t="s">
        <v>104</v>
      </c>
      <c r="D135" s="3">
        <v>49.2</v>
      </c>
      <c r="E135" s="2">
        <v>6.3</v>
      </c>
      <c r="F135" s="2">
        <v>2.5</v>
      </c>
      <c r="G135" s="2">
        <v>2.2999999999999998</v>
      </c>
      <c r="H135" s="2">
        <v>4.4000000000000004</v>
      </c>
      <c r="I135" s="2">
        <v>4.7</v>
      </c>
      <c r="J135" s="2">
        <v>4.5</v>
      </c>
      <c r="K135" s="2">
        <v>1.8</v>
      </c>
      <c r="L135" s="2">
        <v>5.3</v>
      </c>
      <c r="M135" s="2">
        <v>4.5</v>
      </c>
      <c r="N135" s="2">
        <v>4.3</v>
      </c>
      <c r="O135" s="2">
        <v>4.5</v>
      </c>
      <c r="P135" s="2">
        <v>4.0999999999999996</v>
      </c>
    </row>
    <row r="136" spans="1:16" hidden="1" x14ac:dyDescent="0.3">
      <c r="A136" s="5" t="s">
        <v>103</v>
      </c>
      <c r="B136" s="4">
        <v>2023</v>
      </c>
      <c r="C136" s="3" t="s">
        <v>102</v>
      </c>
      <c r="D136" s="3">
        <v>48.8</v>
      </c>
      <c r="E136" s="2">
        <v>3.5</v>
      </c>
      <c r="F136" s="2">
        <v>5.4</v>
      </c>
      <c r="G136" s="2">
        <v>3.3</v>
      </c>
      <c r="H136" s="2">
        <v>3.9</v>
      </c>
      <c r="I136" s="2">
        <v>2.6</v>
      </c>
      <c r="J136" s="2">
        <v>4.4000000000000004</v>
      </c>
      <c r="K136" s="2">
        <v>6.2</v>
      </c>
      <c r="L136" s="2">
        <v>2.8</v>
      </c>
      <c r="M136" s="2">
        <v>5.7</v>
      </c>
      <c r="N136" s="2">
        <v>1.8</v>
      </c>
      <c r="O136" s="2">
        <v>5.3</v>
      </c>
      <c r="P136" s="2">
        <v>3.9</v>
      </c>
    </row>
    <row r="137" spans="1:16" hidden="1" x14ac:dyDescent="0.3">
      <c r="A137" s="5" t="s">
        <v>99</v>
      </c>
      <c r="B137" s="4">
        <v>2023</v>
      </c>
      <c r="C137" s="3" t="s">
        <v>98</v>
      </c>
      <c r="D137" s="3">
        <v>48.7</v>
      </c>
      <c r="E137" s="2">
        <v>4.2</v>
      </c>
      <c r="F137" s="2">
        <v>1.6</v>
      </c>
      <c r="G137" s="2">
        <v>2.9</v>
      </c>
      <c r="H137" s="2">
        <v>1.4</v>
      </c>
      <c r="I137" s="2">
        <v>4.0999999999999996</v>
      </c>
      <c r="J137" s="2">
        <v>4.4000000000000004</v>
      </c>
      <c r="K137" s="2">
        <v>7.2</v>
      </c>
      <c r="L137" s="2">
        <v>3.1</v>
      </c>
      <c r="M137" s="2">
        <v>6.7</v>
      </c>
      <c r="N137" s="2">
        <v>2.4</v>
      </c>
      <c r="O137" s="2">
        <v>6.6</v>
      </c>
      <c r="P137" s="2">
        <v>4.0999999999999996</v>
      </c>
    </row>
    <row r="138" spans="1:16" x14ac:dyDescent="0.3">
      <c r="A138" s="5" t="s">
        <v>101</v>
      </c>
      <c r="B138" s="4">
        <v>2023</v>
      </c>
      <c r="C138" s="3" t="s">
        <v>100</v>
      </c>
      <c r="D138" s="3">
        <v>48.7</v>
      </c>
      <c r="E138" s="2">
        <v>4.9000000000000004</v>
      </c>
      <c r="F138" s="2">
        <v>2.4</v>
      </c>
      <c r="G138" s="2">
        <v>6.2</v>
      </c>
      <c r="H138" s="2">
        <v>3.6</v>
      </c>
      <c r="I138" s="2">
        <v>6</v>
      </c>
      <c r="J138" s="2">
        <v>3.5</v>
      </c>
      <c r="K138" s="2">
        <v>3.7</v>
      </c>
      <c r="L138" s="2">
        <v>4.9000000000000004</v>
      </c>
      <c r="M138" s="2">
        <v>4.4000000000000004</v>
      </c>
      <c r="N138" s="2">
        <v>4.5999999999999996</v>
      </c>
      <c r="O138" s="2">
        <v>2.7</v>
      </c>
      <c r="P138" s="2">
        <v>1.8</v>
      </c>
    </row>
    <row r="139" spans="1:16" hidden="1" x14ac:dyDescent="0.3">
      <c r="A139" s="5" t="s">
        <v>97</v>
      </c>
      <c r="B139" s="4">
        <v>2023</v>
      </c>
      <c r="C139" s="3" t="s">
        <v>96</v>
      </c>
      <c r="D139" s="3">
        <v>48.699999999999996</v>
      </c>
      <c r="E139" s="2">
        <v>4.8</v>
      </c>
      <c r="F139" s="2">
        <v>6.8</v>
      </c>
      <c r="G139" s="2">
        <v>4.3</v>
      </c>
      <c r="H139" s="2">
        <v>6.1</v>
      </c>
      <c r="I139" s="2">
        <v>2.9</v>
      </c>
      <c r="J139" s="2">
        <v>5.7</v>
      </c>
      <c r="K139" s="2">
        <v>2.2999999999999998</v>
      </c>
      <c r="L139" s="2">
        <v>2.9</v>
      </c>
      <c r="M139" s="2">
        <v>2</v>
      </c>
      <c r="N139" s="2">
        <v>2</v>
      </c>
      <c r="O139" s="2">
        <v>4.4000000000000004</v>
      </c>
      <c r="P139" s="2">
        <v>4.5</v>
      </c>
    </row>
    <row r="140" spans="1:16" hidden="1" x14ac:dyDescent="0.3">
      <c r="A140" s="5" t="s">
        <v>95</v>
      </c>
      <c r="B140" s="4">
        <v>2023</v>
      </c>
      <c r="C140" s="3" t="s">
        <v>94</v>
      </c>
      <c r="D140" s="3">
        <v>46.4</v>
      </c>
      <c r="E140" s="2">
        <v>5.7</v>
      </c>
      <c r="F140" s="2">
        <v>1.6</v>
      </c>
      <c r="G140" s="2">
        <v>3.2</v>
      </c>
      <c r="H140" s="2">
        <v>2.9</v>
      </c>
      <c r="I140" s="2">
        <v>5.3</v>
      </c>
      <c r="J140" s="2">
        <v>6.6</v>
      </c>
      <c r="K140" s="2">
        <v>3.4</v>
      </c>
      <c r="L140" s="2">
        <v>4.2</v>
      </c>
      <c r="M140" s="2">
        <v>2.7</v>
      </c>
      <c r="N140" s="2">
        <v>4.3</v>
      </c>
      <c r="O140" s="2">
        <v>2.8</v>
      </c>
      <c r="P140" s="2">
        <v>3.7</v>
      </c>
    </row>
    <row r="141" spans="1:16" x14ac:dyDescent="0.3">
      <c r="A141" s="5" t="s">
        <v>93</v>
      </c>
      <c r="B141" s="4">
        <v>2023</v>
      </c>
      <c r="C141" s="3" t="s">
        <v>92</v>
      </c>
      <c r="D141" s="3">
        <v>45.400000000000006</v>
      </c>
      <c r="E141" s="2">
        <v>3.7</v>
      </c>
      <c r="F141" s="2">
        <v>1.9</v>
      </c>
      <c r="G141" s="2">
        <v>2.2999999999999998</v>
      </c>
      <c r="H141" s="2">
        <v>5.0999999999999996</v>
      </c>
      <c r="I141" s="2">
        <v>5</v>
      </c>
      <c r="J141" s="2">
        <v>6</v>
      </c>
      <c r="K141" s="2">
        <v>1.2</v>
      </c>
      <c r="L141" s="2">
        <v>3.5</v>
      </c>
      <c r="M141" s="2">
        <v>2.6</v>
      </c>
      <c r="N141" s="2">
        <v>4.4000000000000004</v>
      </c>
      <c r="O141" s="2">
        <v>4.2</v>
      </c>
      <c r="P141" s="2">
        <v>5.5</v>
      </c>
    </row>
    <row r="142" spans="1:16" hidden="1" x14ac:dyDescent="0.3">
      <c r="A142" s="5" t="s">
        <v>91</v>
      </c>
      <c r="B142" s="4">
        <v>2023</v>
      </c>
      <c r="C142" s="3" t="s">
        <v>90</v>
      </c>
      <c r="D142" s="3">
        <v>45.300000000000004</v>
      </c>
      <c r="E142" s="2">
        <v>5.2</v>
      </c>
      <c r="F142" s="2">
        <v>2.2000000000000002</v>
      </c>
      <c r="G142" s="2">
        <v>6.5</v>
      </c>
      <c r="H142" s="2">
        <v>1.7</v>
      </c>
      <c r="I142" s="2">
        <v>4</v>
      </c>
      <c r="J142" s="2">
        <v>2.1</v>
      </c>
      <c r="K142" s="2">
        <v>4.2</v>
      </c>
      <c r="L142" s="2">
        <v>2.2000000000000002</v>
      </c>
      <c r="M142" s="2">
        <v>4.2</v>
      </c>
      <c r="N142" s="2">
        <v>4.7</v>
      </c>
      <c r="O142" s="2">
        <v>7.3</v>
      </c>
      <c r="P142" s="2">
        <v>1</v>
      </c>
    </row>
    <row r="143" spans="1:16" hidden="1" x14ac:dyDescent="0.3">
      <c r="A143" s="5" t="s">
        <v>89</v>
      </c>
      <c r="B143" s="4">
        <v>2023</v>
      </c>
      <c r="C143" s="3" t="s">
        <v>88</v>
      </c>
      <c r="D143" s="3">
        <v>45.199999999999996</v>
      </c>
      <c r="E143" s="2">
        <v>3.8</v>
      </c>
      <c r="F143" s="2">
        <v>5.9</v>
      </c>
      <c r="G143" s="2">
        <v>5</v>
      </c>
      <c r="H143" s="2">
        <v>4.5999999999999996</v>
      </c>
      <c r="I143" s="2">
        <v>2.4</v>
      </c>
      <c r="J143" s="2">
        <v>3.6</v>
      </c>
      <c r="K143" s="2">
        <v>3.7</v>
      </c>
      <c r="L143" s="2">
        <v>3</v>
      </c>
      <c r="M143" s="2">
        <v>4.4000000000000004</v>
      </c>
      <c r="N143" s="2">
        <v>1.8</v>
      </c>
      <c r="O143" s="2">
        <v>4.2</v>
      </c>
      <c r="P143" s="2">
        <v>2.8</v>
      </c>
    </row>
    <row r="144" spans="1:16" hidden="1" x14ac:dyDescent="0.3">
      <c r="A144" s="5" t="s">
        <v>87</v>
      </c>
      <c r="B144" s="4">
        <v>2023</v>
      </c>
      <c r="C144" s="3" t="s">
        <v>86</v>
      </c>
      <c r="D144" s="3">
        <v>44.1</v>
      </c>
      <c r="E144" s="2">
        <v>4.8</v>
      </c>
      <c r="F144" s="2">
        <v>1.7</v>
      </c>
      <c r="G144" s="2">
        <v>7.1</v>
      </c>
      <c r="H144" s="2">
        <v>2.4</v>
      </c>
      <c r="I144" s="2">
        <v>3.6</v>
      </c>
      <c r="J144" s="2">
        <v>1</v>
      </c>
      <c r="K144" s="2">
        <v>3.3</v>
      </c>
      <c r="L144" s="2">
        <v>1.6</v>
      </c>
      <c r="M144" s="2">
        <v>2.9</v>
      </c>
      <c r="N144" s="2">
        <v>2.6</v>
      </c>
      <c r="O144" s="2">
        <v>8.3000000000000007</v>
      </c>
      <c r="P144" s="2">
        <v>4.8</v>
      </c>
    </row>
    <row r="145" spans="1:16" hidden="1" x14ac:dyDescent="0.3">
      <c r="A145" s="5" t="s">
        <v>85</v>
      </c>
      <c r="B145" s="4">
        <v>2023</v>
      </c>
      <c r="C145" s="3" t="s">
        <v>84</v>
      </c>
      <c r="D145" s="3">
        <v>43.499999999999993</v>
      </c>
      <c r="E145" s="2">
        <v>3.3</v>
      </c>
      <c r="F145" s="2">
        <v>1.9</v>
      </c>
      <c r="G145" s="2">
        <v>7.3</v>
      </c>
      <c r="H145" s="2">
        <v>1</v>
      </c>
      <c r="I145" s="2">
        <v>3.5</v>
      </c>
      <c r="J145" s="2">
        <v>4.5</v>
      </c>
      <c r="K145" s="2">
        <v>6.3</v>
      </c>
      <c r="L145" s="2">
        <v>2.9</v>
      </c>
      <c r="M145" s="2">
        <v>1.8</v>
      </c>
      <c r="N145" s="2">
        <v>2.8</v>
      </c>
      <c r="O145" s="2">
        <v>6.9</v>
      </c>
      <c r="P145" s="2">
        <v>1.3</v>
      </c>
    </row>
    <row r="146" spans="1:16" x14ac:dyDescent="0.3">
      <c r="A146" s="5" t="s">
        <v>83</v>
      </c>
      <c r="B146" s="4">
        <v>2023</v>
      </c>
      <c r="C146" s="3" t="s">
        <v>82</v>
      </c>
      <c r="D146" s="3">
        <v>43.3</v>
      </c>
      <c r="E146" s="2">
        <v>3.2</v>
      </c>
      <c r="F146" s="2">
        <v>3</v>
      </c>
      <c r="G146" s="2">
        <v>7.7</v>
      </c>
      <c r="H146" s="2">
        <v>5.8</v>
      </c>
      <c r="I146" s="2">
        <v>3.7</v>
      </c>
      <c r="J146" s="2">
        <v>3.9</v>
      </c>
      <c r="K146" s="2">
        <v>1.8</v>
      </c>
      <c r="L146" s="2">
        <v>3.3</v>
      </c>
      <c r="M146" s="2">
        <v>1.9</v>
      </c>
      <c r="N146" s="2">
        <v>2</v>
      </c>
      <c r="O146" s="2">
        <v>4.3</v>
      </c>
      <c r="P146" s="2">
        <v>2.7</v>
      </c>
    </row>
    <row r="147" spans="1:16" hidden="1" x14ac:dyDescent="0.3">
      <c r="A147" s="5" t="s">
        <v>81</v>
      </c>
      <c r="B147" s="4">
        <v>2023</v>
      </c>
      <c r="C147" s="3" t="s">
        <v>80</v>
      </c>
      <c r="D147" s="3">
        <v>42.6</v>
      </c>
      <c r="E147" s="2">
        <v>4.5999999999999996</v>
      </c>
      <c r="F147" s="2">
        <v>4.3</v>
      </c>
      <c r="G147" s="2">
        <v>3.7</v>
      </c>
      <c r="H147" s="2">
        <v>2.5</v>
      </c>
      <c r="I147" s="2">
        <v>2.9</v>
      </c>
      <c r="J147" s="2">
        <v>5.4</v>
      </c>
      <c r="K147" s="2">
        <v>2</v>
      </c>
      <c r="L147" s="2">
        <v>3.9</v>
      </c>
      <c r="M147" s="2">
        <v>0.7</v>
      </c>
      <c r="N147" s="2">
        <v>4.5</v>
      </c>
      <c r="O147" s="2">
        <v>4.9000000000000004</v>
      </c>
      <c r="P147" s="2">
        <v>3.2</v>
      </c>
    </row>
    <row r="148" spans="1:16" hidden="1" x14ac:dyDescent="0.3">
      <c r="A148" s="5" t="s">
        <v>79</v>
      </c>
      <c r="B148" s="4">
        <v>2023</v>
      </c>
      <c r="C148" s="3" t="s">
        <v>78</v>
      </c>
      <c r="D148" s="3">
        <v>42.2</v>
      </c>
      <c r="E148" s="2">
        <v>5.9</v>
      </c>
      <c r="F148" s="2">
        <v>1.5</v>
      </c>
      <c r="G148" s="2">
        <v>3.8</v>
      </c>
      <c r="H148" s="2">
        <v>3.3</v>
      </c>
      <c r="I148" s="2">
        <v>4.9000000000000004</v>
      </c>
      <c r="J148" s="2">
        <v>4</v>
      </c>
      <c r="K148" s="2">
        <v>4.4000000000000004</v>
      </c>
      <c r="L148" s="2">
        <v>3.9</v>
      </c>
      <c r="M148" s="2">
        <v>3.6</v>
      </c>
      <c r="N148" s="2">
        <v>3.6</v>
      </c>
      <c r="O148" s="2">
        <v>2.2000000000000002</v>
      </c>
      <c r="P148" s="2">
        <v>1.1000000000000001</v>
      </c>
    </row>
    <row r="149" spans="1:16" hidden="1" x14ac:dyDescent="0.3">
      <c r="A149" s="5" t="s">
        <v>77</v>
      </c>
      <c r="B149" s="4">
        <v>2023</v>
      </c>
      <c r="C149" s="3" t="s">
        <v>76</v>
      </c>
      <c r="D149" s="3">
        <v>41.9</v>
      </c>
      <c r="E149" s="2">
        <v>3.4</v>
      </c>
      <c r="F149" s="2">
        <v>2.4</v>
      </c>
      <c r="G149" s="2">
        <v>6.1</v>
      </c>
      <c r="H149" s="2">
        <v>2.4</v>
      </c>
      <c r="I149" s="2">
        <v>3.7</v>
      </c>
      <c r="J149" s="2">
        <v>5</v>
      </c>
      <c r="K149" s="2">
        <v>3.6</v>
      </c>
      <c r="L149" s="2">
        <v>2.6</v>
      </c>
      <c r="M149" s="2">
        <v>2.7</v>
      </c>
      <c r="N149" s="2">
        <v>2.9</v>
      </c>
      <c r="O149" s="2">
        <v>5.8</v>
      </c>
      <c r="P149" s="2">
        <v>1.3</v>
      </c>
    </row>
    <row r="150" spans="1:16" x14ac:dyDescent="0.3">
      <c r="A150" s="5" t="s">
        <v>75</v>
      </c>
      <c r="B150" s="4">
        <v>2023</v>
      </c>
      <c r="C150" s="3" t="s">
        <v>74</v>
      </c>
      <c r="D150" s="3">
        <v>40.5</v>
      </c>
      <c r="E150" s="2">
        <v>3</v>
      </c>
      <c r="F150" s="2">
        <v>1.3</v>
      </c>
      <c r="G150" s="2">
        <v>2.8</v>
      </c>
      <c r="H150" s="2">
        <v>1.1000000000000001</v>
      </c>
      <c r="I150" s="2">
        <v>5.3</v>
      </c>
      <c r="J150" s="2">
        <v>1.1000000000000001</v>
      </c>
      <c r="K150" s="2">
        <v>6.4</v>
      </c>
      <c r="L150" s="2">
        <v>2.2999999999999998</v>
      </c>
      <c r="M150" s="2">
        <v>5.5</v>
      </c>
      <c r="N150" s="2">
        <v>1</v>
      </c>
      <c r="O150" s="2">
        <v>5</v>
      </c>
      <c r="P150" s="2">
        <v>5.7</v>
      </c>
    </row>
    <row r="151" spans="1:16" hidden="1" x14ac:dyDescent="0.3">
      <c r="A151" s="5" t="s">
        <v>73</v>
      </c>
      <c r="B151" s="4">
        <v>2023</v>
      </c>
      <c r="C151" s="3" t="s">
        <v>72</v>
      </c>
      <c r="D151" s="3">
        <v>40.4</v>
      </c>
      <c r="E151" s="2">
        <v>2.9</v>
      </c>
      <c r="F151" s="2">
        <v>4.9000000000000004</v>
      </c>
      <c r="G151" s="2">
        <v>2.4</v>
      </c>
      <c r="H151" s="2">
        <v>2.9</v>
      </c>
      <c r="I151" s="2">
        <v>5.0999999999999996</v>
      </c>
      <c r="J151" s="2">
        <v>5.5</v>
      </c>
      <c r="K151" s="2">
        <v>1.2</v>
      </c>
      <c r="L151" s="2">
        <v>4.0999999999999996</v>
      </c>
      <c r="M151" s="2">
        <v>1.2</v>
      </c>
      <c r="N151" s="2">
        <v>2.9</v>
      </c>
      <c r="O151" s="2">
        <v>3.8</v>
      </c>
      <c r="P151" s="2">
        <v>3.5</v>
      </c>
    </row>
    <row r="152" spans="1:16" hidden="1" x14ac:dyDescent="0.3">
      <c r="A152" s="5" t="s">
        <v>71</v>
      </c>
      <c r="B152" s="4">
        <v>2023</v>
      </c>
      <c r="C152" s="3" t="s">
        <v>70</v>
      </c>
      <c r="D152" s="3">
        <v>40.199999999999996</v>
      </c>
      <c r="E152" s="2">
        <v>3.2</v>
      </c>
      <c r="F152" s="2">
        <v>4.5</v>
      </c>
      <c r="G152" s="2">
        <v>4</v>
      </c>
      <c r="H152" s="2">
        <v>3.5</v>
      </c>
      <c r="I152" s="2">
        <v>1.9</v>
      </c>
      <c r="J152" s="2">
        <v>4.4000000000000004</v>
      </c>
      <c r="K152" s="2">
        <v>3.9</v>
      </c>
      <c r="L152" s="2">
        <v>2.9</v>
      </c>
      <c r="M152" s="2">
        <v>1.9</v>
      </c>
      <c r="N152" s="2">
        <v>2</v>
      </c>
      <c r="O152" s="2">
        <v>5.3</v>
      </c>
      <c r="P152" s="2">
        <v>2.7</v>
      </c>
    </row>
    <row r="153" spans="1:16" hidden="1" x14ac:dyDescent="0.3">
      <c r="A153" s="5" t="s">
        <v>69</v>
      </c>
      <c r="B153" s="4">
        <v>2023</v>
      </c>
      <c r="C153" s="3" t="s">
        <v>68</v>
      </c>
      <c r="D153" s="3">
        <v>39.399999999999991</v>
      </c>
      <c r="E153" s="2">
        <v>3.6</v>
      </c>
      <c r="F153" s="2">
        <v>2.9</v>
      </c>
      <c r="G153" s="2">
        <v>2.7</v>
      </c>
      <c r="H153" s="2">
        <v>5.6</v>
      </c>
      <c r="I153" s="2">
        <v>4.0999999999999996</v>
      </c>
      <c r="J153" s="2">
        <v>3.7</v>
      </c>
      <c r="K153" s="2">
        <v>1.2</v>
      </c>
      <c r="L153" s="2">
        <v>3.7</v>
      </c>
      <c r="M153" s="2">
        <v>1.9</v>
      </c>
      <c r="N153" s="2">
        <v>2.2000000000000002</v>
      </c>
      <c r="O153" s="2">
        <v>3</v>
      </c>
      <c r="P153" s="2">
        <v>4.8</v>
      </c>
    </row>
    <row r="154" spans="1:16" hidden="1" x14ac:dyDescent="0.3">
      <c r="A154" s="5" t="s">
        <v>67</v>
      </c>
      <c r="B154" s="4">
        <v>2023</v>
      </c>
      <c r="C154" s="3" t="s">
        <v>66</v>
      </c>
      <c r="D154" s="3">
        <v>38.6</v>
      </c>
      <c r="E154" s="2">
        <v>2.9</v>
      </c>
      <c r="F154" s="2">
        <v>2.6</v>
      </c>
      <c r="G154" s="2">
        <v>6.8</v>
      </c>
      <c r="H154" s="2">
        <v>4.7</v>
      </c>
      <c r="I154" s="2">
        <v>3</v>
      </c>
      <c r="J154" s="2">
        <v>3.2</v>
      </c>
      <c r="K154" s="2">
        <v>1</v>
      </c>
      <c r="L154" s="2">
        <v>1.9</v>
      </c>
      <c r="M154" s="2">
        <v>1.3</v>
      </c>
      <c r="N154" s="2">
        <v>1.7</v>
      </c>
      <c r="O154" s="2">
        <v>5.8</v>
      </c>
      <c r="P154" s="2">
        <v>3.7</v>
      </c>
    </row>
    <row r="155" spans="1:16" x14ac:dyDescent="0.3">
      <c r="A155" s="5" t="s">
        <v>65</v>
      </c>
      <c r="B155" s="4">
        <v>2023</v>
      </c>
      <c r="C155" s="3" t="s">
        <v>64</v>
      </c>
      <c r="D155" s="3">
        <v>38</v>
      </c>
      <c r="E155" s="2">
        <v>3.1</v>
      </c>
      <c r="F155" s="2">
        <v>1.6</v>
      </c>
      <c r="G155" s="2">
        <v>5</v>
      </c>
      <c r="H155" s="2">
        <v>4.2</v>
      </c>
      <c r="I155" s="2">
        <v>3.1</v>
      </c>
      <c r="J155" s="2">
        <v>5</v>
      </c>
      <c r="K155" s="2">
        <v>2.2999999999999998</v>
      </c>
      <c r="L155" s="2">
        <v>3.1</v>
      </c>
      <c r="M155" s="2">
        <v>3.6</v>
      </c>
      <c r="N155" s="2">
        <v>1</v>
      </c>
      <c r="O155" s="2">
        <v>3.1</v>
      </c>
      <c r="P155" s="2">
        <v>2.9</v>
      </c>
    </row>
    <row r="156" spans="1:16" hidden="1" x14ac:dyDescent="0.3">
      <c r="A156" s="5" t="s">
        <v>63</v>
      </c>
      <c r="B156" s="4">
        <v>2023</v>
      </c>
      <c r="C156" s="3" t="s">
        <v>62</v>
      </c>
      <c r="D156" s="3">
        <v>37.800000000000004</v>
      </c>
      <c r="E156" s="2">
        <v>2.6</v>
      </c>
      <c r="F156" s="2">
        <v>3.3</v>
      </c>
      <c r="G156" s="2">
        <v>5.5</v>
      </c>
      <c r="H156" s="2">
        <v>4</v>
      </c>
      <c r="I156" s="2">
        <v>2.2000000000000002</v>
      </c>
      <c r="J156" s="2">
        <v>4.0999999999999996</v>
      </c>
      <c r="K156" s="2">
        <v>3.2</v>
      </c>
      <c r="L156" s="2">
        <v>2.6</v>
      </c>
      <c r="M156" s="2">
        <v>2.2999999999999998</v>
      </c>
      <c r="N156" s="2">
        <v>1.2</v>
      </c>
      <c r="O156" s="2">
        <v>4.7</v>
      </c>
      <c r="P156" s="2">
        <v>2.1</v>
      </c>
    </row>
    <row r="157" spans="1:16" hidden="1" x14ac:dyDescent="0.3">
      <c r="A157" s="5" t="s">
        <v>61</v>
      </c>
      <c r="B157" s="4">
        <v>2023</v>
      </c>
      <c r="C157" s="3" t="s">
        <v>60</v>
      </c>
      <c r="D157" s="3">
        <v>37</v>
      </c>
      <c r="E157" s="2">
        <v>3.6</v>
      </c>
      <c r="F157" s="2">
        <v>1.4</v>
      </c>
      <c r="G157" s="2">
        <v>2.2000000000000002</v>
      </c>
      <c r="H157" s="2">
        <v>2.1</v>
      </c>
      <c r="I157" s="2">
        <v>3.1</v>
      </c>
      <c r="J157" s="2">
        <v>1.6</v>
      </c>
      <c r="K157" s="2">
        <v>6.4</v>
      </c>
      <c r="L157" s="2">
        <v>2.1</v>
      </c>
      <c r="M157" s="2">
        <v>6.8</v>
      </c>
      <c r="N157" s="2">
        <v>2.2999999999999998</v>
      </c>
      <c r="O157" s="2">
        <v>3.6</v>
      </c>
      <c r="P157" s="2">
        <v>1.8</v>
      </c>
    </row>
    <row r="158" spans="1:16" hidden="1" x14ac:dyDescent="0.3">
      <c r="A158" s="5" t="s">
        <v>59</v>
      </c>
      <c r="B158" s="4">
        <v>2023</v>
      </c>
      <c r="C158" s="3" t="s">
        <v>58</v>
      </c>
      <c r="D158" s="3">
        <v>34.4</v>
      </c>
      <c r="E158" s="2">
        <v>3.4</v>
      </c>
      <c r="F158" s="2">
        <v>1.8</v>
      </c>
      <c r="G158" s="2">
        <v>2.2999999999999998</v>
      </c>
      <c r="H158" s="2">
        <v>3.4</v>
      </c>
      <c r="I158" s="2">
        <v>3.3</v>
      </c>
      <c r="J158" s="2">
        <v>4.0999999999999996</v>
      </c>
      <c r="K158" s="2">
        <v>0.4</v>
      </c>
      <c r="L158" s="2">
        <v>3.2</v>
      </c>
      <c r="M158" s="2">
        <v>3.6</v>
      </c>
      <c r="N158" s="2">
        <v>3.6</v>
      </c>
      <c r="O158" s="2">
        <v>2.7</v>
      </c>
      <c r="P158" s="2">
        <v>2.6</v>
      </c>
    </row>
    <row r="159" spans="1:16" x14ac:dyDescent="0.3">
      <c r="A159" s="5" t="s">
        <v>57</v>
      </c>
      <c r="B159" s="4">
        <v>2023</v>
      </c>
      <c r="C159" s="3" t="s">
        <v>56</v>
      </c>
      <c r="D159" s="3">
        <v>33</v>
      </c>
      <c r="E159" s="2">
        <v>3.7</v>
      </c>
      <c r="F159" s="2">
        <v>3.2</v>
      </c>
      <c r="G159" s="2">
        <v>2.1</v>
      </c>
      <c r="H159" s="2">
        <v>3.7</v>
      </c>
      <c r="I159" s="2">
        <v>2.2999999999999998</v>
      </c>
      <c r="J159" s="2">
        <v>3.4</v>
      </c>
      <c r="K159" s="2">
        <v>2.9</v>
      </c>
      <c r="L159" s="2">
        <v>1.8</v>
      </c>
      <c r="M159" s="2">
        <v>3.6</v>
      </c>
      <c r="N159" s="2">
        <v>1.8</v>
      </c>
      <c r="O159" s="2">
        <v>2</v>
      </c>
      <c r="P159" s="2">
        <v>2.5</v>
      </c>
    </row>
    <row r="160" spans="1:16" hidden="1" x14ac:dyDescent="0.3">
      <c r="A160" s="5" t="s">
        <v>55</v>
      </c>
      <c r="B160" s="4">
        <v>2023</v>
      </c>
      <c r="C160" s="3" t="s">
        <v>54</v>
      </c>
      <c r="D160" s="3">
        <v>31.5</v>
      </c>
      <c r="E160" s="2">
        <v>2.5</v>
      </c>
      <c r="F160" s="2">
        <v>1.1000000000000001</v>
      </c>
      <c r="G160" s="2">
        <v>2.8</v>
      </c>
      <c r="H160" s="2">
        <v>3.4</v>
      </c>
      <c r="I160" s="2">
        <v>2.8</v>
      </c>
      <c r="J160" s="2">
        <v>1.6</v>
      </c>
      <c r="K160" s="2">
        <v>2.4</v>
      </c>
      <c r="L160" s="2">
        <v>2.4</v>
      </c>
      <c r="M160" s="2">
        <v>3.3</v>
      </c>
      <c r="N160" s="2">
        <v>1.5</v>
      </c>
      <c r="O160" s="2">
        <v>3.9</v>
      </c>
      <c r="P160" s="2">
        <v>3.8</v>
      </c>
    </row>
    <row r="161" spans="1:16" hidden="1" x14ac:dyDescent="0.3">
      <c r="A161" s="5" t="s">
        <v>53</v>
      </c>
      <c r="B161" s="4">
        <v>2023</v>
      </c>
      <c r="C161" s="3" t="s">
        <v>52</v>
      </c>
      <c r="D161" s="3">
        <v>31.4</v>
      </c>
      <c r="E161" s="2">
        <v>4.2</v>
      </c>
      <c r="F161" s="2">
        <v>2.1</v>
      </c>
      <c r="G161" s="2">
        <v>3.5</v>
      </c>
      <c r="H161" s="2">
        <v>2.7</v>
      </c>
      <c r="I161" s="2">
        <v>2.2000000000000002</v>
      </c>
      <c r="J161" s="2">
        <v>4.5999999999999996</v>
      </c>
      <c r="K161" s="2">
        <v>0.8</v>
      </c>
      <c r="L161" s="2">
        <v>2.5</v>
      </c>
      <c r="M161" s="2">
        <v>1</v>
      </c>
      <c r="N161" s="2">
        <v>2.4</v>
      </c>
      <c r="O161" s="2">
        <v>4.4000000000000004</v>
      </c>
      <c r="P161" s="2">
        <v>1</v>
      </c>
    </row>
    <row r="162" spans="1:16" x14ac:dyDescent="0.3">
      <c r="A162" s="5" t="s">
        <v>51</v>
      </c>
      <c r="B162" s="4">
        <v>2023</v>
      </c>
      <c r="C162" s="3" t="s">
        <v>50</v>
      </c>
      <c r="D162" s="3">
        <v>30.500000000000004</v>
      </c>
      <c r="E162" s="2">
        <v>5.9</v>
      </c>
      <c r="F162" s="2">
        <v>2.6</v>
      </c>
      <c r="G162" s="2">
        <v>1.9</v>
      </c>
      <c r="H162" s="2">
        <v>2.7</v>
      </c>
      <c r="I162" s="2">
        <v>2.9</v>
      </c>
      <c r="J162" s="2">
        <v>3.5</v>
      </c>
      <c r="K162" s="2">
        <v>0.3</v>
      </c>
      <c r="L162" s="2">
        <v>1.8</v>
      </c>
      <c r="M162" s="2">
        <v>2.8</v>
      </c>
      <c r="N162" s="2">
        <v>1.5</v>
      </c>
      <c r="O162" s="2">
        <v>2.6</v>
      </c>
      <c r="P162" s="2">
        <v>2</v>
      </c>
    </row>
    <row r="163" spans="1:16" hidden="1" x14ac:dyDescent="0.3">
      <c r="A163" s="5" t="s">
        <v>49</v>
      </c>
      <c r="B163" s="4">
        <v>2023</v>
      </c>
      <c r="C163" s="3" t="s">
        <v>48</v>
      </c>
      <c r="D163" s="3">
        <v>28.799999999999997</v>
      </c>
      <c r="E163" s="2">
        <v>3.1</v>
      </c>
      <c r="F163" s="2">
        <v>2.4</v>
      </c>
      <c r="G163" s="2">
        <v>6.4</v>
      </c>
      <c r="H163" s="2">
        <v>2</v>
      </c>
      <c r="I163" s="2">
        <v>2.9</v>
      </c>
      <c r="J163" s="2">
        <v>3.4</v>
      </c>
      <c r="K163" s="2">
        <v>1</v>
      </c>
      <c r="L163" s="2">
        <v>1.2</v>
      </c>
      <c r="M163" s="2">
        <v>1.1000000000000001</v>
      </c>
      <c r="N163" s="2">
        <v>2.9</v>
      </c>
      <c r="O163" s="2">
        <v>1.9</v>
      </c>
      <c r="P163" s="2">
        <v>0.5</v>
      </c>
    </row>
    <row r="164" spans="1:16" hidden="1" x14ac:dyDescent="0.3">
      <c r="A164" s="5" t="s">
        <v>47</v>
      </c>
      <c r="B164" s="4">
        <v>2023</v>
      </c>
      <c r="C164" s="3" t="s">
        <v>46</v>
      </c>
      <c r="D164" s="3">
        <v>27.299999999999997</v>
      </c>
      <c r="E164" s="2">
        <v>3.6</v>
      </c>
      <c r="F164" s="2">
        <v>2.6</v>
      </c>
      <c r="G164" s="2">
        <v>3</v>
      </c>
      <c r="H164" s="2">
        <v>3.6</v>
      </c>
      <c r="I164" s="2">
        <v>2.7</v>
      </c>
      <c r="J164" s="2">
        <v>3.2</v>
      </c>
      <c r="K164" s="2">
        <v>1.4</v>
      </c>
      <c r="L164" s="2">
        <v>2.4</v>
      </c>
      <c r="M164" s="2">
        <v>1.4</v>
      </c>
      <c r="N164" s="2">
        <v>0.3</v>
      </c>
      <c r="O164" s="2">
        <v>2</v>
      </c>
      <c r="P164" s="2">
        <v>1.1000000000000001</v>
      </c>
    </row>
    <row r="165" spans="1:16" hidden="1" x14ac:dyDescent="0.3">
      <c r="A165" s="5" t="s">
        <v>45</v>
      </c>
      <c r="B165" s="4">
        <v>2023</v>
      </c>
      <c r="C165" s="3" t="s">
        <v>44</v>
      </c>
      <c r="D165" s="3">
        <v>25.7</v>
      </c>
      <c r="E165" s="2">
        <v>4</v>
      </c>
      <c r="F165" s="2">
        <v>1.4</v>
      </c>
      <c r="G165" s="2">
        <v>0.7</v>
      </c>
      <c r="H165" s="2">
        <v>3.1</v>
      </c>
      <c r="I165" s="2">
        <v>2.4</v>
      </c>
      <c r="J165" s="2">
        <v>3.9</v>
      </c>
      <c r="K165" s="2">
        <v>0.8</v>
      </c>
      <c r="L165" s="2">
        <v>2.7</v>
      </c>
      <c r="M165" s="2">
        <v>1.4</v>
      </c>
      <c r="N165" s="2">
        <v>0.3</v>
      </c>
      <c r="O165" s="2">
        <v>2.5</v>
      </c>
      <c r="P165" s="2">
        <v>2.5</v>
      </c>
    </row>
    <row r="166" spans="1:16" hidden="1" x14ac:dyDescent="0.3">
      <c r="A166" s="5" t="s">
        <v>43</v>
      </c>
      <c r="B166" s="4">
        <v>2023</v>
      </c>
      <c r="C166" s="3" t="s">
        <v>42</v>
      </c>
      <c r="D166" s="3">
        <v>25.499999999999996</v>
      </c>
      <c r="E166" s="2">
        <v>2.5</v>
      </c>
      <c r="F166" s="2">
        <v>0.5</v>
      </c>
      <c r="G166" s="2">
        <v>2.8</v>
      </c>
      <c r="H166" s="2">
        <v>1.3</v>
      </c>
      <c r="I166" s="2">
        <v>3.4</v>
      </c>
      <c r="J166" s="2">
        <v>1</v>
      </c>
      <c r="K166" s="2">
        <v>3.7</v>
      </c>
      <c r="L166" s="2">
        <v>1</v>
      </c>
      <c r="M166" s="2">
        <v>4.5</v>
      </c>
      <c r="N166" s="2">
        <v>0.4</v>
      </c>
      <c r="O166" s="2">
        <v>4</v>
      </c>
      <c r="P166" s="2">
        <v>0.4</v>
      </c>
    </row>
    <row r="167" spans="1:16" hidden="1" x14ac:dyDescent="0.3">
      <c r="A167" s="5" t="s">
        <v>41</v>
      </c>
      <c r="B167" s="4">
        <v>2023</v>
      </c>
      <c r="C167" s="3" t="s">
        <v>40</v>
      </c>
      <c r="D167" s="3">
        <v>24.6</v>
      </c>
      <c r="E167" s="2">
        <v>2.2999999999999998</v>
      </c>
      <c r="F167" s="2">
        <v>4.5</v>
      </c>
      <c r="G167" s="2">
        <v>3.4</v>
      </c>
      <c r="H167" s="2">
        <v>1.9</v>
      </c>
      <c r="I167" s="2">
        <v>2.7</v>
      </c>
      <c r="J167" s="2">
        <v>1.5</v>
      </c>
      <c r="K167" s="2">
        <v>0.7</v>
      </c>
      <c r="L167" s="2">
        <v>1.5</v>
      </c>
      <c r="M167" s="2">
        <v>0.7</v>
      </c>
      <c r="N167" s="2">
        <v>2.2999999999999998</v>
      </c>
      <c r="O167" s="2">
        <v>2.2999999999999998</v>
      </c>
      <c r="P167" s="2">
        <v>0.8</v>
      </c>
    </row>
    <row r="168" spans="1:16" hidden="1" x14ac:dyDescent="0.3">
      <c r="A168" s="5" t="s">
        <v>39</v>
      </c>
      <c r="B168" s="4">
        <v>2023</v>
      </c>
      <c r="C168" s="3" t="s">
        <v>38</v>
      </c>
      <c r="D168" s="3">
        <v>24.399999999999995</v>
      </c>
      <c r="E168" s="2">
        <v>3.6</v>
      </c>
      <c r="F168" s="2">
        <v>4.5</v>
      </c>
      <c r="G168" s="2">
        <v>3.3</v>
      </c>
      <c r="H168" s="2">
        <v>1.7</v>
      </c>
      <c r="I168" s="2">
        <v>2.5</v>
      </c>
      <c r="J168" s="2">
        <v>1.2</v>
      </c>
      <c r="K168" s="2">
        <v>0.6</v>
      </c>
      <c r="L168" s="2">
        <v>1.7</v>
      </c>
      <c r="M168" s="2">
        <v>0.4</v>
      </c>
      <c r="N168" s="2">
        <v>1.4</v>
      </c>
      <c r="O168" s="2">
        <v>3.2</v>
      </c>
      <c r="P168" s="2">
        <v>0.3</v>
      </c>
    </row>
    <row r="169" spans="1:16" hidden="1" x14ac:dyDescent="0.3">
      <c r="A169" s="5" t="s">
        <v>37</v>
      </c>
      <c r="B169" s="4">
        <v>2023</v>
      </c>
      <c r="C169" s="3" t="s">
        <v>36</v>
      </c>
      <c r="D169" s="3">
        <v>22</v>
      </c>
      <c r="E169" s="2">
        <v>3.8</v>
      </c>
      <c r="F169" s="2">
        <v>1.7</v>
      </c>
      <c r="G169" s="2">
        <v>2.9</v>
      </c>
      <c r="H169" s="2">
        <v>0.4</v>
      </c>
      <c r="I169" s="2">
        <v>2.6</v>
      </c>
      <c r="J169" s="2">
        <v>1.6</v>
      </c>
      <c r="K169" s="2">
        <v>0.4</v>
      </c>
      <c r="L169" s="2">
        <v>2.2000000000000002</v>
      </c>
      <c r="M169" s="2">
        <v>2.2000000000000002</v>
      </c>
      <c r="N169" s="2">
        <v>2.1</v>
      </c>
      <c r="O169" s="2">
        <v>1.7</v>
      </c>
      <c r="P169" s="2">
        <v>0.4</v>
      </c>
    </row>
    <row r="170" spans="1:16" hidden="1" x14ac:dyDescent="0.3">
      <c r="A170" s="5" t="s">
        <v>35</v>
      </c>
      <c r="B170" s="4">
        <v>2023</v>
      </c>
      <c r="C170" s="3" t="s">
        <v>34</v>
      </c>
      <c r="D170" s="3">
        <v>20.999999999999996</v>
      </c>
      <c r="E170" s="2">
        <v>2.5</v>
      </c>
      <c r="F170" s="2">
        <v>2.4</v>
      </c>
      <c r="G170" s="2">
        <v>3</v>
      </c>
      <c r="H170" s="2">
        <v>2.2999999999999998</v>
      </c>
      <c r="I170" s="2">
        <v>1.8</v>
      </c>
      <c r="J170" s="2">
        <v>1.6</v>
      </c>
      <c r="K170" s="2">
        <v>0.3</v>
      </c>
      <c r="L170" s="2">
        <v>1</v>
      </c>
      <c r="M170" s="2">
        <v>0.5</v>
      </c>
      <c r="N170" s="2">
        <v>1.8</v>
      </c>
      <c r="O170" s="2">
        <v>3.4</v>
      </c>
      <c r="P170" s="2">
        <v>0.4</v>
      </c>
    </row>
    <row r="171" spans="1:16" hidden="1" x14ac:dyDescent="0.3">
      <c r="A171" s="5" t="s">
        <v>33</v>
      </c>
      <c r="B171" s="4">
        <v>2023</v>
      </c>
      <c r="C171" s="3" t="s">
        <v>32</v>
      </c>
      <c r="D171" s="3">
        <v>20.6</v>
      </c>
      <c r="E171" s="2">
        <v>3</v>
      </c>
      <c r="F171" s="2">
        <v>3.7</v>
      </c>
      <c r="G171" s="2">
        <v>2.2999999999999998</v>
      </c>
      <c r="H171" s="2">
        <v>0.6</v>
      </c>
      <c r="I171" s="2">
        <v>2.2999999999999998</v>
      </c>
      <c r="J171" s="2">
        <v>1.3</v>
      </c>
      <c r="K171" s="2">
        <v>0.5</v>
      </c>
      <c r="L171" s="2">
        <v>1</v>
      </c>
      <c r="M171" s="2">
        <v>1.5</v>
      </c>
      <c r="N171" s="2">
        <v>2.1</v>
      </c>
      <c r="O171" s="2">
        <v>1.8</v>
      </c>
      <c r="P171" s="2">
        <v>0.5</v>
      </c>
    </row>
    <row r="172" spans="1:16" hidden="1" x14ac:dyDescent="0.3">
      <c r="A172" s="5" t="s">
        <v>29</v>
      </c>
      <c r="B172" s="4">
        <v>2023</v>
      </c>
      <c r="C172" s="3" t="s">
        <v>28</v>
      </c>
      <c r="D172" s="3">
        <v>19.5</v>
      </c>
      <c r="E172" s="2">
        <v>2.8</v>
      </c>
      <c r="F172" s="2">
        <v>1.6</v>
      </c>
      <c r="G172" s="2">
        <v>0.5</v>
      </c>
      <c r="H172" s="2">
        <v>2.5</v>
      </c>
      <c r="I172" s="2">
        <v>1.8</v>
      </c>
      <c r="J172" s="2">
        <v>1.7</v>
      </c>
      <c r="K172" s="2">
        <v>0.5</v>
      </c>
      <c r="L172" s="2">
        <v>1.9</v>
      </c>
      <c r="M172" s="2">
        <v>1.6</v>
      </c>
      <c r="N172" s="2">
        <v>2.1</v>
      </c>
      <c r="O172" s="2">
        <v>1.5</v>
      </c>
      <c r="P172" s="2">
        <v>1</v>
      </c>
    </row>
    <row r="173" spans="1:16" hidden="1" x14ac:dyDescent="0.3">
      <c r="A173" s="5" t="s">
        <v>31</v>
      </c>
      <c r="B173" s="4">
        <v>2023</v>
      </c>
      <c r="C173" s="3" t="s">
        <v>30</v>
      </c>
      <c r="D173" s="3">
        <v>19.5</v>
      </c>
      <c r="E173" s="2">
        <v>2.4</v>
      </c>
      <c r="F173" s="2">
        <v>2.8</v>
      </c>
      <c r="G173" s="2">
        <v>1.5</v>
      </c>
      <c r="H173" s="2">
        <v>1.7</v>
      </c>
      <c r="I173" s="2">
        <v>1.8</v>
      </c>
      <c r="J173" s="2">
        <v>2.4</v>
      </c>
      <c r="K173" s="2">
        <v>0.3</v>
      </c>
      <c r="L173" s="2">
        <v>1.3</v>
      </c>
      <c r="M173" s="2">
        <v>1.1000000000000001</v>
      </c>
      <c r="N173" s="2">
        <v>0.4</v>
      </c>
      <c r="O173" s="2">
        <v>3.4</v>
      </c>
      <c r="P173" s="2">
        <v>0.4</v>
      </c>
    </row>
    <row r="174" spans="1:16" x14ac:dyDescent="0.3">
      <c r="A174" s="5" t="s">
        <v>27</v>
      </c>
      <c r="B174" s="4">
        <v>2023</v>
      </c>
      <c r="C174" s="3" t="s">
        <v>26</v>
      </c>
      <c r="D174" s="3">
        <v>18.899999999999999</v>
      </c>
      <c r="E174" s="2">
        <v>1.2</v>
      </c>
      <c r="F174" s="2">
        <v>2</v>
      </c>
      <c r="G174" s="2">
        <v>2</v>
      </c>
      <c r="H174" s="2">
        <v>0.7</v>
      </c>
      <c r="I174" s="2">
        <v>2.5</v>
      </c>
      <c r="J174" s="2">
        <v>1.4</v>
      </c>
      <c r="K174" s="2">
        <v>0.4</v>
      </c>
      <c r="L174" s="2">
        <v>1.7</v>
      </c>
      <c r="M174" s="2">
        <v>1.9</v>
      </c>
      <c r="N174" s="2">
        <v>2.2000000000000002</v>
      </c>
      <c r="O174" s="2">
        <v>2.5</v>
      </c>
      <c r="P174" s="2">
        <v>0.4</v>
      </c>
    </row>
    <row r="175" spans="1:16" hidden="1" x14ac:dyDescent="0.3">
      <c r="A175" s="5" t="s">
        <v>25</v>
      </c>
      <c r="B175" s="4">
        <v>2023</v>
      </c>
      <c r="C175" s="3" t="s">
        <v>24</v>
      </c>
      <c r="D175" s="3">
        <v>17.900000000000002</v>
      </c>
      <c r="E175" s="2">
        <v>2.2999999999999998</v>
      </c>
      <c r="F175" s="2">
        <v>3</v>
      </c>
      <c r="G175" s="2">
        <v>3.1</v>
      </c>
      <c r="H175" s="2">
        <v>1</v>
      </c>
      <c r="I175" s="2">
        <v>1.8</v>
      </c>
      <c r="J175" s="2">
        <v>1</v>
      </c>
      <c r="K175" s="2">
        <v>0.3</v>
      </c>
      <c r="L175" s="2">
        <v>1.7</v>
      </c>
      <c r="M175" s="2">
        <v>0.6</v>
      </c>
      <c r="N175" s="2">
        <v>1.1000000000000001</v>
      </c>
      <c r="O175" s="2">
        <v>1.4</v>
      </c>
      <c r="P175" s="2">
        <v>0.6</v>
      </c>
    </row>
    <row r="176" spans="1:16" hidden="1" x14ac:dyDescent="0.3">
      <c r="A176" s="5" t="s">
        <v>23</v>
      </c>
      <c r="B176" s="4">
        <v>2023</v>
      </c>
      <c r="C176" s="3" t="s">
        <v>22</v>
      </c>
      <c r="D176" s="3">
        <v>17.799999999999997</v>
      </c>
      <c r="E176" s="2">
        <v>2.4</v>
      </c>
      <c r="F176" s="2">
        <v>3.2</v>
      </c>
      <c r="G176" s="2">
        <v>2.1</v>
      </c>
      <c r="H176" s="2">
        <v>1</v>
      </c>
      <c r="I176" s="2">
        <v>2.4</v>
      </c>
      <c r="J176" s="2">
        <v>1.6</v>
      </c>
      <c r="K176" s="2">
        <v>0.3</v>
      </c>
      <c r="L176" s="2">
        <v>1.6</v>
      </c>
      <c r="M176" s="2">
        <v>0.4</v>
      </c>
      <c r="N176" s="2">
        <v>1.4</v>
      </c>
      <c r="O176" s="2">
        <v>1</v>
      </c>
      <c r="P176" s="2">
        <v>0.4</v>
      </c>
    </row>
    <row r="177" spans="1:16" hidden="1" x14ac:dyDescent="0.3">
      <c r="A177" s="5" t="s">
        <v>21</v>
      </c>
      <c r="B177" s="4">
        <v>2023</v>
      </c>
      <c r="C177" s="3" t="s">
        <v>20</v>
      </c>
      <c r="D177" s="3">
        <v>16.7</v>
      </c>
      <c r="E177" s="2">
        <v>1.1000000000000001</v>
      </c>
      <c r="F177" s="2">
        <v>1.2</v>
      </c>
      <c r="G177" s="2">
        <v>2</v>
      </c>
      <c r="H177" s="2">
        <v>1.6</v>
      </c>
      <c r="I177" s="2">
        <v>2.6</v>
      </c>
      <c r="J177" s="2">
        <v>2.6</v>
      </c>
      <c r="K177" s="2">
        <v>0.5</v>
      </c>
      <c r="L177" s="2">
        <v>1.1000000000000001</v>
      </c>
      <c r="M177" s="2">
        <v>0.5</v>
      </c>
      <c r="N177" s="2">
        <v>1.6</v>
      </c>
      <c r="O177" s="2">
        <v>1.4</v>
      </c>
      <c r="P177" s="2">
        <v>0.5</v>
      </c>
    </row>
    <row r="178" spans="1:16" hidden="1" x14ac:dyDescent="0.3">
      <c r="A178" s="5" t="s">
        <v>19</v>
      </c>
      <c r="B178" s="4">
        <v>2023</v>
      </c>
      <c r="C178" s="3" t="s">
        <v>18</v>
      </c>
      <c r="D178" s="3">
        <v>16</v>
      </c>
      <c r="E178" s="2">
        <v>1.7</v>
      </c>
      <c r="F178" s="2">
        <v>1.9</v>
      </c>
      <c r="G178" s="2">
        <v>0.3</v>
      </c>
      <c r="H178" s="2">
        <v>1.5</v>
      </c>
      <c r="I178" s="2">
        <v>1.6</v>
      </c>
      <c r="J178" s="2">
        <v>2.7</v>
      </c>
      <c r="K178" s="2">
        <v>0.4</v>
      </c>
      <c r="L178" s="2">
        <v>1</v>
      </c>
      <c r="M178" s="2">
        <v>0.5</v>
      </c>
      <c r="N178" s="2">
        <v>2</v>
      </c>
      <c r="O178" s="2">
        <v>1.4</v>
      </c>
      <c r="P178" s="2">
        <v>1</v>
      </c>
    </row>
    <row r="179" spans="1:16" hidden="1" x14ac:dyDescent="0.3">
      <c r="A179" s="5" t="s">
        <v>17</v>
      </c>
      <c r="B179" s="4">
        <v>2023</v>
      </c>
      <c r="C179" s="3" t="s">
        <v>16</v>
      </c>
      <c r="D179" s="3">
        <v>15.700000000000001</v>
      </c>
      <c r="E179" s="2">
        <v>1.5</v>
      </c>
      <c r="F179" s="2">
        <v>1.5</v>
      </c>
      <c r="G179" s="2">
        <v>0.5</v>
      </c>
      <c r="H179" s="2">
        <v>1.6</v>
      </c>
      <c r="I179" s="2">
        <v>1.5</v>
      </c>
      <c r="J179" s="2">
        <v>2.6</v>
      </c>
      <c r="K179" s="2">
        <v>0.4</v>
      </c>
      <c r="L179" s="2">
        <v>0.9</v>
      </c>
      <c r="M179" s="2">
        <v>0.4</v>
      </c>
      <c r="N179" s="2">
        <v>0.4</v>
      </c>
      <c r="O179" s="2">
        <v>1.8</v>
      </c>
      <c r="P179" s="2">
        <v>2.6</v>
      </c>
    </row>
    <row r="180" spans="1:16" hidden="1" x14ac:dyDescent="0.3">
      <c r="A180" s="5" t="s">
        <v>15</v>
      </c>
      <c r="B180" s="4">
        <v>2023</v>
      </c>
      <c r="C180" s="3" t="s">
        <v>14</v>
      </c>
      <c r="D180" s="3">
        <v>14.5</v>
      </c>
      <c r="E180" s="2">
        <v>1.4</v>
      </c>
      <c r="F180" s="2">
        <v>1.7</v>
      </c>
      <c r="G180" s="2">
        <v>3.1</v>
      </c>
      <c r="H180" s="2">
        <v>0.7</v>
      </c>
      <c r="I180" s="2">
        <v>1.4</v>
      </c>
      <c r="J180" s="2">
        <v>1.4</v>
      </c>
      <c r="K180" s="2">
        <v>0.4</v>
      </c>
      <c r="L180" s="2">
        <v>1</v>
      </c>
      <c r="M180" s="2">
        <v>0.4</v>
      </c>
      <c r="N180" s="2">
        <v>1.4</v>
      </c>
      <c r="O180" s="2">
        <v>1.1000000000000001</v>
      </c>
      <c r="P180" s="2">
        <v>0.5</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activeCell="A2" sqref="A2"/>
    </sheetView>
  </sheetViews>
  <sheetFormatPr defaultRowHeight="14.4" x14ac:dyDescent="0.3"/>
  <cols>
    <col min="2" max="2" width="9.5546875" customWidth="1"/>
    <col min="4" max="4" width="18.6640625" customWidth="1"/>
    <col min="5" max="5" width="13.21875" customWidth="1"/>
  </cols>
  <sheetData>
    <row r="1" spans="1:5" x14ac:dyDescent="0.3">
      <c r="A1" t="s">
        <v>408</v>
      </c>
      <c r="B1" t="s">
        <v>409</v>
      </c>
      <c r="C1" t="s">
        <v>410</v>
      </c>
      <c r="D1" t="s">
        <v>411</v>
      </c>
      <c r="E1" t="s">
        <v>412</v>
      </c>
    </row>
    <row r="2" spans="1:5" x14ac:dyDescent="0.3">
      <c r="A2">
        <v>5</v>
      </c>
      <c r="B2">
        <v>2</v>
      </c>
      <c r="C2">
        <v>2001</v>
      </c>
      <c r="D2" s="29">
        <f>DATE(C2,B2,A2)</f>
        <v>36927</v>
      </c>
      <c r="E2" t="e">
        <f>DATEVALUE(Table6[[#This Row],[DATE]])</f>
        <v>#VALUE!</v>
      </c>
    </row>
    <row r="3" spans="1:5" x14ac:dyDescent="0.3">
      <c r="A3">
        <v>17</v>
      </c>
      <c r="B3">
        <v>5</v>
      </c>
      <c r="C3">
        <v>2002</v>
      </c>
      <c r="D3" s="29">
        <f t="shared" ref="D3:D6" si="0">DATE(C3,B3,A3)</f>
        <v>37393</v>
      </c>
      <c r="E3" t="e">
        <f>DATEVALUE(Table6[[#This Row],[DATE]])</f>
        <v>#VALUE!</v>
      </c>
    </row>
    <row r="4" spans="1:5" x14ac:dyDescent="0.3">
      <c r="A4">
        <v>23</v>
      </c>
      <c r="B4">
        <v>3</v>
      </c>
      <c r="C4">
        <v>1900</v>
      </c>
      <c r="D4" s="29">
        <f t="shared" si="0"/>
        <v>83</v>
      </c>
      <c r="E4" t="e">
        <f>DATEVALUE(Table6[[#This Row],[DATE]])</f>
        <v>#VALUE!</v>
      </c>
    </row>
    <row r="5" spans="1:5" x14ac:dyDescent="0.3">
      <c r="A5">
        <v>5</v>
      </c>
      <c r="B5">
        <v>7</v>
      </c>
      <c r="C5">
        <v>2008</v>
      </c>
      <c r="D5" s="29">
        <f t="shared" si="0"/>
        <v>39634</v>
      </c>
      <c r="E5" t="e">
        <f>DATEVALUE(Table6[[#This Row],[DATE]])</f>
        <v>#VALUE!</v>
      </c>
    </row>
    <row r="6" spans="1:5" x14ac:dyDescent="0.3">
      <c r="A6">
        <v>17</v>
      </c>
      <c r="B6">
        <v>12</v>
      </c>
      <c r="C6">
        <v>1999</v>
      </c>
      <c r="D6" s="29">
        <f t="shared" si="0"/>
        <v>36511</v>
      </c>
      <c r="E6" t="e">
        <f>DATEVALUE(Table6[[#This Row],[DATE]])</f>
        <v>#VALUE!</v>
      </c>
    </row>
  </sheetData>
  <pageMargins left="0.7" right="0.7" top="0.75" bottom="0.75" header="0.3" footer="0.3"/>
  <pageSetup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6:Q24"/>
  <sheetViews>
    <sheetView topLeftCell="A15" zoomScaleNormal="100" workbookViewId="0">
      <selection activeCell="R23" sqref="R23"/>
    </sheetView>
  </sheetViews>
  <sheetFormatPr defaultRowHeight="14.4" x14ac:dyDescent="0.3"/>
  <cols>
    <col min="1" max="1" width="13.109375" customWidth="1"/>
  </cols>
  <sheetData>
    <row r="6" spans="3:4" x14ac:dyDescent="0.3">
      <c r="C6" t="s">
        <v>413</v>
      </c>
      <c r="D6">
        <f>IF(C6="INDIA",5,0)</f>
        <v>5</v>
      </c>
    </row>
    <row r="7" spans="3:4" x14ac:dyDescent="0.3">
      <c r="C7" t="s">
        <v>413</v>
      </c>
      <c r="D7">
        <f t="shared" ref="D7:D11" si="0">IF(C7="INDIA",5,0)</f>
        <v>5</v>
      </c>
    </row>
    <row r="8" spans="3:4" x14ac:dyDescent="0.3">
      <c r="C8" t="s">
        <v>414</v>
      </c>
      <c r="D8">
        <f t="shared" si="0"/>
        <v>0</v>
      </c>
    </row>
    <row r="9" spans="3:4" x14ac:dyDescent="0.3">
      <c r="C9" t="s">
        <v>415</v>
      </c>
      <c r="D9">
        <f t="shared" si="0"/>
        <v>0</v>
      </c>
    </row>
    <row r="10" spans="3:4" x14ac:dyDescent="0.3">
      <c r="C10" t="s">
        <v>416</v>
      </c>
      <c r="D10">
        <f t="shared" si="0"/>
        <v>0</v>
      </c>
    </row>
    <row r="11" spans="3:4" x14ac:dyDescent="0.3">
      <c r="C11" t="s">
        <v>413</v>
      </c>
      <c r="D11">
        <f t="shared" si="0"/>
        <v>5</v>
      </c>
    </row>
    <row r="17" spans="1:17" ht="219" x14ac:dyDescent="0.3">
      <c r="A17" s="17" t="s">
        <v>387</v>
      </c>
      <c r="B17" s="18" t="s">
        <v>386</v>
      </c>
      <c r="C17" s="18" t="s">
        <v>385</v>
      </c>
      <c r="D17" s="19" t="s">
        <v>384</v>
      </c>
      <c r="E17" s="20" t="s">
        <v>383</v>
      </c>
      <c r="F17" s="20" t="s">
        <v>382</v>
      </c>
      <c r="G17" s="20" t="s">
        <v>381</v>
      </c>
      <c r="H17" s="20" t="s">
        <v>380</v>
      </c>
      <c r="I17" s="20" t="s">
        <v>379</v>
      </c>
      <c r="J17" s="20" t="s">
        <v>378</v>
      </c>
      <c r="K17" s="20" t="s">
        <v>377</v>
      </c>
      <c r="L17" s="20" t="s">
        <v>376</v>
      </c>
      <c r="M17" s="20" t="s">
        <v>375</v>
      </c>
      <c r="N17" s="20" t="s">
        <v>374</v>
      </c>
      <c r="O17" s="20" t="s">
        <v>373</v>
      </c>
      <c r="P17" s="21" t="s">
        <v>372</v>
      </c>
      <c r="Q17" s="34" t="s">
        <v>417</v>
      </c>
    </row>
    <row r="18" spans="1:17" x14ac:dyDescent="0.3">
      <c r="A18" s="22" t="s">
        <v>327</v>
      </c>
      <c r="B18" s="23">
        <v>2023</v>
      </c>
      <c r="C18" s="24" t="s">
        <v>326</v>
      </c>
      <c r="D18" s="24">
        <v>93.999999999999986</v>
      </c>
      <c r="E18" s="25">
        <v>9</v>
      </c>
      <c r="F18" s="25">
        <v>8.4</v>
      </c>
      <c r="G18" s="25">
        <v>8.1</v>
      </c>
      <c r="H18" s="25">
        <v>6.9</v>
      </c>
      <c r="I18" s="25">
        <v>7.4</v>
      </c>
      <c r="J18" s="26">
        <v>6</v>
      </c>
      <c r="K18" s="25">
        <v>8.8000000000000007</v>
      </c>
      <c r="L18" s="25">
        <v>8.3000000000000007</v>
      </c>
      <c r="M18" s="25">
        <v>7.3</v>
      </c>
      <c r="N18" s="25">
        <v>8.1</v>
      </c>
      <c r="O18" s="25">
        <v>9.3000000000000007</v>
      </c>
      <c r="P18" s="27">
        <v>6.4</v>
      </c>
      <c r="Q18" s="36" t="str">
        <f>IF(M18&gt;7,"GOOD","BAD")</f>
        <v>GOOD</v>
      </c>
    </row>
    <row r="19" spans="1:17" x14ac:dyDescent="0.3">
      <c r="A19" s="22" t="s">
        <v>353</v>
      </c>
      <c r="B19" s="23">
        <v>2023</v>
      </c>
      <c r="C19" s="24" t="s">
        <v>352</v>
      </c>
      <c r="D19" s="24">
        <v>102.89999999999999</v>
      </c>
      <c r="E19" s="25">
        <v>8.8000000000000007</v>
      </c>
      <c r="F19" s="25">
        <v>7.7</v>
      </c>
      <c r="G19" s="25">
        <v>5.5</v>
      </c>
      <c r="H19" s="25">
        <v>8.3000000000000007</v>
      </c>
      <c r="I19" s="25">
        <v>9.1999999999999993</v>
      </c>
      <c r="J19" s="25">
        <v>8.9</v>
      </c>
      <c r="K19" s="25">
        <v>9.9</v>
      </c>
      <c r="L19" s="25">
        <v>9.8000000000000007</v>
      </c>
      <c r="M19" s="25">
        <v>8.6999999999999993</v>
      </c>
      <c r="N19" s="25">
        <v>6.8</v>
      </c>
      <c r="O19" s="25">
        <v>9.6999999999999993</v>
      </c>
      <c r="P19" s="27">
        <v>9.6</v>
      </c>
      <c r="Q19" s="36" t="str">
        <f t="shared" ref="Q19:Q24" si="1">IF(M19&gt;7,"GOOD","BAD")</f>
        <v>GOOD</v>
      </c>
    </row>
    <row r="20" spans="1:17" x14ac:dyDescent="0.3">
      <c r="A20" s="22" t="s">
        <v>347</v>
      </c>
      <c r="B20" s="23">
        <v>2023</v>
      </c>
      <c r="C20" s="24" t="s">
        <v>346</v>
      </c>
      <c r="D20" s="24">
        <v>99.5</v>
      </c>
      <c r="E20" s="25">
        <v>8.8000000000000007</v>
      </c>
      <c r="F20" s="25">
        <v>8.5</v>
      </c>
      <c r="G20" s="25">
        <v>8.5</v>
      </c>
      <c r="H20" s="25">
        <v>7.7</v>
      </c>
      <c r="I20" s="25">
        <v>7.2</v>
      </c>
      <c r="J20" s="28">
        <v>7.5</v>
      </c>
      <c r="K20" s="25">
        <v>8.6</v>
      </c>
      <c r="L20" s="25">
        <v>8.9</v>
      </c>
      <c r="M20" s="25">
        <v>7.5</v>
      </c>
      <c r="N20" s="25">
        <v>9.6</v>
      </c>
      <c r="O20" s="25">
        <v>7.2</v>
      </c>
      <c r="P20" s="27">
        <v>9.5</v>
      </c>
      <c r="Q20" s="36" t="str">
        <f t="shared" si="1"/>
        <v>GOOD</v>
      </c>
    </row>
    <row r="21" spans="1:17" x14ac:dyDescent="0.3">
      <c r="A21" s="22" t="s">
        <v>309</v>
      </c>
      <c r="B21" s="23">
        <v>2023</v>
      </c>
      <c r="C21" s="24" t="s">
        <v>308</v>
      </c>
      <c r="D21" s="24">
        <v>89.899999999999991</v>
      </c>
      <c r="E21" s="25">
        <v>8.3000000000000007</v>
      </c>
      <c r="F21" s="25">
        <v>7.6</v>
      </c>
      <c r="G21" s="25">
        <v>9</v>
      </c>
      <c r="H21" s="25">
        <v>5.8</v>
      </c>
      <c r="I21" s="25">
        <v>4.9000000000000004</v>
      </c>
      <c r="J21" s="25">
        <v>6.7</v>
      </c>
      <c r="K21" s="25">
        <v>7.4</v>
      </c>
      <c r="L21" s="25">
        <v>7.5</v>
      </c>
      <c r="M21" s="25">
        <v>7.5</v>
      </c>
      <c r="N21" s="25">
        <v>7.6</v>
      </c>
      <c r="O21" s="25">
        <v>9.3000000000000007</v>
      </c>
      <c r="P21" s="27">
        <v>8.3000000000000007</v>
      </c>
      <c r="Q21" s="36" t="str">
        <f t="shared" si="1"/>
        <v>GOOD</v>
      </c>
    </row>
    <row r="22" spans="1:17" x14ac:dyDescent="0.3">
      <c r="A22" s="22" t="s">
        <v>305</v>
      </c>
      <c r="B22" s="23">
        <v>2023</v>
      </c>
      <c r="C22" s="24" t="s">
        <v>304</v>
      </c>
      <c r="D22" s="24">
        <v>87.9</v>
      </c>
      <c r="E22" s="25">
        <v>8.3000000000000007</v>
      </c>
      <c r="F22" s="25">
        <v>6.2</v>
      </c>
      <c r="G22" s="25">
        <v>5.8</v>
      </c>
      <c r="H22" s="25">
        <v>8.9</v>
      </c>
      <c r="I22" s="25">
        <v>4.9000000000000004</v>
      </c>
      <c r="J22" s="25">
        <v>6.2</v>
      </c>
      <c r="K22" s="25">
        <v>9.1</v>
      </c>
      <c r="L22" s="25">
        <v>4.4000000000000004</v>
      </c>
      <c r="M22" s="25">
        <v>7.6</v>
      </c>
      <c r="N22" s="25">
        <v>7.9</v>
      </c>
      <c r="O22" s="25">
        <v>8.6</v>
      </c>
      <c r="P22" s="27">
        <v>10</v>
      </c>
      <c r="Q22" s="36" t="str">
        <f t="shared" si="1"/>
        <v>GOOD</v>
      </c>
    </row>
    <row r="23" spans="1:17" x14ac:dyDescent="0.3">
      <c r="A23" s="22" t="s">
        <v>299</v>
      </c>
      <c r="B23" s="23">
        <v>2023</v>
      </c>
      <c r="C23" s="24" t="s">
        <v>298</v>
      </c>
      <c r="D23" s="24">
        <v>87</v>
      </c>
      <c r="E23" s="25">
        <v>8.6</v>
      </c>
      <c r="F23" s="25">
        <v>8.3000000000000007</v>
      </c>
      <c r="G23" s="25">
        <v>7.6</v>
      </c>
      <c r="H23" s="25">
        <v>5.7</v>
      </c>
      <c r="I23" s="25">
        <v>7.2</v>
      </c>
      <c r="J23" s="25">
        <v>6.3</v>
      </c>
      <c r="K23" s="25">
        <v>7.8</v>
      </c>
      <c r="L23" s="25">
        <v>8.4</v>
      </c>
      <c r="M23" s="25">
        <v>6.4</v>
      </c>
      <c r="N23" s="25">
        <v>5.7</v>
      </c>
      <c r="O23" s="25">
        <v>8.8000000000000007</v>
      </c>
      <c r="P23" s="27">
        <v>6.2</v>
      </c>
      <c r="Q23" s="36" t="str">
        <f t="shared" si="1"/>
        <v>BAD</v>
      </c>
    </row>
    <row r="24" spans="1:17" x14ac:dyDescent="0.3">
      <c r="A24" s="22" t="s">
        <v>291</v>
      </c>
      <c r="B24" s="23">
        <v>2023</v>
      </c>
      <c r="C24" s="24" t="s">
        <v>290</v>
      </c>
      <c r="D24" s="24">
        <v>85.199999999999989</v>
      </c>
      <c r="E24" s="25">
        <v>7.7</v>
      </c>
      <c r="F24" s="25">
        <v>7.5</v>
      </c>
      <c r="G24" s="25">
        <v>8.8000000000000007</v>
      </c>
      <c r="H24" s="25">
        <v>6.8</v>
      </c>
      <c r="I24" s="25">
        <v>5.9</v>
      </c>
      <c r="J24" s="25">
        <v>5.0999999999999996</v>
      </c>
      <c r="K24" s="25">
        <v>7.5</v>
      </c>
      <c r="L24" s="25">
        <v>7.9</v>
      </c>
      <c r="M24" s="25">
        <v>7.3</v>
      </c>
      <c r="N24" s="25">
        <v>6.8</v>
      </c>
      <c r="O24" s="25">
        <v>9.3000000000000007</v>
      </c>
      <c r="P24" s="27">
        <v>4.5999999999999996</v>
      </c>
      <c r="Q24" s="36" t="str">
        <f t="shared" si="1"/>
        <v>GOOD</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workbookViewId="0">
      <selection activeCell="A7" sqref="A7"/>
    </sheetView>
  </sheetViews>
  <sheetFormatPr defaultRowHeight="14.4" x14ac:dyDescent="0.3"/>
  <sheetData>
    <row r="1" spans="1:1" x14ac:dyDescent="0.3">
      <c r="A1" t="s">
        <v>418</v>
      </c>
    </row>
    <row r="2" spans="1:1" x14ac:dyDescent="0.3">
      <c r="A2" t="s">
        <v>419</v>
      </c>
    </row>
    <row r="3" spans="1:1" x14ac:dyDescent="0.3">
      <c r="A3" t="s">
        <v>420</v>
      </c>
    </row>
    <row r="4" spans="1:1" x14ac:dyDescent="0.3">
      <c r="A4" t="s">
        <v>421</v>
      </c>
    </row>
    <row r="5" spans="1:1" x14ac:dyDescent="0.3">
      <c r="A5" t="s">
        <v>422</v>
      </c>
    </row>
    <row r="6" spans="1:1" x14ac:dyDescent="0.3">
      <c r="A6" t="s">
        <v>423</v>
      </c>
    </row>
    <row r="7" spans="1:1" x14ac:dyDescent="0.3">
      <c r="A7" t="s">
        <v>424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1"/>
  <sheetViews>
    <sheetView topLeftCell="A9" zoomScaleNormal="100" workbookViewId="0">
      <selection activeCell="C24" sqref="C24"/>
    </sheetView>
  </sheetViews>
  <sheetFormatPr defaultRowHeight="14.4" x14ac:dyDescent="0.3"/>
  <cols>
    <col min="2" max="2" width="10.44140625" customWidth="1"/>
    <col min="4" max="4" width="10.44140625" customWidth="1"/>
    <col min="5" max="5" width="21.109375" customWidth="1"/>
    <col min="6" max="6" width="10.21875" customWidth="1"/>
  </cols>
  <sheetData>
    <row r="1" spans="1:6" ht="23.4" x14ac:dyDescent="0.45">
      <c r="A1" s="35" t="s">
        <v>425</v>
      </c>
    </row>
    <row r="11" spans="1:6" x14ac:dyDescent="0.3">
      <c r="E11" t="s">
        <v>437</v>
      </c>
      <c r="F11" t="s">
        <v>438</v>
      </c>
    </row>
    <row r="12" spans="1:6" x14ac:dyDescent="0.3">
      <c r="B12" t="s">
        <v>426</v>
      </c>
      <c r="C12" t="s">
        <v>434</v>
      </c>
      <c r="D12" t="s">
        <v>435</v>
      </c>
      <c r="E12" t="s">
        <v>433</v>
      </c>
      <c r="F12" t="s">
        <v>436</v>
      </c>
    </row>
    <row r="13" spans="1:6" x14ac:dyDescent="0.3">
      <c r="B13" s="30" t="s">
        <v>427</v>
      </c>
      <c r="C13" s="31" t="s">
        <v>429</v>
      </c>
      <c r="D13" s="31" t="s">
        <v>431</v>
      </c>
      <c r="E13" s="31" t="str">
        <f>CONCATENATE(B13,C13,D13)</f>
        <v>Mr.ABHIKAL</v>
      </c>
      <c r="F13" t="str">
        <f>B13&amp;C13&amp;D13</f>
        <v>Mr.ABHIKAL</v>
      </c>
    </row>
    <row r="14" spans="1:6" x14ac:dyDescent="0.3">
      <c r="B14" s="32" t="s">
        <v>428</v>
      </c>
      <c r="C14" s="33" t="s">
        <v>430</v>
      </c>
      <c r="D14" s="33" t="s">
        <v>432</v>
      </c>
      <c r="E14" s="31" t="str">
        <f>CONCATENATE(B14,C14,D14)</f>
        <v>Dr.ANIBAL</v>
      </c>
      <c r="F14" t="str">
        <f>B14&amp;C14&amp;D14</f>
        <v>Dr.ANIBAL</v>
      </c>
    </row>
    <row r="16" spans="1:6" x14ac:dyDescent="0.3">
      <c r="E16" t="s">
        <v>439</v>
      </c>
    </row>
    <row r="19" spans="2:6" x14ac:dyDescent="0.3">
      <c r="C19" t="s">
        <v>440</v>
      </c>
      <c r="D19" t="str">
        <f>"YOUR BILL IS " &amp; C19</f>
        <v>YOUR BILL IS $23</v>
      </c>
      <c r="F19">
        <v>100</v>
      </c>
    </row>
    <row r="20" spans="2:6" x14ac:dyDescent="0.3">
      <c r="F20" t="str">
        <f>"AREA IS " &amp;F19</f>
        <v>AREA IS 100</v>
      </c>
    </row>
    <row r="23" spans="2:6" x14ac:dyDescent="0.3">
      <c r="B23" t="s">
        <v>441</v>
      </c>
      <c r="C23" t="s">
        <v>450</v>
      </c>
      <c r="D23" t="s">
        <v>451</v>
      </c>
      <c r="E23" t="s">
        <v>452</v>
      </c>
    </row>
    <row r="24" spans="2:6" x14ac:dyDescent="0.3">
      <c r="B24" t="s">
        <v>449</v>
      </c>
      <c r="C24" t="str">
        <f>LEFT(Table8[[#This Row],[CITY]],3)</f>
        <v>USA</v>
      </c>
      <c r="D24" t="str">
        <f>RIGHT(Table8[[#This Row],[CITY]],2)</f>
        <v>UR</v>
      </c>
      <c r="E24" t="str">
        <f>MID(Table8[[#This Row],[CITY]],2,4)</f>
        <v>SAIP</v>
      </c>
    </row>
    <row r="25" spans="2:6" x14ac:dyDescent="0.3">
      <c r="B25" t="s">
        <v>442</v>
      </c>
      <c r="C25" t="str">
        <f>LEFT(Table8[[#This Row],[CITY]],3)</f>
        <v>CHE</v>
      </c>
      <c r="D25" t="str">
        <f>RIGHT(Table8[[#This Row],[CITY]],2)</f>
        <v>AI</v>
      </c>
      <c r="E25" t="str">
        <f>MID(Table8[[#This Row],[CITY]],2,4)</f>
        <v>HENN</v>
      </c>
    </row>
    <row r="26" spans="2:6" x14ac:dyDescent="0.3">
      <c r="B26" t="s">
        <v>443</v>
      </c>
      <c r="C26" t="str">
        <f>LEFT(Table8[[#This Row],[CITY]],3)</f>
        <v>BAN</v>
      </c>
      <c r="D26" t="str">
        <f>RIGHT(Table8[[#This Row],[CITY]],2)</f>
        <v>RE</v>
      </c>
      <c r="E26" t="str">
        <f>MID(Table8[[#This Row],[CITY]],2,4)</f>
        <v>ANGL</v>
      </c>
    </row>
    <row r="27" spans="2:6" x14ac:dyDescent="0.3">
      <c r="B27" t="s">
        <v>444</v>
      </c>
      <c r="C27" t="str">
        <f>LEFT(Table8[[#This Row],[CITY]],3)</f>
        <v>PUN</v>
      </c>
      <c r="D27" t="str">
        <f>RIGHT(Table8[[#This Row],[CITY]],2)</f>
        <v>NE</v>
      </c>
      <c r="E27" t="str">
        <f>MID(Table8[[#This Row],[CITY]],2,4)</f>
        <v>UNE</v>
      </c>
    </row>
    <row r="28" spans="2:6" x14ac:dyDescent="0.3">
      <c r="B28" t="s">
        <v>445</v>
      </c>
      <c r="C28" t="str">
        <f>LEFT(Table8[[#This Row],[CITY]],3)</f>
        <v>MUM</v>
      </c>
      <c r="D28" t="str">
        <f>RIGHT(Table8[[#This Row],[CITY]],2)</f>
        <v>AI</v>
      </c>
      <c r="E28" t="str">
        <f>MID(Table8[[#This Row],[CITY]],2,4)</f>
        <v>UMBA</v>
      </c>
    </row>
    <row r="29" spans="2:6" x14ac:dyDescent="0.3">
      <c r="B29" t="s">
        <v>446</v>
      </c>
      <c r="C29" t="str">
        <f>LEFT(Table8[[#This Row],[CITY]],3)</f>
        <v>DEL</v>
      </c>
      <c r="D29" t="str">
        <f>RIGHT(Table8[[#This Row],[CITY]],2)</f>
        <v>HI</v>
      </c>
      <c r="E29" t="str">
        <f>MID(Table8[[#This Row],[CITY]],2,4)</f>
        <v>ELHI</v>
      </c>
    </row>
    <row r="30" spans="2:6" x14ac:dyDescent="0.3">
      <c r="B30" t="s">
        <v>447</v>
      </c>
      <c r="C30" t="str">
        <f>LEFT(Table8[[#This Row],[CITY]],3)</f>
        <v>AHE</v>
      </c>
      <c r="D30" t="str">
        <f>RIGHT(Table8[[#This Row],[CITY]],2)</f>
        <v>AD</v>
      </c>
      <c r="E30" t="str">
        <f>MID(Table8[[#This Row],[CITY]],2,4)</f>
        <v>HEMD</v>
      </c>
    </row>
    <row r="31" spans="2:6" x14ac:dyDescent="0.3">
      <c r="B31" t="s">
        <v>448</v>
      </c>
      <c r="C31" t="str">
        <f>LEFT(Table8[[#This Row],[CITY]],3)</f>
        <v>GUR</v>
      </c>
      <c r="D31" t="str">
        <f>RIGHT(Table8[[#This Row],[CITY]],2)</f>
        <v>ON</v>
      </c>
      <c r="E31" t="str">
        <f>MID(Table8[[#This Row],[CITY]],2,4)</f>
        <v>URGA</v>
      </c>
    </row>
  </sheetData>
  <pageMargins left="0.7" right="0.7" top="0.75" bottom="0.75" header="0.3" footer="0.3"/>
  <pageSetup orientation="portrait" r:id="rId1"/>
  <tableParts count="3">
    <tablePart r:id="rId2"/>
    <tablePart r:id="rId3"/>
    <tablePart r:id="rId4"/>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H63"/>
  <sheetViews>
    <sheetView tabSelected="1" topLeftCell="A18" zoomScale="117" zoomScaleNormal="117" workbookViewId="0">
      <selection activeCell="D42" sqref="D42"/>
    </sheetView>
  </sheetViews>
  <sheetFormatPr defaultRowHeight="14.4" x14ac:dyDescent="0.3"/>
  <cols>
    <col min="2" max="2" width="17.77734375" customWidth="1"/>
    <col min="4" max="4" width="13.88671875" customWidth="1"/>
    <col min="5" max="5" width="21.44140625" customWidth="1"/>
    <col min="6" max="6" width="25.21875" customWidth="1"/>
    <col min="7" max="7" width="17.109375" customWidth="1"/>
  </cols>
  <sheetData>
    <row r="3" spans="2:8" x14ac:dyDescent="0.3">
      <c r="B3" s="11" t="s">
        <v>453</v>
      </c>
    </row>
    <row r="7" spans="2:8" x14ac:dyDescent="0.3">
      <c r="B7" t="s">
        <v>454</v>
      </c>
      <c r="F7" t="s">
        <v>456</v>
      </c>
    </row>
    <row r="8" spans="2:8" x14ac:dyDescent="0.3">
      <c r="B8" t="s">
        <v>455</v>
      </c>
    </row>
    <row r="9" spans="2:8" x14ac:dyDescent="0.3">
      <c r="F9" t="str" cm="1">
        <f t="array" ref="F9:H9">TRIM(B8:D8)</f>
        <v>DO YOU NEED THAT BOOK</v>
      </c>
      <c r="G9" t="str">
        <v/>
      </c>
      <c r="H9" t="str">
        <v/>
      </c>
    </row>
    <row r="10" spans="2:8" x14ac:dyDescent="0.3">
      <c r="F10" t="str">
        <f>TRIM(" HII !HOW   ARE YOU  ?")</f>
        <v>HII !HOW ARE YOU ?</v>
      </c>
    </row>
    <row r="12" spans="2:8" x14ac:dyDescent="0.3">
      <c r="B12" s="11" t="s">
        <v>457</v>
      </c>
      <c r="C12" s="11"/>
      <c r="D12" s="11"/>
    </row>
    <row r="13" spans="2:8" x14ac:dyDescent="0.3">
      <c r="E13" t="s">
        <v>459</v>
      </c>
      <c r="F13" t="s">
        <v>460</v>
      </c>
      <c r="G13" t="s">
        <v>461</v>
      </c>
    </row>
    <row r="14" spans="2:8" x14ac:dyDescent="0.3">
      <c r="B14" t="s">
        <v>458</v>
      </c>
      <c r="E14" t="str">
        <f>UPPER(B14)</f>
        <v>HELLO! HOW ARE YOU</v>
      </c>
      <c r="F14" t="str">
        <f>LOWER(B14)</f>
        <v>hello! how are you</v>
      </c>
      <c r="G14" t="str">
        <f>PROPER(B14)</f>
        <v>Hello! How Are You</v>
      </c>
    </row>
    <row r="17" spans="2:6" x14ac:dyDescent="0.3">
      <c r="B17" s="11" t="s">
        <v>462</v>
      </c>
      <c r="D17" s="37" t="s">
        <v>463</v>
      </c>
      <c r="E17" s="37"/>
      <c r="F17" s="37"/>
    </row>
    <row r="20" spans="2:6" x14ac:dyDescent="0.3">
      <c r="B20" s="11" t="s">
        <v>466</v>
      </c>
    </row>
    <row r="22" spans="2:6" x14ac:dyDescent="0.3">
      <c r="B22" t="s">
        <v>464</v>
      </c>
      <c r="D22">
        <f>SEARCH("HELLO",B22)</f>
        <v>1</v>
      </c>
      <c r="E22">
        <f>SEARCH("how",B22)</f>
        <v>8</v>
      </c>
      <c r="F22" t="e">
        <f>SEARCH("good",B22)</f>
        <v>#VALUE!</v>
      </c>
    </row>
    <row r="23" spans="2:6" x14ac:dyDescent="0.3">
      <c r="B23" t="s">
        <v>465</v>
      </c>
      <c r="D23">
        <f>SEARCH("go?d",B23)</f>
        <v>12</v>
      </c>
    </row>
    <row r="24" spans="2:6" x14ac:dyDescent="0.3">
      <c r="D24">
        <f>SEARCH("g*",B23)</f>
        <v>12</v>
      </c>
    </row>
    <row r="25" spans="2:6" x14ac:dyDescent="0.3">
      <c r="B25" s="11" t="s">
        <v>467</v>
      </c>
      <c r="D25">
        <f>FIND("Hii",B23)</f>
        <v>1</v>
      </c>
      <c r="E25" t="e">
        <f>FIND("HII",B23)</f>
        <v>#VALUE!</v>
      </c>
    </row>
    <row r="28" spans="2:6" x14ac:dyDescent="0.3">
      <c r="B28" s="11" t="s">
        <v>468</v>
      </c>
      <c r="E28" t="s">
        <v>469</v>
      </c>
    </row>
    <row r="30" spans="2:6" x14ac:dyDescent="0.3">
      <c r="B30" t="s">
        <v>470</v>
      </c>
    </row>
    <row r="32" spans="2:6" x14ac:dyDescent="0.3">
      <c r="B32" t="s">
        <v>471</v>
      </c>
      <c r="D32" t="str">
        <f>SUBSTITUTE(B32,"Hello","Hii")</f>
        <v>Hii ! I am Arun</v>
      </c>
      <c r="F32" t="s">
        <v>473</v>
      </c>
    </row>
    <row r="34" spans="2:6" x14ac:dyDescent="0.3">
      <c r="B34" t="s">
        <v>472</v>
      </c>
    </row>
    <row r="36" spans="2:6" x14ac:dyDescent="0.3">
      <c r="B36" t="s">
        <v>471</v>
      </c>
      <c r="D36" t="str">
        <f>REPLACE(B36,11,2,"too")</f>
        <v>Hello ! I too Arun</v>
      </c>
      <c r="F36" t="s">
        <v>474</v>
      </c>
    </row>
    <row r="39" spans="2:6" x14ac:dyDescent="0.3">
      <c r="B39" s="11" t="s">
        <v>475</v>
      </c>
      <c r="D39" t="s">
        <v>476</v>
      </c>
      <c r="E39" t="s">
        <v>477</v>
      </c>
    </row>
    <row r="41" spans="2:6" x14ac:dyDescent="0.3">
      <c r="B41" t="s">
        <v>478</v>
      </c>
      <c r="D41" t="str">
        <f>CHAR(64)</f>
        <v>@</v>
      </c>
    </row>
    <row r="42" spans="2:6" x14ac:dyDescent="0.3">
      <c r="D42" t="str">
        <f>CHAR(65)</f>
        <v>A</v>
      </c>
    </row>
    <row r="44" spans="2:6" x14ac:dyDescent="0.3">
      <c r="B44" t="s">
        <v>479</v>
      </c>
      <c r="D44">
        <f>LEN("BANGLORE")</f>
        <v>8</v>
      </c>
    </row>
    <row r="46" spans="2:6" x14ac:dyDescent="0.3">
      <c r="B46" s="11" t="s">
        <v>480</v>
      </c>
    </row>
    <row r="47" spans="2:6" x14ac:dyDescent="0.3">
      <c r="B47">
        <v>9.8870000000000005</v>
      </c>
      <c r="D47">
        <f>ROUND(B47,2)</f>
        <v>9.89</v>
      </c>
      <c r="E47">
        <v>9519.5</v>
      </c>
      <c r="F47">
        <f>ROUND(E47,-1)</f>
        <v>9520</v>
      </c>
    </row>
    <row r="48" spans="2:6" x14ac:dyDescent="0.3">
      <c r="B48">
        <v>9.9969999999999999</v>
      </c>
      <c r="D48">
        <f>ROUND(B48,0)</f>
        <v>10</v>
      </c>
      <c r="F48">
        <f>ROUND(E47,-3)</f>
        <v>10000</v>
      </c>
    </row>
    <row r="50" spans="2:7" x14ac:dyDescent="0.3">
      <c r="B50" s="11" t="s">
        <v>481</v>
      </c>
      <c r="C50" t="s">
        <v>482</v>
      </c>
    </row>
    <row r="51" spans="2:7" x14ac:dyDescent="0.3">
      <c r="B51">
        <v>232</v>
      </c>
      <c r="D51">
        <f>FLOOR(B51,3)</f>
        <v>231</v>
      </c>
    </row>
    <row r="52" spans="2:7" x14ac:dyDescent="0.3">
      <c r="B52">
        <v>324</v>
      </c>
      <c r="D52">
        <f>ROUND(B52,5)</f>
        <v>324</v>
      </c>
    </row>
    <row r="53" spans="2:7" x14ac:dyDescent="0.3">
      <c r="B53">
        <v>544</v>
      </c>
      <c r="D53">
        <f>FLOOR(B53,5)</f>
        <v>540</v>
      </c>
    </row>
    <row r="54" spans="2:7" x14ac:dyDescent="0.3">
      <c r="B54">
        <v>-7.8</v>
      </c>
      <c r="D54">
        <f>FLOOR(B54,-2)</f>
        <v>-6</v>
      </c>
    </row>
    <row r="56" spans="2:7" x14ac:dyDescent="0.3">
      <c r="B56" s="11" t="s">
        <v>483</v>
      </c>
    </row>
    <row r="57" spans="2:7" x14ac:dyDescent="0.3">
      <c r="C57" t="s">
        <v>484</v>
      </c>
      <c r="D57" t="s">
        <v>485</v>
      </c>
      <c r="E57" t="s">
        <v>486</v>
      </c>
      <c r="F57" t="s">
        <v>491</v>
      </c>
      <c r="G57" t="s">
        <v>492</v>
      </c>
    </row>
    <row r="58" spans="2:7" x14ac:dyDescent="0.3">
      <c r="C58" t="s">
        <v>6</v>
      </c>
      <c r="D58">
        <v>21</v>
      </c>
      <c r="E58">
        <v>34</v>
      </c>
      <c r="F58" t="str">
        <f>IF(AND(Table9[[#This Row],[MATHS]]&gt;40,Table9[[#This Row],[PHYSICS]]&gt;40),"PASS","FAIL")</f>
        <v>FAIL</v>
      </c>
      <c r="G58" t="str">
        <f>IF(OR(Table9[[#This Row],[MATHS]]&gt;40,Table9[[#This Row],[PHYSICS]]&gt;40),"PASS","FAIL")</f>
        <v>FAIL</v>
      </c>
    </row>
    <row r="59" spans="2:7" x14ac:dyDescent="0.3">
      <c r="C59" t="s">
        <v>7</v>
      </c>
      <c r="D59">
        <v>43</v>
      </c>
      <c r="E59">
        <v>43</v>
      </c>
      <c r="F59" t="str">
        <f>IF(AND(Table9[[#This Row],[MATHS]]&gt;40,Table9[[#This Row],[PHYSICS]]&gt;40),"PASS","FAIL")</f>
        <v>PASS</v>
      </c>
      <c r="G59" t="str">
        <f>IF(OR(Table9[[#This Row],[MATHS]]&gt;40,Table9[[#This Row],[PHYSICS]]&gt;40),"PASS","FAIL")</f>
        <v>PASS</v>
      </c>
    </row>
    <row r="60" spans="2:7" x14ac:dyDescent="0.3">
      <c r="C60" t="s">
        <v>487</v>
      </c>
      <c r="D60">
        <v>54</v>
      </c>
      <c r="E60">
        <v>54</v>
      </c>
      <c r="F60" t="str">
        <f>IF(AND(Table9[[#This Row],[MATHS]]&gt;40,Table9[[#This Row],[PHYSICS]]&gt;40),"PASS","FAIL")</f>
        <v>PASS</v>
      </c>
      <c r="G60" t="str">
        <f>IF(OR(Table9[[#This Row],[MATHS]]&gt;40,Table9[[#This Row],[PHYSICS]]&gt;40),"PASS","FAIL")</f>
        <v>PASS</v>
      </c>
    </row>
    <row r="61" spans="2:7" x14ac:dyDescent="0.3">
      <c r="C61" t="s">
        <v>488</v>
      </c>
      <c r="D61">
        <v>65</v>
      </c>
      <c r="E61">
        <v>65</v>
      </c>
      <c r="F61" t="str">
        <f>IF(AND(Table9[[#This Row],[MATHS]]&gt;40,Table9[[#This Row],[PHYSICS]]&gt;40),"PASS","FAIL")</f>
        <v>PASS</v>
      </c>
      <c r="G61" t="str">
        <f>IF(OR(Table9[[#This Row],[MATHS]]&gt;40,Table9[[#This Row],[PHYSICS]]&gt;40),"PASS","FAIL")</f>
        <v>PASS</v>
      </c>
    </row>
    <row r="62" spans="2:7" x14ac:dyDescent="0.3">
      <c r="C62" t="s">
        <v>489</v>
      </c>
      <c r="D62">
        <v>23</v>
      </c>
      <c r="E62">
        <v>53</v>
      </c>
      <c r="F62" t="str">
        <f>IF(AND(Table9[[#This Row],[MATHS]]&gt;40,Table9[[#This Row],[PHYSICS]]&gt;40),"PASS","FAIL")</f>
        <v>FAIL</v>
      </c>
      <c r="G62" t="str">
        <f>IF(OR(Table9[[#This Row],[MATHS]]&gt;40,Table9[[#This Row],[PHYSICS]]&gt;40),"PASS","FAIL")</f>
        <v>PASS</v>
      </c>
    </row>
    <row r="63" spans="2:7" x14ac:dyDescent="0.3">
      <c r="C63" t="s">
        <v>490</v>
      </c>
      <c r="D63">
        <v>86</v>
      </c>
      <c r="E63">
        <v>86</v>
      </c>
      <c r="F63" t="str">
        <f>IF(AND(Table9[[#This Row],[MATHS]]&gt;40,Table9[[#This Row],[PHYSICS]]&gt;40),"PASS","FAIL")</f>
        <v>PASS</v>
      </c>
      <c r="G63" t="str">
        <f>IF(OR(Table9[[#This Row],[MATHS]]&gt;40,Table9[[#This Row],[PHYSICS]]&gt;40),"PASS","FAIL")</f>
        <v>PASS</v>
      </c>
    </row>
  </sheetData>
  <pageMargins left="0.7" right="0.7" top="0.75" bottom="0.75" header="0.3" footer="0.3"/>
  <pageSetup orientation="portrait"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C10"/>
  <sheetViews>
    <sheetView workbookViewId="0">
      <selection activeCell="F7" sqref="F7"/>
    </sheetView>
  </sheetViews>
  <sheetFormatPr defaultRowHeight="14.4" x14ac:dyDescent="0.3"/>
  <sheetData>
    <row r="3" spans="3:3" x14ac:dyDescent="0.3">
      <c r="C3">
        <v>23</v>
      </c>
    </row>
    <row r="4" spans="3:3" x14ac:dyDescent="0.3">
      <c r="C4">
        <v>43</v>
      </c>
    </row>
    <row r="5" spans="3:3" x14ac:dyDescent="0.3">
      <c r="C5">
        <v>54</v>
      </c>
    </row>
    <row r="6" spans="3:3" x14ac:dyDescent="0.3">
      <c r="C6">
        <v>12</v>
      </c>
    </row>
    <row r="7" spans="3:3" x14ac:dyDescent="0.3">
      <c r="C7">
        <v>34</v>
      </c>
    </row>
    <row r="8" spans="3:3" x14ac:dyDescent="0.3">
      <c r="C8">
        <v>54</v>
      </c>
    </row>
    <row r="9" spans="3:3" x14ac:dyDescent="0.3">
      <c r="C9">
        <v>16</v>
      </c>
    </row>
    <row r="10" spans="3:3" x14ac:dyDescent="0.3">
      <c r="C10">
        <v>55</v>
      </c>
    </row>
  </sheetData>
  <conditionalFormatting sqref="C3:C10">
    <cfRule type="duplicateValues" dxfId="3" priority="1"/>
    <cfRule type="cellIs" dxfId="2" priority="2" operator="lessThan">
      <formula>40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J39"/>
  <sheetViews>
    <sheetView workbookViewId="0">
      <selection activeCell="F4" sqref="F4:F10"/>
    </sheetView>
  </sheetViews>
  <sheetFormatPr defaultRowHeight="14.4" x14ac:dyDescent="0.3"/>
  <cols>
    <col min="2" max="2" width="16.77734375" customWidth="1"/>
    <col min="4" max="4" width="9.77734375" customWidth="1"/>
    <col min="6" max="6" width="16.44140625" customWidth="1"/>
  </cols>
  <sheetData>
    <row r="3" spans="2:10" x14ac:dyDescent="0.3">
      <c r="B3" s="38" t="s">
        <v>493</v>
      </c>
      <c r="C3" t="s">
        <v>484</v>
      </c>
      <c r="D3" t="s">
        <v>494</v>
      </c>
      <c r="E3" t="s">
        <v>495</v>
      </c>
      <c r="F3" t="s">
        <v>441</v>
      </c>
    </row>
    <row r="4" spans="2:10" x14ac:dyDescent="0.3">
      <c r="B4">
        <v>100</v>
      </c>
      <c r="C4" t="s">
        <v>6</v>
      </c>
      <c r="D4" t="s">
        <v>497</v>
      </c>
      <c r="E4">
        <v>23</v>
      </c>
      <c r="F4" t="s">
        <v>443</v>
      </c>
    </row>
    <row r="5" spans="2:10" x14ac:dyDescent="0.3">
      <c r="B5">
        <v>101</v>
      </c>
      <c r="C5" t="s">
        <v>7</v>
      </c>
      <c r="D5" t="s">
        <v>497</v>
      </c>
      <c r="E5">
        <v>32</v>
      </c>
      <c r="F5" t="s">
        <v>442</v>
      </c>
    </row>
    <row r="6" spans="2:10" x14ac:dyDescent="0.3">
      <c r="B6">
        <v>102</v>
      </c>
      <c r="C6" t="s">
        <v>487</v>
      </c>
      <c r="D6" t="s">
        <v>497</v>
      </c>
      <c r="E6">
        <v>34</v>
      </c>
      <c r="F6" t="s">
        <v>443</v>
      </c>
    </row>
    <row r="7" spans="2:10" x14ac:dyDescent="0.3">
      <c r="B7">
        <v>103</v>
      </c>
      <c r="C7" t="s">
        <v>488</v>
      </c>
      <c r="D7" t="s">
        <v>498</v>
      </c>
      <c r="E7">
        <v>54</v>
      </c>
      <c r="F7" t="s">
        <v>445</v>
      </c>
    </row>
    <row r="8" spans="2:10" x14ac:dyDescent="0.3">
      <c r="B8">
        <v>104</v>
      </c>
      <c r="C8" t="s">
        <v>489</v>
      </c>
      <c r="D8" t="s">
        <v>498</v>
      </c>
      <c r="E8">
        <v>23</v>
      </c>
      <c r="F8" t="s">
        <v>444</v>
      </c>
    </row>
    <row r="9" spans="2:10" x14ac:dyDescent="0.3">
      <c r="B9">
        <v>105</v>
      </c>
      <c r="C9" t="s">
        <v>490</v>
      </c>
      <c r="D9" t="s">
        <v>497</v>
      </c>
      <c r="E9">
        <v>43</v>
      </c>
      <c r="F9" t="s">
        <v>446</v>
      </c>
    </row>
    <row r="10" spans="2:10" x14ac:dyDescent="0.3">
      <c r="B10">
        <v>103</v>
      </c>
      <c r="C10" t="s">
        <v>496</v>
      </c>
      <c r="D10" t="s">
        <v>498</v>
      </c>
      <c r="E10">
        <v>12</v>
      </c>
      <c r="F10" t="s">
        <v>499</v>
      </c>
    </row>
    <row r="13" spans="2:10" x14ac:dyDescent="0.3">
      <c r="B13" s="11" t="s">
        <v>500</v>
      </c>
      <c r="D13">
        <v>103</v>
      </c>
      <c r="F13">
        <v>110</v>
      </c>
      <c r="H13">
        <v>155</v>
      </c>
    </row>
    <row r="15" spans="2:10" x14ac:dyDescent="0.3">
      <c r="B15" t="str">
        <f>VLOOKUP(D13,Table10[],5,FALSE)</f>
        <v>MUMBAI</v>
      </c>
      <c r="F15" s="39" t="s">
        <v>502</v>
      </c>
    </row>
    <row r="16" spans="2:10" x14ac:dyDescent="0.3">
      <c r="B16" t="str">
        <f>VLOOKUP(D13,Table10[],2,FALSE)</f>
        <v>D</v>
      </c>
      <c r="F16" s="39" t="s">
        <v>503</v>
      </c>
      <c r="G16" s="39"/>
      <c r="H16" s="39"/>
      <c r="I16" s="39"/>
      <c r="J16" s="39"/>
    </row>
    <row r="17" spans="2:7" x14ac:dyDescent="0.3">
      <c r="B17" t="e">
        <f>VLOOKUP(H13,Table10[],2,FALSE)</f>
        <v>#N/A</v>
      </c>
    </row>
    <row r="18" spans="2:7" x14ac:dyDescent="0.3">
      <c r="B18" t="str">
        <f>_xlfn.IFNA(VLOOKUP(H13,Table10[],2,FALSE),"VALUE NOT FOUND")</f>
        <v>VALUE NOT FOUND</v>
      </c>
    </row>
    <row r="20" spans="2:7" x14ac:dyDescent="0.3">
      <c r="B20" s="11" t="s">
        <v>501</v>
      </c>
      <c r="F20" s="40"/>
      <c r="G20" s="40"/>
    </row>
    <row r="21" spans="2:7" x14ac:dyDescent="0.3">
      <c r="C21" t="s">
        <v>6</v>
      </c>
      <c r="D21" t="s">
        <v>443</v>
      </c>
    </row>
    <row r="23" spans="2:7" x14ac:dyDescent="0.3">
      <c r="C23" t="str">
        <f>HLOOKUP(C21,Table10[],3,FALSE)</f>
        <v>C</v>
      </c>
      <c r="D23" t="str">
        <f>HLOOKUP(D21,Table10[],5,FALSE)</f>
        <v>PUNE</v>
      </c>
    </row>
    <row r="25" spans="2:7" x14ac:dyDescent="0.3">
      <c r="B25" s="11" t="s">
        <v>504</v>
      </c>
      <c r="C25" t="s">
        <v>493</v>
      </c>
      <c r="D25">
        <v>104</v>
      </c>
    </row>
    <row r="26" spans="2:7" x14ac:dyDescent="0.3">
      <c r="C26">
        <f>MATCH(D25,Table10[ID])</f>
        <v>5</v>
      </c>
    </row>
    <row r="28" spans="2:7" x14ac:dyDescent="0.3">
      <c r="C28" t="s">
        <v>495</v>
      </c>
      <c r="D28">
        <v>34</v>
      </c>
    </row>
    <row r="29" spans="2:7" x14ac:dyDescent="0.3">
      <c r="C29">
        <f>MATCH(D28,Table10[AGE])</f>
        <v>3</v>
      </c>
    </row>
    <row r="31" spans="2:7" x14ac:dyDescent="0.3">
      <c r="B31" s="11" t="s">
        <v>505</v>
      </c>
      <c r="C31" t="s">
        <v>506</v>
      </c>
      <c r="E31">
        <v>4</v>
      </c>
    </row>
    <row r="32" spans="2:7" x14ac:dyDescent="0.3">
      <c r="E32">
        <f>INDEX(Table10[ID],E31)</f>
        <v>103</v>
      </c>
    </row>
    <row r="34" spans="2:4" ht="15.6" x14ac:dyDescent="0.3">
      <c r="B34" s="46" t="s">
        <v>507</v>
      </c>
      <c r="D34">
        <f>INDEX(Table10[AGE],MATCH(103,Table10[ID]))</f>
        <v>54</v>
      </c>
    </row>
    <row r="37" spans="2:4" x14ac:dyDescent="0.3">
      <c r="B37" s="11" t="s">
        <v>508</v>
      </c>
      <c r="C37">
        <f ca="1">OFFSET(B4,3,3,1,1)</f>
        <v>54</v>
      </c>
    </row>
    <row r="39" spans="2:4" x14ac:dyDescent="0.3">
      <c r="B39" t="s">
        <v>509</v>
      </c>
      <c r="C39" t="e">
        <f ca="1">OFFSET(B4,2,2,2,1)</f>
        <v>#VALUE!</v>
      </c>
    </row>
  </sheetData>
  <pageMargins left="0.7" right="0.7" top="0.75" bottom="0.75" header="0.3" footer="0.3"/>
  <pageSetup orientation="portrait"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1"/>
  <sheetViews>
    <sheetView topLeftCell="H10" workbookViewId="0">
      <selection activeCell="C14" sqref="C14:H23"/>
    </sheetView>
  </sheetViews>
  <sheetFormatPr defaultRowHeight="14.4" x14ac:dyDescent="0.3"/>
  <cols>
    <col min="1" max="1" width="13.77734375" customWidth="1"/>
    <col min="2" max="2" width="13.44140625" customWidth="1"/>
    <col min="3" max="3" width="15.5546875" customWidth="1"/>
    <col min="4" max="4" width="14.5546875" customWidth="1"/>
    <col min="5" max="5" width="12.33203125" customWidth="1"/>
    <col min="6" max="6" width="14.5546875" customWidth="1"/>
    <col min="7" max="7" width="17.21875" customWidth="1"/>
    <col min="8" max="8" width="19.33203125" customWidth="1"/>
    <col min="9" max="9" width="8" customWidth="1"/>
    <col min="10" max="10" width="10.44140625" customWidth="1"/>
    <col min="11" max="11" width="6.44140625" customWidth="1"/>
    <col min="12" max="12" width="10.77734375" bestFit="1" customWidth="1"/>
  </cols>
  <sheetData>
    <row r="1" spans="1:12" x14ac:dyDescent="0.3">
      <c r="A1" s="11"/>
    </row>
    <row r="8" spans="1:12" x14ac:dyDescent="0.3">
      <c r="C8" t="s">
        <v>510</v>
      </c>
      <c r="D8" t="s">
        <v>444</v>
      </c>
    </row>
    <row r="12" spans="1:12" x14ac:dyDescent="0.3">
      <c r="A12" s="11" t="s">
        <v>511</v>
      </c>
    </row>
    <row r="14" spans="1:12" x14ac:dyDescent="0.3">
      <c r="B14" t="s">
        <v>493</v>
      </c>
      <c r="C14" t="s">
        <v>512</v>
      </c>
      <c r="D14" t="s">
        <v>515</v>
      </c>
      <c r="E14" t="s">
        <v>517</v>
      </c>
      <c r="F14" t="s">
        <v>518</v>
      </c>
      <c r="G14" t="s">
        <v>485</v>
      </c>
      <c r="H14" t="s">
        <v>486</v>
      </c>
      <c r="I14" t="s">
        <v>519</v>
      </c>
      <c r="J14" t="s">
        <v>520</v>
      </c>
      <c r="K14" t="s">
        <v>522</v>
      </c>
      <c r="L14" t="s">
        <v>395</v>
      </c>
    </row>
    <row r="15" spans="1:12" x14ac:dyDescent="0.3">
      <c r="B15">
        <v>1</v>
      </c>
      <c r="C15" t="s">
        <v>6</v>
      </c>
      <c r="D15" t="s">
        <v>516</v>
      </c>
      <c r="E15" t="s">
        <v>498</v>
      </c>
      <c r="F15" s="29">
        <v>38061</v>
      </c>
      <c r="G15">
        <v>52</v>
      </c>
      <c r="H15">
        <v>45</v>
      </c>
      <c r="I15">
        <v>12</v>
      </c>
      <c r="J15" t="s">
        <v>521</v>
      </c>
      <c r="K15" t="s">
        <v>523</v>
      </c>
      <c r="L15">
        <f>SUM((Table13[[#This Row],[MATHS]]+Table13[[#This Row],[PHYSICS]]+Table13[[#This Row],[CHEMISTRY]])/300)*100</f>
        <v>36.333333333333336</v>
      </c>
    </row>
    <row r="16" spans="1:12" x14ac:dyDescent="0.3">
      <c r="B16">
        <v>2</v>
      </c>
      <c r="C16" t="s">
        <v>7</v>
      </c>
      <c r="D16" t="s">
        <v>516</v>
      </c>
      <c r="E16" t="s">
        <v>497</v>
      </c>
      <c r="F16" s="29">
        <v>38062</v>
      </c>
      <c r="G16">
        <v>33</v>
      </c>
      <c r="H16">
        <v>22</v>
      </c>
      <c r="I16">
        <v>25</v>
      </c>
      <c r="J16" t="s">
        <v>521</v>
      </c>
      <c r="K16" t="s">
        <v>523</v>
      </c>
      <c r="L16">
        <f>SUM((Table13[[#This Row],[MATHS]]+Table13[[#This Row],[PHYSICS]]+Table13[[#This Row],[CHEMISTRY]])/300)*100</f>
        <v>26.666666666666668</v>
      </c>
    </row>
    <row r="17" spans="2:12" x14ac:dyDescent="0.3">
      <c r="B17">
        <v>3</v>
      </c>
      <c r="C17" t="s">
        <v>487</v>
      </c>
      <c r="D17" t="s">
        <v>516</v>
      </c>
      <c r="E17" t="s">
        <v>498</v>
      </c>
      <c r="F17" s="29">
        <v>38063</v>
      </c>
      <c r="G17">
        <v>66</v>
      </c>
      <c r="H17">
        <v>65</v>
      </c>
      <c r="I17">
        <v>48</v>
      </c>
      <c r="J17" t="s">
        <v>521</v>
      </c>
      <c r="K17" t="s">
        <v>523</v>
      </c>
      <c r="L17">
        <f>SUM((Table13[[#This Row],[MATHS]]+Table13[[#This Row],[PHYSICS]]+Table13[[#This Row],[CHEMISTRY]])/300)*100</f>
        <v>59.666666666666671</v>
      </c>
    </row>
    <row r="18" spans="2:12" x14ac:dyDescent="0.3">
      <c r="B18">
        <v>4</v>
      </c>
      <c r="C18" t="s">
        <v>488</v>
      </c>
      <c r="D18" t="s">
        <v>516</v>
      </c>
      <c r="E18" t="s">
        <v>498</v>
      </c>
      <c r="F18" s="29">
        <v>38064</v>
      </c>
      <c r="G18">
        <v>44</v>
      </c>
      <c r="H18">
        <v>74</v>
      </c>
      <c r="I18">
        <v>49</v>
      </c>
      <c r="J18" t="s">
        <v>521</v>
      </c>
      <c r="K18" t="s">
        <v>523</v>
      </c>
      <c r="L18">
        <f>SUM((Table13[[#This Row],[MATHS]]+Table13[[#This Row],[PHYSICS]]+Table13[[#This Row],[CHEMISTRY]])/300)*100</f>
        <v>55.666666666666664</v>
      </c>
    </row>
    <row r="19" spans="2:12" x14ac:dyDescent="0.3">
      <c r="B19">
        <v>5</v>
      </c>
      <c r="C19" t="s">
        <v>489</v>
      </c>
      <c r="D19" t="s">
        <v>516</v>
      </c>
      <c r="E19" t="s">
        <v>497</v>
      </c>
      <c r="F19" s="29">
        <v>38065</v>
      </c>
      <c r="G19">
        <v>77</v>
      </c>
      <c r="H19">
        <v>81</v>
      </c>
      <c r="I19">
        <v>57</v>
      </c>
      <c r="J19" t="s">
        <v>521</v>
      </c>
      <c r="K19" t="s">
        <v>523</v>
      </c>
      <c r="L19">
        <f>SUM((Table13[[#This Row],[MATHS]]+Table13[[#This Row],[PHYSICS]]+Table13[[#This Row],[CHEMISTRY]])/300)*100</f>
        <v>71.666666666666671</v>
      </c>
    </row>
    <row r="20" spans="2:12" x14ac:dyDescent="0.3">
      <c r="B20">
        <v>6</v>
      </c>
      <c r="C20" t="s">
        <v>490</v>
      </c>
      <c r="D20" t="s">
        <v>516</v>
      </c>
      <c r="E20" t="s">
        <v>498</v>
      </c>
      <c r="F20" s="29">
        <v>38066</v>
      </c>
      <c r="G20">
        <v>21</v>
      </c>
      <c r="H20">
        <v>20</v>
      </c>
      <c r="I20">
        <v>85</v>
      </c>
      <c r="J20" t="s">
        <v>521</v>
      </c>
      <c r="K20" t="s">
        <v>524</v>
      </c>
      <c r="L20">
        <f>SUM((Table13[[#This Row],[MATHS]]+Table13[[#This Row],[PHYSICS]]+Table13[[#This Row],[CHEMISTRY]])/300)*100</f>
        <v>42</v>
      </c>
    </row>
    <row r="21" spans="2:12" x14ac:dyDescent="0.3">
      <c r="B21">
        <v>7</v>
      </c>
      <c r="C21" t="s">
        <v>496</v>
      </c>
      <c r="D21" t="s">
        <v>516</v>
      </c>
      <c r="E21" t="s">
        <v>498</v>
      </c>
      <c r="F21" s="29">
        <v>38067</v>
      </c>
      <c r="G21">
        <v>11</v>
      </c>
      <c r="H21">
        <v>56</v>
      </c>
      <c r="I21">
        <v>25</v>
      </c>
      <c r="J21" t="s">
        <v>521</v>
      </c>
      <c r="K21" t="s">
        <v>524</v>
      </c>
      <c r="L21">
        <f>SUM((Table13[[#This Row],[MATHS]]+Table13[[#This Row],[PHYSICS]]+Table13[[#This Row],[CHEMISTRY]])/300)*100</f>
        <v>30.666666666666664</v>
      </c>
    </row>
    <row r="22" spans="2:12" x14ac:dyDescent="0.3">
      <c r="B22">
        <v>8</v>
      </c>
      <c r="C22" t="s">
        <v>513</v>
      </c>
      <c r="D22" t="s">
        <v>516</v>
      </c>
      <c r="E22" t="s">
        <v>497</v>
      </c>
      <c r="F22" s="29">
        <v>38068</v>
      </c>
      <c r="G22">
        <v>55</v>
      </c>
      <c r="H22">
        <v>12</v>
      </c>
      <c r="I22">
        <v>41</v>
      </c>
      <c r="J22" t="s">
        <v>521</v>
      </c>
      <c r="K22" t="s">
        <v>524</v>
      </c>
      <c r="L22">
        <f>SUM((Table13[[#This Row],[MATHS]]+Table13[[#This Row],[PHYSICS]]+Table13[[#This Row],[CHEMISTRY]])/300)*100</f>
        <v>36</v>
      </c>
    </row>
    <row r="23" spans="2:12" x14ac:dyDescent="0.3">
      <c r="B23">
        <v>9</v>
      </c>
      <c r="C23" t="s">
        <v>514</v>
      </c>
      <c r="D23" t="s">
        <v>516</v>
      </c>
      <c r="E23" t="s">
        <v>498</v>
      </c>
      <c r="F23" s="29">
        <v>38069</v>
      </c>
      <c r="G23">
        <v>44</v>
      </c>
      <c r="H23">
        <v>16</v>
      </c>
      <c r="I23">
        <v>36</v>
      </c>
      <c r="J23" t="s">
        <v>521</v>
      </c>
      <c r="K23" t="s">
        <v>524</v>
      </c>
      <c r="L23">
        <f>SUM((Table13[[#This Row],[MATHS]]+Table13[[#This Row],[PHYSICS]]+Table13[[#This Row],[CHEMISTRY]])/300)*100</f>
        <v>32</v>
      </c>
    </row>
    <row r="26" spans="2:12" x14ac:dyDescent="0.3">
      <c r="C26" s="49" t="s">
        <v>525</v>
      </c>
    </row>
    <row r="27" spans="2:12" x14ac:dyDescent="0.3">
      <c r="C27" t="s">
        <v>498</v>
      </c>
      <c r="E27" t="s">
        <v>497</v>
      </c>
      <c r="G27" t="s">
        <v>530</v>
      </c>
      <c r="H27" t="s">
        <v>532</v>
      </c>
    </row>
    <row r="28" spans="2:12" x14ac:dyDescent="0.3">
      <c r="B28" s="49" t="s">
        <v>527</v>
      </c>
      <c r="C28" t="s">
        <v>531</v>
      </c>
      <c r="D28" t="s">
        <v>533</v>
      </c>
      <c r="E28" t="s">
        <v>531</v>
      </c>
      <c r="F28" t="s">
        <v>533</v>
      </c>
    </row>
    <row r="29" spans="2:12" x14ac:dyDescent="0.3">
      <c r="B29" s="50" t="s">
        <v>523</v>
      </c>
      <c r="C29" s="51">
        <v>18400</v>
      </c>
      <c r="D29" s="51">
        <v>184</v>
      </c>
      <c r="E29" s="51">
        <v>10300</v>
      </c>
      <c r="F29" s="51">
        <v>103</v>
      </c>
      <c r="G29" s="51">
        <v>28700</v>
      </c>
      <c r="H29" s="51">
        <v>287</v>
      </c>
    </row>
    <row r="30" spans="2:12" x14ac:dyDescent="0.3">
      <c r="B30" s="50" t="s">
        <v>524</v>
      </c>
      <c r="C30" s="51">
        <v>9200</v>
      </c>
      <c r="D30" s="51">
        <v>92</v>
      </c>
      <c r="E30" s="51">
        <v>1200</v>
      </c>
      <c r="F30" s="51">
        <v>12</v>
      </c>
      <c r="G30" s="51">
        <v>10400</v>
      </c>
      <c r="H30" s="51">
        <v>104</v>
      </c>
    </row>
    <row r="31" spans="2:12" x14ac:dyDescent="0.3">
      <c r="B31" s="50" t="s">
        <v>526</v>
      </c>
      <c r="C31" s="51">
        <v>27600</v>
      </c>
      <c r="D31" s="51">
        <v>276</v>
      </c>
      <c r="E31" s="51">
        <v>11500</v>
      </c>
      <c r="F31" s="51">
        <v>115</v>
      </c>
      <c r="G31" s="51">
        <v>39100</v>
      </c>
      <c r="H31" s="51">
        <v>391</v>
      </c>
    </row>
  </sheetData>
  <pageMargins left="0.7" right="0.7" top="0.75" bottom="0.75" header="0.3" footer="0.3"/>
  <drawing r:id="rId2"/>
  <tableParts count="1">
    <tablePart r:id="rId3"/>
  </tableParts>
  <extLst>
    <ext xmlns:x14="http://schemas.microsoft.com/office/spreadsheetml/2009/9/main" uri="{CCE6A557-97BC-4b89-ADB6-D9C93CAAB3DF}">
      <x14:dataValidations xmlns:xm="http://schemas.microsoft.com/office/excel/2006/main" count="1">
        <x14:dataValidation type="list" allowBlank="1" showInputMessage="1" showErrorMessage="1">
          <x14:formula1>
            <xm:f>Sheet2!$H$9:$H$15</xm:f>
          </x14:formula1>
          <xm:sqref>D8</xm:sqref>
        </x14:dataValidation>
      </x14:dataValidations>
    </ext>
    <ext xmlns:x14="http://schemas.microsoft.com/office/spreadsheetml/2009/9/main" uri="{A8765BA9-456A-4dab-B4F3-ACF838C121DE}">
      <x14:slicerList>
        <x14:slicer r:id="rId4"/>
      </x14:slicerList>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topLeftCell="A4" zoomScale="130" zoomScaleNormal="130" workbookViewId="0">
      <selection activeCell="E23" sqref="E23"/>
    </sheetView>
  </sheetViews>
  <sheetFormatPr defaultRowHeight="14.4" x14ac:dyDescent="0.3"/>
  <cols>
    <col min="1" max="1" width="14.109375" customWidth="1"/>
    <col min="2" max="2" width="14" customWidth="1"/>
  </cols>
  <sheetData>
    <row r="1" spans="1:2" x14ac:dyDescent="0.3">
      <c r="A1" t="s">
        <v>534</v>
      </c>
      <c r="B1" t="s">
        <v>535</v>
      </c>
    </row>
    <row r="2" spans="1:2" x14ac:dyDescent="0.3">
      <c r="A2" s="43" t="s">
        <v>443</v>
      </c>
      <c r="B2">
        <v>100000</v>
      </c>
    </row>
    <row r="3" spans="1:2" x14ac:dyDescent="0.3">
      <c r="A3" s="45" t="s">
        <v>442</v>
      </c>
      <c r="B3">
        <v>155000</v>
      </c>
    </row>
    <row r="4" spans="1:2" x14ac:dyDescent="0.3">
      <c r="A4" s="43" t="s">
        <v>443</v>
      </c>
      <c r="B4">
        <v>250000</v>
      </c>
    </row>
    <row r="5" spans="1:2" x14ac:dyDescent="0.3">
      <c r="A5" s="45" t="s">
        <v>445</v>
      </c>
      <c r="B5">
        <v>150000</v>
      </c>
    </row>
    <row r="6" spans="1:2" x14ac:dyDescent="0.3">
      <c r="A6" s="43" t="s">
        <v>444</v>
      </c>
      <c r="B6">
        <v>54440</v>
      </c>
    </row>
    <row r="7" spans="1:2" x14ac:dyDescent="0.3">
      <c r="A7" s="45" t="s">
        <v>446</v>
      </c>
      <c r="B7">
        <v>18000</v>
      </c>
    </row>
    <row r="8" spans="1:2" x14ac:dyDescent="0.3">
      <c r="A8" s="43" t="s">
        <v>499</v>
      </c>
      <c r="B8">
        <v>10000</v>
      </c>
    </row>
  </sheetData>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4"/>
  <sheetViews>
    <sheetView topLeftCell="H4" workbookViewId="0">
      <selection activeCell="Z32" sqref="Z32"/>
    </sheetView>
  </sheetViews>
  <sheetFormatPr defaultRowHeight="14.4" x14ac:dyDescent="0.3"/>
  <cols>
    <col min="4" max="4" width="18.6640625" customWidth="1"/>
    <col min="9" max="9" width="12.5546875" customWidth="1"/>
    <col min="10" max="10" width="15.5546875" customWidth="1"/>
    <col min="11" max="18" width="3" customWidth="1"/>
    <col min="19" max="19" width="14.5546875" bestFit="1" customWidth="1"/>
    <col min="20" max="27" width="3" customWidth="1"/>
    <col min="28" max="28" width="18.5546875" bestFit="1" customWidth="1"/>
    <col min="29" max="29" width="19.33203125" bestFit="1" customWidth="1"/>
  </cols>
  <sheetData>
    <row r="1" spans="1:6" x14ac:dyDescent="0.3">
      <c r="A1" s="41" t="s">
        <v>512</v>
      </c>
      <c r="B1" s="41" t="s">
        <v>515</v>
      </c>
      <c r="C1" s="41" t="s">
        <v>517</v>
      </c>
      <c r="D1" s="41" t="s">
        <v>518</v>
      </c>
      <c r="E1" s="41" t="s">
        <v>485</v>
      </c>
      <c r="F1" s="41" t="s">
        <v>486</v>
      </c>
    </row>
    <row r="2" spans="1:6" x14ac:dyDescent="0.3">
      <c r="A2" s="42" t="s">
        <v>6</v>
      </c>
      <c r="B2" s="42" t="s">
        <v>516</v>
      </c>
      <c r="C2" s="42" t="s">
        <v>498</v>
      </c>
      <c r="D2" s="47">
        <v>38061</v>
      </c>
      <c r="E2" s="42">
        <v>52</v>
      </c>
      <c r="F2" s="42">
        <v>45</v>
      </c>
    </row>
    <row r="3" spans="1:6" x14ac:dyDescent="0.3">
      <c r="A3" s="44" t="s">
        <v>7</v>
      </c>
      <c r="B3" s="44" t="s">
        <v>516</v>
      </c>
      <c r="C3" s="44" t="s">
        <v>497</v>
      </c>
      <c r="D3" s="48">
        <v>38062</v>
      </c>
      <c r="E3" s="44">
        <v>33</v>
      </c>
      <c r="F3" s="44">
        <v>22</v>
      </c>
    </row>
    <row r="4" spans="1:6" x14ac:dyDescent="0.3">
      <c r="A4" s="42" t="s">
        <v>487</v>
      </c>
      <c r="B4" s="42" t="s">
        <v>516</v>
      </c>
      <c r="C4" s="42" t="s">
        <v>498</v>
      </c>
      <c r="D4" s="47">
        <v>38063</v>
      </c>
      <c r="E4" s="42">
        <v>66</v>
      </c>
      <c r="F4" s="42">
        <v>65</v>
      </c>
    </row>
    <row r="5" spans="1:6" x14ac:dyDescent="0.3">
      <c r="A5" s="44" t="s">
        <v>488</v>
      </c>
      <c r="B5" s="44" t="s">
        <v>516</v>
      </c>
      <c r="C5" s="44" t="s">
        <v>498</v>
      </c>
      <c r="D5" s="48">
        <v>38064</v>
      </c>
      <c r="E5" s="44">
        <v>44</v>
      </c>
      <c r="F5" s="44">
        <v>74</v>
      </c>
    </row>
    <row r="6" spans="1:6" x14ac:dyDescent="0.3">
      <c r="A6" s="42" t="s">
        <v>489</v>
      </c>
      <c r="B6" s="42" t="s">
        <v>516</v>
      </c>
      <c r="C6" s="42" t="s">
        <v>497</v>
      </c>
      <c r="D6" s="47">
        <v>38065</v>
      </c>
      <c r="E6" s="42">
        <v>77</v>
      </c>
      <c r="F6" s="42">
        <v>81</v>
      </c>
    </row>
    <row r="7" spans="1:6" x14ac:dyDescent="0.3">
      <c r="A7" s="44" t="s">
        <v>490</v>
      </c>
      <c r="B7" s="44" t="s">
        <v>516</v>
      </c>
      <c r="C7" s="44" t="s">
        <v>498</v>
      </c>
      <c r="D7" s="48">
        <v>38066</v>
      </c>
      <c r="E7" s="44">
        <v>21</v>
      </c>
      <c r="F7" s="44">
        <v>20</v>
      </c>
    </row>
    <row r="8" spans="1:6" x14ac:dyDescent="0.3">
      <c r="A8" s="42" t="s">
        <v>496</v>
      </c>
      <c r="B8" s="42" t="s">
        <v>516</v>
      </c>
      <c r="C8" s="42" t="s">
        <v>498</v>
      </c>
      <c r="D8" s="47">
        <v>38067</v>
      </c>
      <c r="E8" s="42">
        <v>11</v>
      </c>
      <c r="F8" s="42">
        <v>56</v>
      </c>
    </row>
    <row r="9" spans="1:6" x14ac:dyDescent="0.3">
      <c r="A9" s="44" t="s">
        <v>513</v>
      </c>
      <c r="B9" s="44" t="s">
        <v>516</v>
      </c>
      <c r="C9" s="44" t="s">
        <v>497</v>
      </c>
      <c r="D9" s="48">
        <v>38068</v>
      </c>
      <c r="E9" s="44">
        <v>55</v>
      </c>
      <c r="F9" s="44">
        <v>12</v>
      </c>
    </row>
    <row r="10" spans="1:6" x14ac:dyDescent="0.3">
      <c r="A10" s="42" t="s">
        <v>514</v>
      </c>
      <c r="B10" s="42" t="s">
        <v>516</v>
      </c>
      <c r="C10" s="42" t="s">
        <v>498</v>
      </c>
      <c r="D10" s="47">
        <v>38069</v>
      </c>
      <c r="E10" s="42">
        <v>44</v>
      </c>
      <c r="F10" s="42">
        <v>16</v>
      </c>
    </row>
    <row r="19" spans="9:29" x14ac:dyDescent="0.3">
      <c r="J19" s="49" t="s">
        <v>525</v>
      </c>
    </row>
    <row r="20" spans="9:29" x14ac:dyDescent="0.3">
      <c r="J20" t="s">
        <v>528</v>
      </c>
      <c r="S20" t="s">
        <v>533</v>
      </c>
      <c r="AB20" t="s">
        <v>529</v>
      </c>
      <c r="AC20" t="s">
        <v>532</v>
      </c>
    </row>
    <row r="21" spans="9:29" x14ac:dyDescent="0.3">
      <c r="I21" s="49" t="s">
        <v>527</v>
      </c>
      <c r="J21" t="s">
        <v>6</v>
      </c>
      <c r="K21" t="s">
        <v>7</v>
      </c>
      <c r="L21" t="s">
        <v>487</v>
      </c>
      <c r="M21" t="s">
        <v>488</v>
      </c>
      <c r="N21" t="s">
        <v>489</v>
      </c>
      <c r="O21" t="s">
        <v>490</v>
      </c>
      <c r="P21" t="s">
        <v>496</v>
      </c>
      <c r="Q21" t="s">
        <v>513</v>
      </c>
      <c r="R21" t="s">
        <v>514</v>
      </c>
      <c r="S21" t="s">
        <v>6</v>
      </c>
      <c r="T21" t="s">
        <v>7</v>
      </c>
      <c r="U21" t="s">
        <v>487</v>
      </c>
      <c r="V21" t="s">
        <v>488</v>
      </c>
      <c r="W21" t="s">
        <v>489</v>
      </c>
      <c r="X21" t="s">
        <v>490</v>
      </c>
      <c r="Y21" t="s">
        <v>496</v>
      </c>
      <c r="Z21" t="s">
        <v>513</v>
      </c>
      <c r="AA21" t="s">
        <v>514</v>
      </c>
    </row>
    <row r="22" spans="9:29" x14ac:dyDescent="0.3">
      <c r="I22" s="50" t="s">
        <v>498</v>
      </c>
      <c r="J22" s="51">
        <v>52</v>
      </c>
      <c r="K22" s="51"/>
      <c r="L22" s="51">
        <v>66</v>
      </c>
      <c r="M22" s="51">
        <v>44</v>
      </c>
      <c r="N22" s="51"/>
      <c r="O22" s="51">
        <v>21</v>
      </c>
      <c r="P22" s="51">
        <v>11</v>
      </c>
      <c r="Q22" s="51"/>
      <c r="R22" s="51">
        <v>44</v>
      </c>
      <c r="S22" s="51">
        <v>45</v>
      </c>
      <c r="T22" s="51"/>
      <c r="U22" s="51">
        <v>65</v>
      </c>
      <c r="V22" s="51">
        <v>74</v>
      </c>
      <c r="W22" s="51"/>
      <c r="X22" s="51">
        <v>20</v>
      </c>
      <c r="Y22" s="51">
        <v>56</v>
      </c>
      <c r="Z22" s="51"/>
      <c r="AA22" s="51">
        <v>16</v>
      </c>
      <c r="AB22" s="51">
        <v>238</v>
      </c>
      <c r="AC22" s="51">
        <v>276</v>
      </c>
    </row>
    <row r="23" spans="9:29" x14ac:dyDescent="0.3">
      <c r="I23" s="50" t="s">
        <v>497</v>
      </c>
      <c r="J23" s="51"/>
      <c r="K23" s="51">
        <v>33</v>
      </c>
      <c r="L23" s="51"/>
      <c r="M23" s="51"/>
      <c r="N23" s="51">
        <v>77</v>
      </c>
      <c r="O23" s="51"/>
      <c r="P23" s="51"/>
      <c r="Q23" s="51">
        <v>55</v>
      </c>
      <c r="R23" s="51"/>
      <c r="S23" s="51"/>
      <c r="T23" s="51">
        <v>22</v>
      </c>
      <c r="U23" s="51"/>
      <c r="V23" s="51"/>
      <c r="W23" s="51">
        <v>81</v>
      </c>
      <c r="X23" s="51"/>
      <c r="Y23" s="51"/>
      <c r="Z23" s="51">
        <v>12</v>
      </c>
      <c r="AA23" s="51"/>
      <c r="AB23" s="51">
        <v>165</v>
      </c>
      <c r="AC23" s="51">
        <v>115</v>
      </c>
    </row>
    <row r="24" spans="9:29" x14ac:dyDescent="0.3">
      <c r="I24" s="50" t="s">
        <v>526</v>
      </c>
      <c r="J24" s="51">
        <v>52</v>
      </c>
      <c r="K24" s="51">
        <v>33</v>
      </c>
      <c r="L24" s="51">
        <v>66</v>
      </c>
      <c r="M24" s="51">
        <v>44</v>
      </c>
      <c r="N24" s="51">
        <v>77</v>
      </c>
      <c r="O24" s="51">
        <v>21</v>
      </c>
      <c r="P24" s="51">
        <v>11</v>
      </c>
      <c r="Q24" s="51">
        <v>55</v>
      </c>
      <c r="R24" s="51">
        <v>44</v>
      </c>
      <c r="S24" s="51">
        <v>45</v>
      </c>
      <c r="T24" s="51">
        <v>22</v>
      </c>
      <c r="U24" s="51">
        <v>65</v>
      </c>
      <c r="V24" s="51">
        <v>74</v>
      </c>
      <c r="W24" s="51">
        <v>81</v>
      </c>
      <c r="X24" s="51">
        <v>20</v>
      </c>
      <c r="Y24" s="51">
        <v>56</v>
      </c>
      <c r="Z24" s="51">
        <v>12</v>
      </c>
      <c r="AA24" s="51">
        <v>16</v>
      </c>
      <c r="AB24" s="51">
        <v>403</v>
      </c>
      <c r="AC24" s="51">
        <v>391</v>
      </c>
    </row>
  </sheetData>
  <pageMargins left="0.7" right="0.7" top="0.75" bottom="0.75" header="0.3" footer="0.3"/>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H9:H15"/>
  <sheetViews>
    <sheetView workbookViewId="0">
      <selection activeCell="H9" sqref="H9:H15"/>
    </sheetView>
  </sheetViews>
  <sheetFormatPr defaultRowHeight="14.4" x14ac:dyDescent="0.3"/>
  <cols>
    <col min="8" max="8" width="15.88671875" customWidth="1"/>
  </cols>
  <sheetData>
    <row r="9" spans="8:8" x14ac:dyDescent="0.3">
      <c r="H9" s="43" t="s">
        <v>443</v>
      </c>
    </row>
    <row r="10" spans="8:8" x14ac:dyDescent="0.3">
      <c r="H10" s="45" t="s">
        <v>442</v>
      </c>
    </row>
    <row r="11" spans="8:8" x14ac:dyDescent="0.3">
      <c r="H11" s="43" t="s">
        <v>443</v>
      </c>
    </row>
    <row r="12" spans="8:8" x14ac:dyDescent="0.3">
      <c r="H12" s="45" t="s">
        <v>445</v>
      </c>
    </row>
    <row r="13" spans="8:8" x14ac:dyDescent="0.3">
      <c r="H13" s="43" t="s">
        <v>444</v>
      </c>
    </row>
    <row r="14" spans="8:8" x14ac:dyDescent="0.3">
      <c r="H14" s="45" t="s">
        <v>446</v>
      </c>
    </row>
    <row r="15" spans="8:8" x14ac:dyDescent="0.3">
      <c r="H15" s="43" t="s">
        <v>499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2</vt:i4>
      </vt:variant>
    </vt:vector>
  </HeadingPairs>
  <TitlesOfParts>
    <vt:vector size="17" baseType="lpstr">
      <vt:lpstr>Refrencing</vt:lpstr>
      <vt:lpstr>Table</vt:lpstr>
      <vt:lpstr>basic funct &amp; formula</vt:lpstr>
      <vt:lpstr> sorting &amp; filtering</vt:lpstr>
      <vt:lpstr>DATE AND TIME</vt:lpstr>
      <vt:lpstr>IF AND ELSE CONDITION</vt:lpstr>
      <vt:lpstr>BASIC FUNCTIONS</vt:lpstr>
      <vt:lpstr>CONCATENATION</vt:lpstr>
      <vt:lpstr>TRIM</vt:lpstr>
      <vt:lpstr>CONDITIONAL FORMATTING</vt:lpstr>
      <vt:lpstr>DATA MAPPING</vt:lpstr>
      <vt:lpstr>DATA AGGREGATION</vt:lpstr>
      <vt:lpstr>DATA VISUALIZATION</vt:lpstr>
      <vt:lpstr>CHARTS</vt:lpstr>
      <vt:lpstr>Sheet2</vt:lpstr>
      <vt:lpstr>AGES</vt:lpstr>
      <vt:lpstr>TAXSLAB</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Owner</dc:creator>
  <cp:lastModifiedBy>Owner</cp:lastModifiedBy>
  <dcterms:created xsi:type="dcterms:W3CDTF">2024-07-12T17:34:02Z</dcterms:created>
  <dcterms:modified xsi:type="dcterms:W3CDTF">2024-07-23T19:27:41Z</dcterms:modified>
</cp:coreProperties>
</file>