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esktop\ExcelR\DA ASSIGNMENT\Advanced Excel\FINAL\"/>
    </mc:Choice>
  </mc:AlternateContent>
  <xr:revisionPtr revIDLastSave="0" documentId="13_ncr:1_{60AD1721-115E-41B5-888D-9E3CEC1CC2C0}" xr6:coauthVersionLast="47" xr6:coauthVersionMax="47" xr10:uidLastSave="{00000000-0000-0000-0000-000000000000}"/>
  <bookViews>
    <workbookView xWindow="-108" yWindow="-108" windowWidth="23256" windowHeight="12456" firstSheet="1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5" l="1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C29" i="2"/>
  <c r="C30" i="2"/>
  <c r="C31" i="2"/>
  <c r="C32" i="2"/>
  <c r="C28" i="2"/>
  <c r="E29" i="2"/>
  <c r="E30" i="2"/>
  <c r="E31" i="2"/>
  <c r="E32" i="2"/>
  <c r="E33" i="2"/>
  <c r="E34" i="2"/>
  <c r="E35" i="2"/>
  <c r="E36" i="2"/>
  <c r="E37" i="2"/>
  <c r="E28" i="2"/>
  <c r="C7" i="2"/>
  <c r="C8" i="2"/>
  <c r="C9" i="2"/>
  <c r="C10" i="2"/>
  <c r="C6" i="2"/>
  <c r="E7" i="4"/>
  <c r="D7" i="4"/>
  <c r="E11" i="4"/>
  <c r="E10" i="4"/>
  <c r="O14" i="4"/>
  <c r="O18" i="4"/>
  <c r="O17" i="4"/>
  <c r="O16" i="4"/>
  <c r="O15" i="4"/>
  <c r="N14" i="4" a="1"/>
  <c r="N14" i="4" s="1"/>
  <c r="D11" i="4"/>
  <c r="D10" i="4"/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D16" i="2" l="1"/>
  <c r="D21" i="2"/>
  <c r="D17" i="2"/>
  <c r="D18" i="2"/>
  <c r="D19" i="2"/>
  <c r="D20" i="2"/>
  <c r="D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<sst xmlns="http://schemas.openxmlformats.org/spreadsheetml/2006/main" count="228" uniqueCount="102">
  <si>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</si>
  <si>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</si>
  <si>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</si>
  <si>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</si>
  <si>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</si>
  <si>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</si>
  <si>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</si>
  <si>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</si>
  <si>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</si>
  <si>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</si>
  <si>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</si>
  <si>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</si>
  <si>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</si>
  <si>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</si>
  <si>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</si>
  <si>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</si>
  <si>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</si>
  <si>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</si>
  <si>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</si>
  <si>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</si>
  <si>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</si>
  <si>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</si>
  <si>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</si>
  <si>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</si>
  <si>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</si>
  <si>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</si>
  <si>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</si>
  <si>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</si>
  <si>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</si>
  <si>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</si>
  <si>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</si>
  <si>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</si>
  <si>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</si>
  <si>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</si>
  <si>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</si>
  <si>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</si>
  <si>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</si>
  <si>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</si>
  <si>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</si>
  <si>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</si>
  <si>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</si>
  <si>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</si>
  <si>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</si>
  <si>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</si>
  <si>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</si>
  <si>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</si>
  <si>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</si>
  <si>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</si>
  <si>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</si>
  <si>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</si>
  <si>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</si>
  <si>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</si>
  <si>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</si>
  <si>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</si>
  <si>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</si>
  <si>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</si>
  <si>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</si>
  <si>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</si>
  <si>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</si>
  <si>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</si>
  <si>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</si>
  <si>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</si>
  <si>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</si>
  <si>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</si>
  <si>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</si>
  <si>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</si>
  <si>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</si>
  <si>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</si>
  <si>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</si>
  <si>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</si>
  <si>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</si>
  <si>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</si>
  <si>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</si>
  <si>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</si>
  <si>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</si>
  <si>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</si>
  <si>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</si>
  <si>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</si>
  <si>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</si>
  <si>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</si>
  <si>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</si>
  <si>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</si>
  <si>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</si>
  <si>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</si>
  <si>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</si>
  <si>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</si>
  <si>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</si>
  <si>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</si>
  <si>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</si>
  <si>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</si>
  <si>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</si>
  <si>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</si>
  <si>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</si>
  <si>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</si>
  <si>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</si>
  <si>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</si>
  <si>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</si>
  <si>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</si>
  <si>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Total Profit</t>
  </si>
  <si>
    <t>Q3</t>
  </si>
  <si>
    <t>Amarilla -145</t>
  </si>
  <si>
    <t>Product +Model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</si>
</sst>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64" fontId="0" fillId="0" borderId="0" xfId="0" applyNumberFormat="1"/>
    <xf numFmtId="10" fontId="0" fillId="0" borderId="1" xfId="1" applyNumberFormat="1" applyFont="1" applyFill="1" applyBorder="1"/>
    <xf numFmtId="0" fontId="0" fillId="4" borderId="0" xfId="0" applyFill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404029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E36"/>
  <sheetViews>
    <sheetView workbookViewId="0">
      <selection activeCell="F24" sqref="F24"/>
    </sheetView>
  </sheetViews>
  <sheetFormatPr defaultRowHeight="14.4" x14ac:dyDescent="0.3"/>
  <cols>
    <col min="2" max="2" width="21.109375" bestFit="1" customWidth="1"/>
    <col min="3" max="4" width="21.109375" customWidth="1"/>
    <col min="5" max="5" width="36.44140625" bestFit="1" customWidth="1"/>
  </cols>
  <sheetData>
    <row r="1" spans="2:5" x14ac:dyDescent="0.3">
      <c r="B1" s="3" t="s">
        <v>39</v>
      </c>
      <c r="C1" s="3"/>
    </row>
    <row r="3" spans="2:5" x14ac:dyDescent="0.3">
      <c r="B3" s="2" t="s">
        <v>38</v>
      </c>
      <c r="C3" s="4"/>
      <c r="E3" s="2" t="s">
        <v>37</v>
      </c>
    </row>
    <row r="5" spans="2:5" x14ac:dyDescent="0.3">
      <c r="B5" s="2" t="s">
        <v>36</v>
      </c>
      <c r="C5" s="4"/>
      <c r="E5" s="2" t="s">
        <v>35</v>
      </c>
    </row>
    <row r="6" spans="2:5" x14ac:dyDescent="0.3">
      <c r="B6" s="1" t="s">
        <v>34</v>
      </c>
      <c r="C6" t="str">
        <f>IFERROR(IF(VLOOKUP(B6,$E$6:$E$24,1,0)=B6,""),"Not in List 2")</f>
        <v/>
      </c>
      <c r="E6" s="1" t="s">
        <v>34</v>
      </c>
    </row>
    <row r="7" spans="2:5" x14ac:dyDescent="0.3">
      <c r="B7" s="1" t="s">
        <v>33</v>
      </c>
      <c r="C7" t="str">
        <f t="shared" ref="C7:C36" si="0">IFERROR(IF(VLOOKUP(B7,$E$6:$E$24,1,0)=B7,""),"Not in List 2")</f>
        <v/>
      </c>
      <c r="E7" s="1" t="s">
        <v>33</v>
      </c>
    </row>
    <row r="8" spans="2:5" x14ac:dyDescent="0.3">
      <c r="B8" s="1" t="s">
        <v>32</v>
      </c>
      <c r="C8" t="str">
        <f t="shared" si="0"/>
        <v/>
      </c>
      <c r="E8" s="1" t="s">
        <v>32</v>
      </c>
    </row>
    <row r="9" spans="2:5" x14ac:dyDescent="0.3">
      <c r="B9" s="1" t="s">
        <v>31</v>
      </c>
      <c r="C9" t="str">
        <f t="shared" si="0"/>
        <v/>
      </c>
      <c r="E9" s="1" t="s">
        <v>31</v>
      </c>
    </row>
    <row r="10" spans="2:5" x14ac:dyDescent="0.3">
      <c r="B10" s="1" t="s">
        <v>30</v>
      </c>
      <c r="C10" t="str">
        <f t="shared" si="0"/>
        <v/>
      </c>
      <c r="E10" s="1" t="s">
        <v>30</v>
      </c>
    </row>
    <row r="11" spans="2:5" x14ac:dyDescent="0.3">
      <c r="B11" s="1" t="s">
        <v>29</v>
      </c>
      <c r="C11" t="str">
        <f t="shared" si="0"/>
        <v/>
      </c>
      <c r="E11" s="1" t="s">
        <v>29</v>
      </c>
    </row>
    <row r="12" spans="2:5" x14ac:dyDescent="0.3">
      <c r="B12" s="1" t="s">
        <v>28</v>
      </c>
      <c r="C12" t="str">
        <f t="shared" si="0"/>
        <v/>
      </c>
      <c r="E12" s="1" t="s">
        <v>28</v>
      </c>
    </row>
    <row r="13" spans="2:5" x14ac:dyDescent="0.3">
      <c r="B13" s="1" t="s">
        <v>27</v>
      </c>
      <c r="C13" t="str">
        <f t="shared" si="0"/>
        <v/>
      </c>
      <c r="E13" s="1" t="s">
        <v>27</v>
      </c>
    </row>
    <row r="14" spans="2:5" x14ac:dyDescent="0.3">
      <c r="B14" s="1" t="s">
        <v>26</v>
      </c>
      <c r="C14" t="str">
        <f t="shared" si="0"/>
        <v/>
      </c>
      <c r="E14" s="1" t="s">
        <v>26</v>
      </c>
    </row>
    <row r="15" spans="2:5" x14ac:dyDescent="0.3">
      <c r="B15" s="1" t="s">
        <v>25</v>
      </c>
      <c r="C15" t="str">
        <f t="shared" si="0"/>
        <v>Not in List 2</v>
      </c>
      <c r="E15" s="1" t="s">
        <v>9</v>
      </c>
    </row>
    <row r="16" spans="2:5" x14ac:dyDescent="0.3">
      <c r="B16" s="1" t="s">
        <v>24</v>
      </c>
      <c r="C16" t="str">
        <f t="shared" si="0"/>
        <v>Not in List 2</v>
      </c>
      <c r="E16" s="1" t="s">
        <v>8</v>
      </c>
    </row>
    <row r="17" spans="2:5" x14ac:dyDescent="0.3">
      <c r="B17" s="1" t="s">
        <v>23</v>
      </c>
      <c r="C17" t="str">
        <f t="shared" si="0"/>
        <v>Not in List 2</v>
      </c>
      <c r="E17" s="1" t="s">
        <v>7</v>
      </c>
    </row>
    <row r="18" spans="2:5" x14ac:dyDescent="0.3">
      <c r="B18" s="1" t="s">
        <v>22</v>
      </c>
      <c r="C18" t="str">
        <f t="shared" si="0"/>
        <v>Not in List 2</v>
      </c>
      <c r="E18" s="1" t="s">
        <v>21</v>
      </c>
    </row>
    <row r="19" spans="2:5" x14ac:dyDescent="0.3">
      <c r="B19" s="1" t="s">
        <v>20</v>
      </c>
      <c r="C19" t="str">
        <f t="shared" si="0"/>
        <v>Not in List 2</v>
      </c>
      <c r="E19" s="1" t="s">
        <v>19</v>
      </c>
    </row>
    <row r="20" spans="2:5" x14ac:dyDescent="0.3">
      <c r="B20" s="1" t="s">
        <v>18</v>
      </c>
      <c r="C20" t="str">
        <f t="shared" si="0"/>
        <v>Not in List 2</v>
      </c>
      <c r="E20" s="1" t="s">
        <v>6</v>
      </c>
    </row>
    <row r="21" spans="2:5" x14ac:dyDescent="0.3">
      <c r="B21" s="1" t="s">
        <v>17</v>
      </c>
      <c r="C21" t="str">
        <f t="shared" si="0"/>
        <v>Not in List 2</v>
      </c>
      <c r="E21" s="1" t="s">
        <v>5</v>
      </c>
    </row>
    <row r="22" spans="2:5" x14ac:dyDescent="0.3">
      <c r="B22" s="1" t="s">
        <v>16</v>
      </c>
      <c r="C22" t="str">
        <f t="shared" si="0"/>
        <v>Not in List 2</v>
      </c>
      <c r="E22" s="1" t="s">
        <v>15</v>
      </c>
    </row>
    <row r="23" spans="2:5" x14ac:dyDescent="0.3">
      <c r="B23" s="1" t="s">
        <v>14</v>
      </c>
      <c r="C23" t="str">
        <f t="shared" si="0"/>
        <v>Not in List 2</v>
      </c>
      <c r="E23" s="1" t="s">
        <v>3</v>
      </c>
    </row>
    <row r="24" spans="2:5" x14ac:dyDescent="0.3">
      <c r="B24" s="1" t="s">
        <v>13</v>
      </c>
      <c r="C24" t="str">
        <f t="shared" si="0"/>
        <v>Not in List 2</v>
      </c>
      <c r="E24" s="1" t="s">
        <v>12</v>
      </c>
    </row>
    <row r="25" spans="2:5" x14ac:dyDescent="0.3">
      <c r="B25" s="1" t="s">
        <v>11</v>
      </c>
      <c r="C25" t="str">
        <f t="shared" si="0"/>
        <v>Not in List 2</v>
      </c>
    </row>
    <row r="26" spans="2:5" x14ac:dyDescent="0.3">
      <c r="B26" s="1" t="s">
        <v>10</v>
      </c>
      <c r="C26" t="str">
        <f t="shared" si="0"/>
        <v>Not in List 2</v>
      </c>
    </row>
    <row r="27" spans="2:5" x14ac:dyDescent="0.3">
      <c r="B27" s="1" t="s">
        <v>9</v>
      </c>
      <c r="C27" t="str">
        <f t="shared" si="0"/>
        <v/>
      </c>
    </row>
    <row r="28" spans="2:5" x14ac:dyDescent="0.3">
      <c r="B28" s="1" t="s">
        <v>8</v>
      </c>
      <c r="C28" t="str">
        <f t="shared" si="0"/>
        <v/>
      </c>
    </row>
    <row r="29" spans="2:5" x14ac:dyDescent="0.3">
      <c r="B29" s="1" t="s">
        <v>7</v>
      </c>
      <c r="C29" t="str">
        <f t="shared" si="0"/>
        <v/>
      </c>
    </row>
    <row r="30" spans="2:5" x14ac:dyDescent="0.3">
      <c r="B30" s="1" t="s">
        <v>6</v>
      </c>
      <c r="C30" t="str">
        <f t="shared" si="0"/>
        <v/>
      </c>
    </row>
    <row r="31" spans="2:5" x14ac:dyDescent="0.3">
      <c r="B31" s="1" t="s">
        <v>5</v>
      </c>
      <c r="C31" t="str">
        <f t="shared" si="0"/>
        <v/>
      </c>
    </row>
    <row r="32" spans="2:5" x14ac:dyDescent="0.3">
      <c r="B32" s="1" t="s">
        <v>4</v>
      </c>
      <c r="C32" t="str">
        <f t="shared" si="0"/>
        <v>Not in List 2</v>
      </c>
    </row>
    <row r="33" spans="2:3" x14ac:dyDescent="0.3">
      <c r="B33" s="1" t="s">
        <v>3</v>
      </c>
      <c r="C33" t="str">
        <f t="shared" si="0"/>
        <v/>
      </c>
    </row>
    <row r="34" spans="2:3" x14ac:dyDescent="0.3">
      <c r="B34" s="1" t="s">
        <v>2</v>
      </c>
      <c r="C34" t="str">
        <f t="shared" si="0"/>
        <v>Not in List 2</v>
      </c>
    </row>
    <row r="35" spans="2:3" x14ac:dyDescent="0.3">
      <c r="B35" s="1" t="s">
        <v>1</v>
      </c>
      <c r="C35" t="str">
        <f t="shared" si="0"/>
        <v>Not in List 2</v>
      </c>
    </row>
    <row r="36" spans="2:3" x14ac:dyDescent="0.3">
      <c r="B36" s="1" t="s">
        <v>0</v>
      </c>
      <c r="C36" t="str">
        <f t="shared" si="0"/>
        <v>Not in List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O27"/>
  <sheetViews>
    <sheetView topLeftCell="H1" zoomScale="71" workbookViewId="0">
      <selection activeCell="K13" sqref="K13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14.88671875" bestFit="1" customWidth="1"/>
    <col min="12" max="13" width="21.5546875" bestFit="1" customWidth="1"/>
    <col min="15" max="15" width="19" bestFit="1" customWidth="1"/>
  </cols>
  <sheetData>
    <row r="2" spans="2:15" ht="15.6" x14ac:dyDescent="0.3">
      <c r="B2" s="11" t="s">
        <v>57</v>
      </c>
    </row>
    <row r="3" spans="2:15" ht="18" x14ac:dyDescent="0.35">
      <c r="B3" s="11" t="s">
        <v>58</v>
      </c>
      <c r="G3" s="12"/>
    </row>
    <row r="4" spans="2:15" ht="18" x14ac:dyDescent="0.35">
      <c r="B4" s="11" t="s">
        <v>59</v>
      </c>
      <c r="G4" s="12"/>
    </row>
    <row r="5" spans="2:15" ht="18" x14ac:dyDescent="0.35">
      <c r="G5" s="12"/>
    </row>
    <row r="6" spans="2:15" x14ac:dyDescent="0.3">
      <c r="B6" s="13" t="s">
        <v>60</v>
      </c>
      <c r="C6" s="13" t="s">
        <v>61</v>
      </c>
      <c r="D6" s="13" t="s">
        <v>62</v>
      </c>
      <c r="E6" s="13" t="s">
        <v>98</v>
      </c>
    </row>
    <row r="7" spans="2:15" x14ac:dyDescent="0.3">
      <c r="B7" s="1" t="s">
        <v>74</v>
      </c>
      <c r="C7" s="1" t="s">
        <v>73</v>
      </c>
      <c r="D7" s="7">
        <f>IF(SUMIFS(H14:H27,B14:B27,B7,C14:C27,C7)=0,"NA",SUMIFS(H14:H27,B14:B27,B7,C14:C27,C7))</f>
        <v>1474650</v>
      </c>
      <c r="E7" s="7">
        <f>IF(SUMIFS(I14:I27,B14:B27,B7,C14:C27,C7)=0,"NA",SUMIFS(I14:I27,B14:B27,B7,C14:C27,C7))</f>
        <v>1145700</v>
      </c>
    </row>
    <row r="9" spans="2:15" x14ac:dyDescent="0.3">
      <c r="C9" s="1"/>
      <c r="D9" s="1"/>
      <c r="E9" s="13" t="s">
        <v>63</v>
      </c>
    </row>
    <row r="10" spans="2:15" x14ac:dyDescent="0.3">
      <c r="C10" s="13" t="s">
        <v>64</v>
      </c>
      <c r="D10" s="7">
        <f>MAX(F14:F27)</f>
        <v>260</v>
      </c>
      <c r="E10" s="7" t="str">
        <f>INDEX(D14:D27,MATCH(MAX(F14:F27),F14:F27,0))</f>
        <v>Amarilla</v>
      </c>
    </row>
    <row r="11" spans="2:15" x14ac:dyDescent="0.3">
      <c r="C11" s="13" t="s">
        <v>65</v>
      </c>
      <c r="D11" s="7">
        <f>MIN(F14:F27)</f>
        <v>5</v>
      </c>
      <c r="E11" s="7" t="str">
        <f>INDEX(D14:D27,MATCH(MIN(F14:F27),F14:F27,0))</f>
        <v>Montana</v>
      </c>
    </row>
    <row r="12" spans="2:15" x14ac:dyDescent="0.3">
      <c r="N12" s="16" t="s">
        <v>99</v>
      </c>
    </row>
    <row r="13" spans="2:15" x14ac:dyDescent="0.3">
      <c r="B13" s="1" t="s">
        <v>60</v>
      </c>
      <c r="C13" s="1" t="s">
        <v>66</v>
      </c>
      <c r="D13" s="1" t="s">
        <v>41</v>
      </c>
      <c r="E13" s="1" t="s">
        <v>42</v>
      </c>
      <c r="F13" s="7" t="s">
        <v>67</v>
      </c>
      <c r="G13" s="1" t="s">
        <v>68</v>
      </c>
      <c r="H13" s="7" t="s">
        <v>69</v>
      </c>
      <c r="I13" s="7" t="s">
        <v>70</v>
      </c>
      <c r="K13" s="1" t="s">
        <v>41</v>
      </c>
      <c r="L13" s="1" t="s">
        <v>67</v>
      </c>
      <c r="N13" s="1" t="s">
        <v>41</v>
      </c>
      <c r="O13" s="1" t="s">
        <v>67</v>
      </c>
    </row>
    <row r="14" spans="2:15" x14ac:dyDescent="0.3">
      <c r="B14" s="1" t="s">
        <v>71</v>
      </c>
      <c r="C14" s="1" t="s">
        <v>72</v>
      </c>
      <c r="D14" s="1" t="s">
        <v>47</v>
      </c>
      <c r="E14" s="1">
        <v>2851</v>
      </c>
      <c r="F14" s="7">
        <f>VLOOKUP(D14,$K$13:$L$18,MATCH($F$13,$K$13:$L$13,0),0)</f>
        <v>10</v>
      </c>
      <c r="G14" s="1">
        <v>350</v>
      </c>
      <c r="H14" s="7">
        <f>E14*G14</f>
        <v>997850</v>
      </c>
      <c r="I14" s="7">
        <f>(G14-F14)*E14</f>
        <v>969340</v>
      </c>
      <c r="K14" s="1" t="s">
        <v>47</v>
      </c>
      <c r="L14" s="1">
        <v>10</v>
      </c>
      <c r="N14" t="str" cm="1">
        <f t="array" ref="N14:N18">_xlfn.UNIQUE(D14:D27)</f>
        <v>Paseo</v>
      </c>
      <c r="O14">
        <f>INDEX($D$14:$F$27,MATCH(N14,$D$14:$D$27,0),3)</f>
        <v>10</v>
      </c>
    </row>
    <row r="15" spans="2:15" x14ac:dyDescent="0.3">
      <c r="B15" s="1" t="s">
        <v>71</v>
      </c>
      <c r="C15" s="1" t="s">
        <v>73</v>
      </c>
      <c r="D15" s="1" t="s">
        <v>47</v>
      </c>
      <c r="E15" s="1">
        <v>3495</v>
      </c>
      <c r="F15" s="7">
        <f t="shared" ref="F15:F27" si="0">VLOOKUP(D15,$K$13:$L$18,MATCH($F$13,$K$13:$L$13,0),0)</f>
        <v>10</v>
      </c>
      <c r="G15" s="1">
        <v>300</v>
      </c>
      <c r="H15" s="7">
        <f t="shared" ref="H15:H27" si="1">E15*G15</f>
        <v>1048500</v>
      </c>
      <c r="I15" s="7">
        <f t="shared" ref="I15:I27" si="2">(G15-F15)*E15</f>
        <v>1013550</v>
      </c>
      <c r="K15" s="1" t="s">
        <v>49</v>
      </c>
      <c r="L15" s="1">
        <v>120</v>
      </c>
      <c r="N15" t="str">
        <v>Velo</v>
      </c>
      <c r="O15">
        <f t="shared" ref="O15:O18" si="3">INDEX($D$14:$F$27,MATCH(N15,$D$14:$D$27,0),3)</f>
        <v>120</v>
      </c>
    </row>
    <row r="16" spans="2:15" x14ac:dyDescent="0.3">
      <c r="B16" s="1" t="s">
        <v>74</v>
      </c>
      <c r="C16" s="1" t="s">
        <v>75</v>
      </c>
      <c r="D16" s="1" t="s">
        <v>47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K16" s="1" t="s">
        <v>44</v>
      </c>
      <c r="L16" s="1">
        <v>260</v>
      </c>
      <c r="N16" t="str">
        <v>Amarilla</v>
      </c>
      <c r="O16">
        <f t="shared" si="3"/>
        <v>260</v>
      </c>
    </row>
    <row r="17" spans="2:15" x14ac:dyDescent="0.3">
      <c r="B17" s="1" t="s">
        <v>74</v>
      </c>
      <c r="C17" s="1" t="s">
        <v>75</v>
      </c>
      <c r="D17" s="1" t="s">
        <v>49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K17" s="1" t="s">
        <v>54</v>
      </c>
      <c r="L17" s="1">
        <v>5</v>
      </c>
      <c r="N17" t="str">
        <v>Montana</v>
      </c>
      <c r="O17">
        <f t="shared" si="3"/>
        <v>5</v>
      </c>
    </row>
    <row r="18" spans="2:15" x14ac:dyDescent="0.3">
      <c r="B18" s="1" t="s">
        <v>74</v>
      </c>
      <c r="C18" s="1" t="s">
        <v>73</v>
      </c>
      <c r="D18" s="1" t="s">
        <v>49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K18" s="1" t="s">
        <v>78</v>
      </c>
      <c r="L18" s="1">
        <v>250</v>
      </c>
      <c r="N18" t="str">
        <v>VTT</v>
      </c>
      <c r="O18">
        <f t="shared" si="3"/>
        <v>250</v>
      </c>
    </row>
    <row r="19" spans="2:15" x14ac:dyDescent="0.3">
      <c r="B19" s="1" t="s">
        <v>71</v>
      </c>
      <c r="C19" s="1" t="s">
        <v>72</v>
      </c>
      <c r="D19" s="1" t="s">
        <v>47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15" x14ac:dyDescent="0.3">
      <c r="B20" s="1" t="s">
        <v>74</v>
      </c>
      <c r="C20" s="1" t="s">
        <v>76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  <c r="K20" s="1" t="s">
        <v>60</v>
      </c>
      <c r="L20" s="1" t="s">
        <v>66</v>
      </c>
    </row>
    <row r="21" spans="2:15" x14ac:dyDescent="0.3">
      <c r="B21" s="1" t="s">
        <v>77</v>
      </c>
      <c r="C21" s="1" t="s">
        <v>75</v>
      </c>
      <c r="D21" s="1" t="s">
        <v>54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  <c r="K21" s="1" t="s">
        <v>71</v>
      </c>
      <c r="L21" s="1" t="s">
        <v>72</v>
      </c>
    </row>
    <row r="22" spans="2:15" x14ac:dyDescent="0.3">
      <c r="B22" s="1" t="s">
        <v>71</v>
      </c>
      <c r="C22" s="1" t="s">
        <v>73</v>
      </c>
      <c r="D22" s="1" t="s">
        <v>78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  <c r="K22" s="1" t="s">
        <v>74</v>
      </c>
      <c r="L22" s="1" t="s">
        <v>73</v>
      </c>
    </row>
    <row r="23" spans="2:15" x14ac:dyDescent="0.3">
      <c r="B23" s="1" t="s">
        <v>77</v>
      </c>
      <c r="C23" s="1" t="s">
        <v>79</v>
      </c>
      <c r="D23" s="1" t="s">
        <v>49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  <c r="K23" s="1" t="s">
        <v>77</v>
      </c>
      <c r="L23" s="1" t="s">
        <v>75</v>
      </c>
    </row>
    <row r="24" spans="2:15" x14ac:dyDescent="0.3">
      <c r="B24" s="1" t="s">
        <v>74</v>
      </c>
      <c r="C24" s="1" t="s">
        <v>73</v>
      </c>
      <c r="D24" s="1" t="s">
        <v>47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  <c r="K24" s="1" t="s">
        <v>80</v>
      </c>
      <c r="L24" s="1" t="s">
        <v>76</v>
      </c>
    </row>
    <row r="25" spans="2:15" x14ac:dyDescent="0.3">
      <c r="B25" s="1" t="s">
        <v>80</v>
      </c>
      <c r="C25" s="1" t="s">
        <v>73</v>
      </c>
      <c r="D25" s="1" t="s">
        <v>49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  <c r="K25" s="1" t="s">
        <v>81</v>
      </c>
      <c r="L25" s="1" t="s">
        <v>79</v>
      </c>
    </row>
    <row r="26" spans="2:15" x14ac:dyDescent="0.3">
      <c r="B26" s="1" t="s">
        <v>81</v>
      </c>
      <c r="C26" s="1" t="s">
        <v>75</v>
      </c>
      <c r="D26" s="1" t="s">
        <v>54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15" x14ac:dyDescent="0.3">
      <c r="B27" s="1" t="s">
        <v>71</v>
      </c>
      <c r="C27" s="1" t="s">
        <v>75</v>
      </c>
      <c r="D27" s="1" t="s">
        <v>49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2">
    <dataValidation type="list" allowBlank="1" showInputMessage="1" showErrorMessage="1" sqref="B7" xr:uid="{2E0BECFC-AB2D-48B9-B46C-7A5683D7EC34}">
      <formula1>$K$21:$K$25</formula1>
    </dataValidation>
    <dataValidation type="list" allowBlank="1" showInputMessage="1" showErrorMessage="1" sqref="C7" xr:uid="{7B04F5F6-96FE-42C0-9B59-A3796E44AEB9}">
      <formula1>$L$21:$L$25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P37"/>
  <sheetViews>
    <sheetView topLeftCell="A15" zoomScale="90" zoomScaleNormal="90" workbookViewId="0">
      <selection activeCell="M28" sqref="M28"/>
    </sheetView>
  </sheetViews>
  <sheetFormatPr defaultRowHeight="14.4" x14ac:dyDescent="0.3"/>
  <cols>
    <col min="2" max="2" width="33.21875" bestFit="1" customWidth="1"/>
    <col min="3" max="3" width="9.109375" customWidth="1"/>
    <col min="5" max="5" width="17.77734375" bestFit="1" customWidth="1"/>
    <col min="6" max="6" width="9.6640625" bestFit="1" customWidth="1"/>
    <col min="7" max="7" width="9.44140625" bestFit="1" customWidth="1"/>
    <col min="8" max="8" width="9.88671875" bestFit="1" customWidth="1"/>
  </cols>
  <sheetData>
    <row r="3" spans="2:16" x14ac:dyDescent="0.3">
      <c r="B3" s="4" t="s">
        <v>40</v>
      </c>
    </row>
    <row r="4" spans="2:16" x14ac:dyDescent="0.3">
      <c r="B4" s="4"/>
    </row>
    <row r="5" spans="2:16" x14ac:dyDescent="0.3">
      <c r="B5" s="5" t="s">
        <v>41</v>
      </c>
      <c r="C5" s="5" t="s">
        <v>42</v>
      </c>
      <c r="F5" s="5" t="s">
        <v>41</v>
      </c>
      <c r="G5" s="5" t="s">
        <v>42</v>
      </c>
      <c r="P5" s="14"/>
    </row>
    <row r="6" spans="2:16" x14ac:dyDescent="0.3">
      <c r="B6" s="1" t="s">
        <v>43</v>
      </c>
      <c r="C6" s="1">
        <f>VLOOKUP(LEFT(B6,SEARCH(" ",B6)-1),$F$6:$G$10,2,0)</f>
        <v>2574</v>
      </c>
      <c r="F6" s="1" t="s">
        <v>44</v>
      </c>
      <c r="G6" s="1">
        <v>2475</v>
      </c>
    </row>
    <row r="7" spans="2:16" x14ac:dyDescent="0.3">
      <c r="B7" s="1" t="s">
        <v>45</v>
      </c>
      <c r="C7" s="1">
        <f t="shared" ref="C7:C10" si="0">VLOOKUP(LEFT(B7,SEARCH(" ",B7)-1),$F$6:$G$10,2,0)</f>
        <v>2151</v>
      </c>
      <c r="F7" s="1" t="s">
        <v>54</v>
      </c>
      <c r="G7" s="1">
        <v>2227.5</v>
      </c>
    </row>
    <row r="8" spans="2:16" x14ac:dyDescent="0.3">
      <c r="B8" s="1" t="s">
        <v>100</v>
      </c>
      <c r="C8" s="1">
        <f t="shared" si="0"/>
        <v>2475</v>
      </c>
      <c r="F8" s="1" t="s">
        <v>47</v>
      </c>
      <c r="G8" s="1">
        <v>2151</v>
      </c>
    </row>
    <row r="9" spans="2:16" x14ac:dyDescent="0.3">
      <c r="B9" s="1" t="s">
        <v>48</v>
      </c>
      <c r="C9" s="1">
        <f t="shared" si="0"/>
        <v>2227.5</v>
      </c>
      <c r="F9" s="1" t="s">
        <v>49</v>
      </c>
      <c r="G9" s="1">
        <v>2574</v>
      </c>
    </row>
    <row r="10" spans="2:16" x14ac:dyDescent="0.3">
      <c r="B10" s="1" t="s">
        <v>50</v>
      </c>
      <c r="C10" s="1">
        <f t="shared" si="0"/>
        <v>2541</v>
      </c>
      <c r="F10" s="1" t="s">
        <v>78</v>
      </c>
      <c r="G10" s="1">
        <v>2541</v>
      </c>
    </row>
    <row r="12" spans="2:16" s="6" customFormat="1" x14ac:dyDescent="0.3"/>
    <row r="13" spans="2:16" x14ac:dyDescent="0.3">
      <c r="B13" s="4" t="s">
        <v>51</v>
      </c>
    </row>
    <row r="14" spans="2:16" x14ac:dyDescent="0.3">
      <c r="F14" s="5" t="s">
        <v>47</v>
      </c>
      <c r="G14" s="5"/>
      <c r="I14" s="5" t="s">
        <v>44</v>
      </c>
      <c r="J14" s="5"/>
      <c r="L14" s="5" t="s">
        <v>54</v>
      </c>
      <c r="M14" s="5"/>
    </row>
    <row r="15" spans="2:16" x14ac:dyDescent="0.3">
      <c r="B15" s="5" t="s">
        <v>41</v>
      </c>
      <c r="C15" s="5" t="s">
        <v>52</v>
      </c>
      <c r="D15" s="5" t="s">
        <v>53</v>
      </c>
      <c r="F15" s="5" t="s">
        <v>52</v>
      </c>
      <c r="G15" s="5" t="s">
        <v>53</v>
      </c>
      <c r="I15" s="5" t="s">
        <v>52</v>
      </c>
      <c r="J15" s="5" t="s">
        <v>53</v>
      </c>
      <c r="L15" s="5" t="s">
        <v>52</v>
      </c>
      <c r="M15" s="5" t="s">
        <v>53</v>
      </c>
    </row>
    <row r="16" spans="2:16" x14ac:dyDescent="0.3">
      <c r="B16" s="1" t="s">
        <v>47</v>
      </c>
      <c r="C16" s="1">
        <v>1655.08</v>
      </c>
      <c r="D16" s="15">
        <f>IF(B16=$F$14,(INDEX($F$16:$G$20,MATCH(C16,$F$16:$F$20,1),MATCH($D$15,$F$15:$G$15,0))),(IF(B16=$I$14,(INDEX($I$16:$J$20,MATCH(C16,$I$16:$I$20,1),MATCH($D$15,$I$15:$J$15,0))),IF(B16=$L$14,(INDEX($L$16:$M$20,MATCH(C16,$L$16:$L$20,1),MATCH($D$15,$L$15:$M$15,0)))))))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5">
        <f t="shared" ref="D17:D22" si="1">IF(B17=$F$14,(INDEX($F$16:$G$20,MATCH(C17,$F$16:$F$20,1),MATCH($D$15,$F$15:$G$15,0))),(IF(B17=$I$14,(INDEX($I$16:$J$20,MATCH(C17,$I$16:$I$20,1),MATCH($D$15,$I$15:$J$15,0))),IF(B17=$L$14,(INDEX($L$16:$M$20,MATCH(C17,$L$16:$L$20,1),MATCH($D$15,$L$15:$M$15,0)))))))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5">
        <f t="shared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54</v>
      </c>
      <c r="C19" s="1">
        <v>1685.6</v>
      </c>
      <c r="D19" s="15">
        <f t="shared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47</v>
      </c>
      <c r="C20" s="1">
        <v>1685.6</v>
      </c>
      <c r="D20" s="15">
        <f t="shared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54</v>
      </c>
      <c r="C21" s="1">
        <v>1763.8600000000001</v>
      </c>
      <c r="D21" s="15">
        <f>IF(B21=$F$14,(INDEX($F$16:$G$20,MATCH(C21,$F$16:$F$20,1),MATCH($D$15,$F$15:$G$15,0))),(IF(B21=$I$14,(INDEX($I$16:$J$20,MATCH(C21,$I$16:$I$20,1),MATCH($D$15,$I$15:$J$15,0))),IF(B21=$L$14,(INDEX($L$16:$M$20,MATCH(C21,$L$16:$L$20,1),MATCH($D$15,$L$15:$M$15,0)))))))</f>
        <v>7.0000000000000007E-2</v>
      </c>
    </row>
    <row r="22" spans="2:13" x14ac:dyDescent="0.3">
      <c r="B22" s="1" t="s">
        <v>47</v>
      </c>
      <c r="C22" s="1">
        <v>2293.1999999999998</v>
      </c>
      <c r="D22" s="15">
        <f t="shared" si="1"/>
        <v>0.15</v>
      </c>
    </row>
    <row r="24" spans="2:13" s="6" customFormat="1" x14ac:dyDescent="0.3"/>
    <row r="25" spans="2:13" x14ac:dyDescent="0.3">
      <c r="B25" s="4" t="s">
        <v>55</v>
      </c>
    </row>
    <row r="27" spans="2:13" x14ac:dyDescent="0.3">
      <c r="B27" s="5" t="s">
        <v>41</v>
      </c>
      <c r="C27" s="5" t="s">
        <v>42</v>
      </c>
      <c r="E27" t="s">
        <v>101</v>
      </c>
      <c r="F27" s="5" t="s">
        <v>41</v>
      </c>
      <c r="G27" s="5" t="s">
        <v>56</v>
      </c>
      <c r="H27" s="5" t="s">
        <v>42</v>
      </c>
    </row>
    <row r="28" spans="2:13" x14ac:dyDescent="0.3">
      <c r="B28" s="1" t="s">
        <v>43</v>
      </c>
      <c r="C28" s="1">
        <f>VLOOKUP(B28,$E$27:$H$37,4,0)</f>
        <v>2574</v>
      </c>
      <c r="D28" s="17"/>
      <c r="E28" t="str">
        <f>CONCATENATE(F28," - ",G28)</f>
        <v>Paseo - 895</v>
      </c>
      <c r="F28" s="1" t="s">
        <v>47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2">VLOOKUP(B29,$E$27:$H$37,4,0)</f>
        <v>2151</v>
      </c>
      <c r="D29" s="17"/>
      <c r="E29" t="str">
        <f>CONCATENATE(F29," - ",G29)</f>
        <v>Montana - 125</v>
      </c>
      <c r="F29" s="1" t="s">
        <v>54</v>
      </c>
      <c r="G29" s="10">
        <v>125</v>
      </c>
      <c r="H29" s="1">
        <v>2227.5</v>
      </c>
    </row>
    <row r="30" spans="2:13" x14ac:dyDescent="0.3">
      <c r="B30" s="1" t="s">
        <v>46</v>
      </c>
      <c r="C30" s="1">
        <f t="shared" si="2"/>
        <v>2475</v>
      </c>
      <c r="D30" s="17"/>
      <c r="E30" t="str">
        <f t="shared" ref="E30:E37" si="3">CONCATENATE(F30," - ",G30)</f>
        <v>Amarilla - 145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48</v>
      </c>
      <c r="C31" s="1">
        <f t="shared" si="2"/>
        <v>2227.5</v>
      </c>
      <c r="D31" s="17"/>
      <c r="E31" t="str">
        <f t="shared" si="3"/>
        <v>Montana - 848</v>
      </c>
      <c r="F31" s="1" t="s">
        <v>54</v>
      </c>
      <c r="G31" s="10">
        <v>848</v>
      </c>
      <c r="H31" s="10">
        <v>2537.25</v>
      </c>
    </row>
    <row r="32" spans="2:13" x14ac:dyDescent="0.3">
      <c r="B32" s="1" t="s">
        <v>50</v>
      </c>
      <c r="C32" s="1">
        <f t="shared" si="2"/>
        <v>2541</v>
      </c>
      <c r="D32" s="17"/>
      <c r="E32" t="str">
        <f t="shared" si="3"/>
        <v>VTT - 777</v>
      </c>
      <c r="F32" s="1" t="s">
        <v>78</v>
      </c>
      <c r="G32" s="10">
        <v>777</v>
      </c>
      <c r="H32" s="1">
        <v>2541</v>
      </c>
    </row>
    <row r="33" spans="5:8" x14ac:dyDescent="0.3">
      <c r="E33" t="str">
        <f t="shared" si="3"/>
        <v>Velo - 235</v>
      </c>
      <c r="F33" s="1" t="s">
        <v>49</v>
      </c>
      <c r="G33" s="10">
        <v>235</v>
      </c>
      <c r="H33" s="1">
        <v>2574</v>
      </c>
    </row>
    <row r="34" spans="5:8" x14ac:dyDescent="0.3">
      <c r="E34" t="str">
        <f t="shared" si="3"/>
        <v>Paseo - 985</v>
      </c>
      <c r="F34" s="1" t="s">
        <v>47</v>
      </c>
      <c r="G34" s="10">
        <v>985</v>
      </c>
      <c r="H34" s="10">
        <v>2585.1</v>
      </c>
    </row>
    <row r="35" spans="5:8" x14ac:dyDescent="0.3">
      <c r="E35" t="str">
        <f t="shared" si="3"/>
        <v>Velo - 1122</v>
      </c>
      <c r="F35" s="1" t="s">
        <v>49</v>
      </c>
      <c r="G35" s="10">
        <v>1122</v>
      </c>
      <c r="H35" s="10">
        <v>2632.95</v>
      </c>
    </row>
    <row r="36" spans="5:8" x14ac:dyDescent="0.3">
      <c r="E36" t="str">
        <f t="shared" si="3"/>
        <v>VTT - 1260</v>
      </c>
      <c r="F36" s="1" t="s">
        <v>78</v>
      </c>
      <c r="G36" s="10">
        <v>1260</v>
      </c>
      <c r="H36" s="10">
        <v>2680.8</v>
      </c>
    </row>
    <row r="37" spans="5:8" x14ac:dyDescent="0.3">
      <c r="E37" t="str">
        <f t="shared" si="3"/>
        <v>Amarilla - 1397</v>
      </c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tabSelected="1" zoomScale="80" workbookViewId="0">
      <selection activeCell="K7" sqref="K7:K16"/>
    </sheetView>
  </sheetViews>
  <sheetFormatPr defaultRowHeight="14.4" x14ac:dyDescent="0.3"/>
  <cols>
    <col min="2" max="2" width="17.5546875" bestFit="1" customWidth="1"/>
    <col min="6" max="6" width="12.109375" bestFit="1" customWidth="1"/>
    <col min="9" max="9" width="16.6640625" customWidth="1"/>
    <col min="13" max="13" width="13.21875" bestFit="1" customWidth="1"/>
  </cols>
  <sheetData>
    <row r="2" spans="2:11" x14ac:dyDescent="0.3">
      <c r="B2" t="s">
        <v>84</v>
      </c>
      <c r="I2" t="s">
        <v>85</v>
      </c>
    </row>
    <row r="4" spans="2:11" x14ac:dyDescent="0.3">
      <c r="B4" s="13" t="s">
        <v>41</v>
      </c>
      <c r="C4" s="13" t="s">
        <v>82</v>
      </c>
      <c r="D4" s="13" t="s">
        <v>83</v>
      </c>
    </row>
    <row r="5" spans="2:11" x14ac:dyDescent="0.3">
      <c r="B5" s="1" t="s">
        <v>34</v>
      </c>
      <c r="C5" s="1">
        <v>2851</v>
      </c>
      <c r="D5" s="1">
        <f>RANK(C5,$C$5:$C$18)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RANK(C6,$C$5:$C$18)</f>
        <v>3</v>
      </c>
      <c r="I6" s="13" t="s">
        <v>96</v>
      </c>
      <c r="J6" s="13" t="s">
        <v>97</v>
      </c>
      <c r="K6" s="13" t="s">
        <v>83</v>
      </c>
    </row>
    <row r="7" spans="2:11" x14ac:dyDescent="0.3">
      <c r="B7" s="1" t="s">
        <v>47</v>
      </c>
      <c r="C7" s="1">
        <v>2632</v>
      </c>
      <c r="D7" s="1">
        <f t="shared" si="0"/>
        <v>6</v>
      </c>
      <c r="I7" s="1" t="s">
        <v>86</v>
      </c>
      <c r="J7" s="1">
        <v>1538</v>
      </c>
      <c r="K7" s="1">
        <f>RANK(J7,$J$7:$J$16)</f>
        <v>10</v>
      </c>
    </row>
    <row r="8" spans="2:11" x14ac:dyDescent="0.3">
      <c r="B8" s="1" t="s">
        <v>49</v>
      </c>
      <c r="C8" s="1">
        <v>2633</v>
      </c>
      <c r="D8" s="1">
        <f t="shared" si="0"/>
        <v>5</v>
      </c>
      <c r="I8" s="1" t="s">
        <v>87</v>
      </c>
      <c r="J8" s="1">
        <v>6602</v>
      </c>
      <c r="K8" s="1">
        <f t="shared" ref="K8:K16" si="1">RANK(J8,$J$7:$J$16)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88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89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90</v>
      </c>
      <c r="J11" s="1">
        <v>5444</v>
      </c>
      <c r="K11" s="1">
        <f t="shared" si="1"/>
        <v>4</v>
      </c>
    </row>
    <row r="12" spans="2:11" x14ac:dyDescent="0.3">
      <c r="B12" s="1" t="s">
        <v>54</v>
      </c>
      <c r="C12" s="1">
        <v>2227.5</v>
      </c>
      <c r="D12" s="1">
        <f t="shared" si="0"/>
        <v>12</v>
      </c>
      <c r="I12" s="1" t="s">
        <v>91</v>
      </c>
      <c r="J12" s="1">
        <v>5444</v>
      </c>
      <c r="K12" s="1">
        <f t="shared" si="1"/>
        <v>4</v>
      </c>
    </row>
    <row r="13" spans="2:11" x14ac:dyDescent="0.3">
      <c r="B13" s="1" t="s">
        <v>78</v>
      </c>
      <c r="C13" s="1">
        <v>2541</v>
      </c>
      <c r="D13" s="1">
        <f t="shared" si="0"/>
        <v>8</v>
      </c>
      <c r="I13" s="1" t="s">
        <v>92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93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94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95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Bhushan</cp:lastModifiedBy>
  <dcterms:created xsi:type="dcterms:W3CDTF">2022-07-27T07:17:57Z</dcterms:created>
  <dcterms:modified xsi:type="dcterms:W3CDTF">2022-11-21T15:05:18Z</dcterms:modified>
</cp:coreProperties>
</file>