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huvan Vishwakarma\Desktop\Project\"/>
    </mc:Choice>
  </mc:AlternateContent>
  <xr:revisionPtr revIDLastSave="0" documentId="13_ncr:1_{B9A273B2-0FC4-4D29-8C0C-B0570C21345B}" xr6:coauthVersionLast="47" xr6:coauthVersionMax="47" xr10:uidLastSave="{00000000-0000-0000-0000-000000000000}"/>
  <bookViews>
    <workbookView xWindow="-108" yWindow="-108" windowWidth="23256" windowHeight="12456" firstSheet="7" activeTab="8" xr2:uid="{D14CE470-6A26-48CB-82FD-83D22A7F2619}"/>
  </bookViews>
  <sheets>
    <sheet name="2021" sheetId="17" r:id="rId1"/>
    <sheet name="2022" sheetId="13" r:id="rId2"/>
    <sheet name="2023" sheetId="23" r:id="rId3"/>
    <sheet name="2024" sheetId="6" r:id="rId4"/>
    <sheet name="Ratio analysis" sheetId="28" r:id="rId5"/>
    <sheet name="kmv" sheetId="29" r:id="rId6"/>
    <sheet name="nifty_metal_credit_benchmarking" sheetId="32" r:id="rId7"/>
    <sheet name="nifty_metal_rating_transition_m" sheetId="33" r:id="rId8"/>
    <sheet name="credit_risk_scorecard_predictio" sheetId="34" r:id="rId9"/>
  </sheets>
  <definedNames>
    <definedName name="ExternalData_1" localSheetId="0" hidden="1">'2021'!$B$2:$I$26</definedName>
    <definedName name="ExternalData_1" localSheetId="1" hidden="1">'2022'!$A$2:$H$37</definedName>
    <definedName name="ExternalData_1" localSheetId="2" hidden="1">'2023'!$B$2:$I$22</definedName>
    <definedName name="ExternalData_1" localSheetId="3" hidden="1">'2024'!$K$59:$M$79</definedName>
    <definedName name="ExternalData_2" localSheetId="0" hidden="1">'2021'!$B$29:$D$48</definedName>
    <definedName name="ExternalData_2" localSheetId="2" hidden="1">'2023'!$B$27:$D$47</definedName>
    <definedName name="ExternalData_2" localSheetId="3" hidden="1">'2024'!$A$24:$D$73</definedName>
    <definedName name="ExternalData_3" localSheetId="0" hidden="1">'2021'!$N$2:$Q$56</definedName>
    <definedName name="ExternalData_3" localSheetId="1" hidden="1">'2022'!$G$58:$S$121</definedName>
    <definedName name="ExternalData_3" localSheetId="2" hidden="1">'2023'!$N$2:$Q$51</definedName>
    <definedName name="ExternalData_4" localSheetId="0" hidden="1">'2021'!$N$58:$Q$117</definedName>
    <definedName name="ExternalData_4" localSheetId="2" hidden="1">'2023'!$N$54:$Q$106</definedName>
    <definedName name="ExternalData_4" localSheetId="3" hidden="1">'2024'!$K$1:$N$56</definedName>
    <definedName name="solver_adj" localSheetId="5" hidden="1">kmv!$D$62:$D$74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0</definedName>
    <definedName name="solver_nwt" localSheetId="5" hidden="1">1</definedName>
    <definedName name="solver_opt" localSheetId="5" hidden="1">kmv!$B$58</definedName>
    <definedName name="solver_pre" localSheetId="5" hidden="1">0.000001</definedName>
    <definedName name="solver_rbv" localSheetId="5" hidden="1">1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2</definedName>
    <definedName name="solver_val" localSheetId="5" hidden="1">0</definedName>
    <definedName name="solver_ver" localSheetId="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32" l="1"/>
  <c r="F20" i="32"/>
  <c r="F19" i="32"/>
  <c r="F18" i="32"/>
  <c r="E21" i="32"/>
  <c r="E20" i="32"/>
  <c r="E19" i="32"/>
  <c r="E18" i="32"/>
  <c r="D21" i="32"/>
  <c r="D20" i="32"/>
  <c r="D19" i="32"/>
  <c r="D18" i="32"/>
  <c r="C21" i="32"/>
  <c r="C20" i="32"/>
  <c r="C18" i="32"/>
  <c r="B99" i="29"/>
  <c r="B98" i="29"/>
  <c r="B79" i="29"/>
  <c r="F83" i="29"/>
  <c r="K95" i="29"/>
  <c r="E95" i="29"/>
  <c r="C95" i="29"/>
  <c r="K94" i="29"/>
  <c r="E94" i="29"/>
  <c r="C94" i="29"/>
  <c r="K93" i="29"/>
  <c r="E93" i="29"/>
  <c r="C93" i="29"/>
  <c r="K92" i="29"/>
  <c r="E92" i="29"/>
  <c r="C92" i="29"/>
  <c r="K91" i="29"/>
  <c r="E91" i="29"/>
  <c r="C91" i="29"/>
  <c r="K90" i="29"/>
  <c r="E90" i="29"/>
  <c r="C90" i="29"/>
  <c r="K89" i="29"/>
  <c r="E89" i="29"/>
  <c r="C89" i="29"/>
  <c r="K88" i="29"/>
  <c r="E88" i="29"/>
  <c r="C88" i="29"/>
  <c r="K87" i="29"/>
  <c r="E87" i="29"/>
  <c r="C87" i="29"/>
  <c r="K86" i="29"/>
  <c r="E86" i="29"/>
  <c r="C86" i="29"/>
  <c r="K85" i="29"/>
  <c r="E85" i="29"/>
  <c r="C85" i="29"/>
  <c r="K84" i="29"/>
  <c r="F84" i="29"/>
  <c r="G84" i="29" s="1"/>
  <c r="E84" i="29"/>
  <c r="C84" i="29"/>
  <c r="G83" i="29"/>
  <c r="E83" i="29"/>
  <c r="B78" i="29"/>
  <c r="F62" i="29"/>
  <c r="E63" i="29"/>
  <c r="E64" i="29"/>
  <c r="E65" i="29"/>
  <c r="E66" i="29"/>
  <c r="E67" i="29"/>
  <c r="E68" i="29"/>
  <c r="E69" i="29"/>
  <c r="E70" i="29"/>
  <c r="E71" i="29"/>
  <c r="E72" i="29"/>
  <c r="E73" i="29"/>
  <c r="E74" i="29"/>
  <c r="E62" i="29"/>
  <c r="K74" i="29"/>
  <c r="C74" i="29"/>
  <c r="K73" i="29"/>
  <c r="C73" i="29"/>
  <c r="K72" i="29"/>
  <c r="C72" i="29"/>
  <c r="K71" i="29"/>
  <c r="C71" i="29"/>
  <c r="K70" i="29"/>
  <c r="C70" i="29"/>
  <c r="K69" i="29"/>
  <c r="C69" i="29"/>
  <c r="K68" i="29"/>
  <c r="C68" i="29"/>
  <c r="K67" i="29"/>
  <c r="C67" i="29"/>
  <c r="K66" i="29"/>
  <c r="C66" i="29"/>
  <c r="K65" i="29"/>
  <c r="C65" i="29"/>
  <c r="K64" i="29"/>
  <c r="C64" i="29"/>
  <c r="K63" i="29"/>
  <c r="F63" i="29"/>
  <c r="G63" i="29" s="1"/>
  <c r="C63" i="29"/>
  <c r="E45" i="29"/>
  <c r="E46" i="29"/>
  <c r="G46" i="29" s="1"/>
  <c r="E47" i="29"/>
  <c r="E48" i="29"/>
  <c r="E49" i="29"/>
  <c r="E50" i="29"/>
  <c r="G50" i="29" s="1"/>
  <c r="H50" i="29" s="1"/>
  <c r="I50" i="29" s="1"/>
  <c r="J50" i="29" s="1"/>
  <c r="E51" i="29"/>
  <c r="G51" i="29" s="1"/>
  <c r="E52" i="29"/>
  <c r="G52" i="29" s="1"/>
  <c r="H52" i="29" s="1"/>
  <c r="E53" i="29"/>
  <c r="E42" i="29"/>
  <c r="E43" i="29"/>
  <c r="E44" i="29"/>
  <c r="E41" i="29"/>
  <c r="G44" i="29"/>
  <c r="H44" i="29" s="1"/>
  <c r="G48" i="29"/>
  <c r="H48" i="29" s="1"/>
  <c r="G49" i="29"/>
  <c r="B57" i="29"/>
  <c r="B28" i="29"/>
  <c r="K43" i="29"/>
  <c r="K44" i="29"/>
  <c r="K45" i="29"/>
  <c r="K46" i="29"/>
  <c r="K47" i="29"/>
  <c r="K48" i="29"/>
  <c r="K49" i="29"/>
  <c r="K50" i="29"/>
  <c r="K51" i="29"/>
  <c r="K52" i="29"/>
  <c r="K53" i="29"/>
  <c r="K42" i="29"/>
  <c r="G45" i="29"/>
  <c r="H45" i="29" s="1"/>
  <c r="G47" i="29"/>
  <c r="H47" i="29" s="1"/>
  <c r="G53" i="29"/>
  <c r="F43" i="29"/>
  <c r="F44" i="29"/>
  <c r="F45" i="29"/>
  <c r="F46" i="29"/>
  <c r="F47" i="29"/>
  <c r="F48" i="29"/>
  <c r="F49" i="29"/>
  <c r="F50" i="29"/>
  <c r="F51" i="29" s="1"/>
  <c r="F52" i="29" s="1"/>
  <c r="F53" i="29" s="1"/>
  <c r="F42" i="29"/>
  <c r="F41" i="29"/>
  <c r="B35" i="29"/>
  <c r="G42" i="29" s="1"/>
  <c r="H42" i="29" s="1"/>
  <c r="I42" i="29" s="1"/>
  <c r="J42" i="29" s="1"/>
  <c r="C43" i="29"/>
  <c r="C44" i="29"/>
  <c r="C45" i="29"/>
  <c r="C46" i="29"/>
  <c r="C47" i="29"/>
  <c r="C48" i="29"/>
  <c r="C49" i="29"/>
  <c r="C50" i="29"/>
  <c r="C51" i="29"/>
  <c r="C52" i="29"/>
  <c r="C53" i="29"/>
  <c r="C42" i="29"/>
  <c r="D32" i="29"/>
  <c r="B27" i="29"/>
  <c r="C32" i="29"/>
  <c r="B32" i="29"/>
  <c r="C22" i="29"/>
  <c r="C23" i="29" s="1"/>
  <c r="C21" i="29"/>
  <c r="C20" i="29"/>
  <c r="B22" i="29"/>
  <c r="B21" i="29"/>
  <c r="B23" i="29"/>
  <c r="B20" i="29"/>
  <c r="D5" i="29"/>
  <c r="D6" i="29"/>
  <c r="D7" i="29"/>
  <c r="D8" i="29"/>
  <c r="D9" i="29"/>
  <c r="D10" i="29"/>
  <c r="D11" i="29"/>
  <c r="D12" i="29"/>
  <c r="D13" i="29"/>
  <c r="D14" i="29"/>
  <c r="D15" i="29"/>
  <c r="D16" i="29"/>
  <c r="D4" i="29"/>
  <c r="F21" i="28"/>
  <c r="E21" i="28"/>
  <c r="D21" i="28"/>
  <c r="C21" i="28"/>
  <c r="F20" i="28"/>
  <c r="E20" i="28"/>
  <c r="D20" i="28"/>
  <c r="C20" i="28"/>
  <c r="F19" i="28"/>
  <c r="E19" i="28"/>
  <c r="D19" i="28"/>
  <c r="C19" i="28"/>
  <c r="F23" i="28"/>
  <c r="E23" i="28"/>
  <c r="D23" i="28"/>
  <c r="C23" i="28"/>
  <c r="F22" i="28"/>
  <c r="E22" i="28"/>
  <c r="D22" i="28"/>
  <c r="C22" i="28"/>
  <c r="F15" i="28"/>
  <c r="E15" i="28"/>
  <c r="D15" i="28"/>
  <c r="C15" i="28"/>
  <c r="C6" i="28"/>
  <c r="F14" i="28"/>
  <c r="E14" i="28"/>
  <c r="D14" i="28"/>
  <c r="C14" i="28"/>
  <c r="F13" i="28"/>
  <c r="E13" i="28"/>
  <c r="D13" i="28"/>
  <c r="C13" i="28"/>
  <c r="D10" i="28"/>
  <c r="F10" i="28"/>
  <c r="E10" i="28"/>
  <c r="C10" i="28"/>
  <c r="F9" i="28"/>
  <c r="E9" i="28"/>
  <c r="D9" i="28"/>
  <c r="C9" i="28"/>
  <c r="F8" i="28"/>
  <c r="E8" i="28"/>
  <c r="D8" i="28"/>
  <c r="C8" i="28"/>
  <c r="F7" i="28"/>
  <c r="E7" i="28"/>
  <c r="D7" i="28"/>
  <c r="C7" i="28"/>
  <c r="F6" i="28"/>
  <c r="E6" i="28"/>
  <c r="D6" i="28"/>
  <c r="I83" i="29" l="1"/>
  <c r="J83" i="29" s="1"/>
  <c r="H83" i="29"/>
  <c r="H84" i="29"/>
  <c r="I84" i="29" s="1"/>
  <c r="J84" i="29" s="1"/>
  <c r="F85" i="29"/>
  <c r="G62" i="29"/>
  <c r="H62" i="29" s="1"/>
  <c r="I62" i="29" s="1"/>
  <c r="J62" i="29" s="1"/>
  <c r="H63" i="29"/>
  <c r="I63" i="29" s="1"/>
  <c r="J63" i="29" s="1"/>
  <c r="F64" i="29"/>
  <c r="G41" i="29"/>
  <c r="H41" i="29" s="1"/>
  <c r="H51" i="29"/>
  <c r="I51" i="29" s="1"/>
  <c r="J51" i="29" s="1"/>
  <c r="I52" i="29"/>
  <c r="J52" i="29" s="1"/>
  <c r="I44" i="29"/>
  <c r="J44" i="29" s="1"/>
  <c r="I45" i="29"/>
  <c r="J45" i="29" s="1"/>
  <c r="I41" i="29"/>
  <c r="J41" i="29" s="1"/>
  <c r="H46" i="29"/>
  <c r="I46" i="29" s="1"/>
  <c r="J46" i="29" s="1"/>
  <c r="H53" i="29"/>
  <c r="I53" i="29" s="1"/>
  <c r="J53" i="29" s="1"/>
  <c r="I47" i="29"/>
  <c r="J47" i="29" s="1"/>
  <c r="H49" i="29"/>
  <c r="I49" i="29" s="1"/>
  <c r="J49" i="29" s="1"/>
  <c r="I48" i="29"/>
  <c r="J48" i="29" s="1"/>
  <c r="G85" i="29" l="1"/>
  <c r="F86" i="29"/>
  <c r="G64" i="29"/>
  <c r="F65" i="29"/>
  <c r="G43" i="29"/>
  <c r="H43" i="29" s="1"/>
  <c r="G86" i="29" l="1"/>
  <c r="F87" i="29"/>
  <c r="H85" i="29"/>
  <c r="I85" i="29" s="1"/>
  <c r="J85" i="29" s="1"/>
  <c r="G65" i="29"/>
  <c r="F66" i="29"/>
  <c r="H64" i="29"/>
  <c r="I64" i="29" s="1"/>
  <c r="J64" i="29" s="1"/>
  <c r="I43" i="29"/>
  <c r="J43" i="29" s="1"/>
  <c r="B36" i="29" s="1"/>
  <c r="G87" i="29" l="1"/>
  <c r="F88" i="29"/>
  <c r="H86" i="29"/>
  <c r="I86" i="29" s="1"/>
  <c r="J86" i="29" s="1"/>
  <c r="F67" i="29"/>
  <c r="G66" i="29"/>
  <c r="H65" i="29"/>
  <c r="I65" i="29" s="1"/>
  <c r="J65" i="29" s="1"/>
  <c r="G88" i="29" l="1"/>
  <c r="F89" i="29"/>
  <c r="H87" i="29"/>
  <c r="I87" i="29"/>
  <c r="J87" i="29" s="1"/>
  <c r="H66" i="29"/>
  <c r="I66" i="29" s="1"/>
  <c r="J66" i="29" s="1"/>
  <c r="F68" i="29"/>
  <c r="G67" i="29"/>
  <c r="G89" i="29" l="1"/>
  <c r="F90" i="29"/>
  <c r="H88" i="29"/>
  <c r="I88" i="29" s="1"/>
  <c r="J88" i="29" s="1"/>
  <c r="H67" i="29"/>
  <c r="I67" i="29" s="1"/>
  <c r="J67" i="29" s="1"/>
  <c r="G68" i="29"/>
  <c r="F69" i="29"/>
  <c r="G90" i="29" l="1"/>
  <c r="F91" i="29"/>
  <c r="H89" i="29"/>
  <c r="I89" i="29"/>
  <c r="J89" i="29" s="1"/>
  <c r="F70" i="29"/>
  <c r="G69" i="29"/>
  <c r="H68" i="29"/>
  <c r="I68" i="29" s="1"/>
  <c r="J68" i="29" s="1"/>
  <c r="G91" i="29" l="1"/>
  <c r="F92" i="29"/>
  <c r="H90" i="29"/>
  <c r="I90" i="29"/>
  <c r="J90" i="29" s="1"/>
  <c r="H69" i="29"/>
  <c r="I69" i="29" s="1"/>
  <c r="J69" i="29" s="1"/>
  <c r="G70" i="29"/>
  <c r="F71" i="29"/>
  <c r="G92" i="29" l="1"/>
  <c r="F93" i="29"/>
  <c r="H91" i="29"/>
  <c r="I91" i="29" s="1"/>
  <c r="J91" i="29" s="1"/>
  <c r="H70" i="29"/>
  <c r="I70" i="29" s="1"/>
  <c r="J70" i="29" s="1"/>
  <c r="G71" i="29"/>
  <c r="F72" i="29"/>
  <c r="G93" i="29" l="1"/>
  <c r="F94" i="29"/>
  <c r="H92" i="29"/>
  <c r="I92" i="29"/>
  <c r="J92" i="29" s="1"/>
  <c r="H71" i="29"/>
  <c r="I71" i="29" s="1"/>
  <c r="J71" i="29" s="1"/>
  <c r="F73" i="29"/>
  <c r="G72" i="29"/>
  <c r="G94" i="29" l="1"/>
  <c r="F95" i="29"/>
  <c r="G95" i="29" s="1"/>
  <c r="H93" i="29"/>
  <c r="I93" i="29" s="1"/>
  <c r="J93" i="29" s="1"/>
  <c r="G73" i="29"/>
  <c r="F74" i="29"/>
  <c r="G74" i="29" s="1"/>
  <c r="H72" i="29"/>
  <c r="I72" i="29" s="1"/>
  <c r="J72" i="29" s="1"/>
  <c r="H95" i="29" l="1"/>
  <c r="I95" i="29" s="1"/>
  <c r="J95" i="29" s="1"/>
  <c r="H94" i="29"/>
  <c r="I94" i="29" s="1"/>
  <c r="J94" i="29" s="1"/>
  <c r="H74" i="29"/>
  <c r="I74" i="29" s="1"/>
  <c r="J74" i="29" s="1"/>
  <c r="H73" i="29"/>
  <c r="I73" i="29" s="1"/>
  <c r="J73" i="29" s="1"/>
  <c r="B58" i="29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5323BC-FBA1-4A45-A75D-A0F6D6EB073A}" keepAlive="1" name="Query - Table160 (Page 75)" description="Connection to the 'Table160 (Page 75)' query in the workbook." type="5" refreshedVersion="8" background="1" saveData="1">
    <dbPr connection="Provider=Microsoft.Mashup.OleDb.1;Data Source=$Workbook$;Location=&quot;Table160 (Page 75)&quot;;Extended Properties=&quot;&quot;" command="SELECT * FROM [Table160 (Page 75)]"/>
  </connection>
  <connection id="2" xr16:uid="{4BD186F1-20FE-446D-BB94-CE44C64BC211}" keepAlive="1" name="Query - Table162 (Page 76)" description="Connection to the 'Table162 (Page 76)' query in the workbook." type="5" refreshedVersion="8" background="1" saveData="1">
    <dbPr connection="Provider=Microsoft.Mashup.OleDb.1;Data Source=$Workbook$;Location=&quot;Table162 (Page 76)&quot;;Extended Properties=&quot;&quot;" command="SELECT * FROM [Table162 (Page 76)]"/>
  </connection>
  <connection id="3" xr16:uid="{ADBC6815-C99F-44B9-A4BA-924FA63904F4}" keepAlive="1" name="Query - Table164 (Page 77)" description="Connection to the 'Table164 (Page 77)' query in the workbook." type="5" refreshedVersion="8" background="1" saveData="1">
    <dbPr connection="Provider=Microsoft.Mashup.OleDb.1;Data Source=$Workbook$;Location=&quot;Table164 (Page 77)&quot;;Extended Properties=&quot;&quot;" command="SELECT * FROM [Table164 (Page 77)]"/>
  </connection>
  <connection id="4" xr16:uid="{453679CA-9F24-4397-94DE-958D5303317F}" keepAlive="1" name="Query - Table435 (Page 153)" description="Connection to the 'Table435 (Page 153)' query in the workbook." type="5" refreshedVersion="8" background="1" saveData="1">
    <dbPr connection="Provider=Microsoft.Mashup.OleDb.1;Data Source=$Workbook$;Location=&quot;Table435 (Page 153)&quot;;Extended Properties=&quot;&quot;" command="SELECT * FROM [Table435 (Page 153)]"/>
  </connection>
  <connection id="5" xr16:uid="{3773A4F8-D86F-4653-932C-0346B5C19C84}" keepAlive="1" name="Query - Table437 (Page 154)" description="Connection to the 'Table437 (Page 154)' query in the workbook." type="5" refreshedVersion="8" background="1" saveData="1">
    <dbPr connection="Provider=Microsoft.Mashup.OleDb.1;Data Source=$Workbook$;Location=&quot;Table437 (Page 154)&quot;;Extended Properties=&quot;&quot;" command="SELECT * FROM [Table437 (Page 154)]"/>
  </connection>
  <connection id="6" xr16:uid="{9C7274AB-1CA0-49E4-B9BA-64AB1F577C68}" keepAlive="1" name="Query - Table437 (Page 154) (2)" description="Connection to the 'Table437 (Page 154) (2)' query in the workbook." type="5" refreshedVersion="8" background="1" saveData="1">
    <dbPr connection="Provider=Microsoft.Mashup.OleDb.1;Data Source=$Workbook$;Location=&quot;Table437 (Page 154) (2)&quot;;Extended Properties=&quot;&quot;" command="SELECT * FROM [Table437 (Page 154) (2)]"/>
  </connection>
  <connection id="7" xr16:uid="{9AC474F4-F1CA-4558-9863-CE1D44011502}" keepAlive="1" name="Query - Table438 (Page 155)" description="Connection to the 'Table438 (Page 155)' query in the workbook." type="5" refreshedVersion="8" background="1" saveData="1">
    <dbPr connection="Provider=Microsoft.Mashup.OleDb.1;Data Source=$Workbook$;Location=&quot;Table438 (Page 155)&quot;;Extended Properties=&quot;&quot;" command="SELECT * FROM [Table438 (Page 155)]"/>
  </connection>
  <connection id="8" xr16:uid="{220CED52-B190-4BA4-9843-2B8EBD704381}" keepAlive="1" name="Query - Table439 (Page 156)" description="Connection to the 'Table439 (Page 156)' query in the workbook." type="5" refreshedVersion="8" background="1" saveData="1">
    <dbPr connection="Provider=Microsoft.Mashup.OleDb.1;Data Source=$Workbook$;Location=&quot;Table439 (Page 156)&quot;;Extended Properties=&quot;&quot;" command="SELECT * FROM [Table439 (Page 156)]"/>
  </connection>
  <connection id="9" xr16:uid="{AEF5B8D8-CBC1-4459-976D-B6E6F3C035B6}" keepAlive="1" name="Query - Table441 (Page 157)" description="Connection to the 'Table441 (Page 157)' query in the workbook." type="5" refreshedVersion="8" background="1" saveData="1">
    <dbPr connection="Provider=Microsoft.Mashup.OleDb.1;Data Source=$Workbook$;Location=&quot;Table441 (Page 157)&quot;;Extended Properties=&quot;&quot;" command="SELECT * FROM [Table441 (Page 157)]"/>
  </connection>
  <connection id="10" xr16:uid="{A802A815-D5E1-47BC-B40A-3A40E8606930}" keepAlive="1" name="Query - Table521 (Page 173)" description="Connection to the 'Table521 (Page 173)' query in the workbook." type="5" refreshedVersion="8" background="1" saveData="1">
    <dbPr connection="Provider=Microsoft.Mashup.OleDb.1;Data Source=$Workbook$;Location=&quot;Table521 (Page 173)&quot;;Extended Properties=&quot;&quot;" command="SELECT * FROM [Table521 (Page 173)]"/>
  </connection>
  <connection id="11" xr16:uid="{92FF8E3C-016A-453D-AF8A-66280789CE1E}" keepAlive="1" name="Query - Table521 (Page 173) (2)" description="Connection to the 'Table521 (Page 173) (2)' query in the workbook." type="5" refreshedVersion="8" background="1" saveData="1">
    <dbPr connection="Provider=Microsoft.Mashup.OleDb.1;Data Source=$Workbook$;Location=&quot;Table521 (Page 173) (2)&quot;;Extended Properties=&quot;&quot;" command="SELECT * FROM [Table521 (Page 173) (2)]"/>
  </connection>
  <connection id="12" xr16:uid="{D38126F9-27B6-4CE9-B571-878B5C5052EA}" keepAlive="1" name="Query - Table522 (Page 174)" description="Connection to the 'Table522 (Page 174)' query in the workbook." type="5" refreshedVersion="8" background="1" saveData="1">
    <dbPr connection="Provider=Microsoft.Mashup.OleDb.1;Data Source=$Workbook$;Location=&quot;Table522 (Page 174)&quot;;Extended Properties=&quot;&quot;" command="SELECT * FROM [Table522 (Page 174)]"/>
  </connection>
  <connection id="13" xr16:uid="{786FC8FE-9CC7-4226-A6BA-AAA8BC8C9547}" keepAlive="1" name="Query - Table522 (Page 174) (2)" description="Connection to the 'Table522 (Page 174) (2)' query in the workbook." type="5" refreshedVersion="8" background="1" saveData="1">
    <dbPr connection="Provider=Microsoft.Mashup.OleDb.1;Data Source=$Workbook$;Location=&quot;Table522 (Page 174) (2)&quot;;Extended Properties=&quot;&quot;" command="SELECT * FROM [Table522 (Page 174) (2)]"/>
  </connection>
  <connection id="14" xr16:uid="{90CC1958-C2DD-4DAE-85B8-DBDF53408EC1}" keepAlive="1" name="Query - Table524 (Page 175)" description="Connection to the 'Table524 (Page 175)' query in the workbook." type="5" refreshedVersion="8" background="1" saveData="1">
    <dbPr connection="Provider=Microsoft.Mashup.OleDb.1;Data Source=$Workbook$;Location=&quot;Table524 (Page 175)&quot;;Extended Properties=&quot;&quot;" command="SELECT * FROM [Table524 (Page 175)]"/>
  </connection>
  <connection id="15" xr16:uid="{E8599F12-58F7-4DE9-8680-4A40C55FCA10}" keepAlive="1" name="Query - Table524 (Page 175) (2)" description="Connection to the 'Table524 (Page 175) (2)' query in the workbook." type="5" refreshedVersion="8" background="1" saveData="1">
    <dbPr connection="Provider=Microsoft.Mashup.OleDb.1;Data Source=$Workbook$;Location=&quot;Table524 (Page 175) (2)&quot;;Extended Properties=&quot;&quot;" command="SELECT * FROM [Table524 (Page 175) (2)]"/>
  </connection>
  <connection id="16" xr16:uid="{B7AAD85B-C937-4030-86F9-A346A5FC213D}" keepAlive="1" name="Query - Table526 (Page 176)" description="Connection to the 'Table526 (Page 176)' query in the workbook." type="5" refreshedVersion="8" background="1" saveData="1">
    <dbPr connection="Provider=Microsoft.Mashup.OleDb.1;Data Source=$Workbook$;Location=&quot;Table526 (Page 176)&quot;;Extended Properties=&quot;&quot;" command="SELECT * FROM [Table526 (Page 176)]"/>
  </connection>
  <connection id="17" xr16:uid="{43FA522F-3085-4665-9114-744C833AAD06}" keepAlive="1" name="Query - Table526 (Page 176) (2)" description="Connection to the 'Table526 (Page 176) (2)' query in the workbook." type="5" refreshedVersion="0" background="1">
    <dbPr connection="Provider=Microsoft.Mashup.OleDb.1;Data Source=$Workbook$;Location=&quot;Table526 (Page 176) (2)&quot;;Extended Properties=&quot;&quot;" command="SELECT * FROM [Table526 (Page 176) (2)]"/>
  </connection>
  <connection id="18" xr16:uid="{98D2DA33-67F3-4F4D-9534-CAB7289FE09A}" keepAlive="1" name="Query - Table526 (Page 176) (3)" description="Connection to the 'Table526 (Page 176) (3)' query in the workbook." type="5" refreshedVersion="8" background="1" saveData="1">
    <dbPr connection="Provider=Microsoft.Mashup.OleDb.1;Data Source=$Workbook$;Location=&quot;Table526 (Page 176) (3)&quot;;Extended Properties=&quot;&quot;" command="SELECT * FROM [Table526 (Page 176) (3)]"/>
  </connection>
  <connection id="19" xr16:uid="{95049E47-0ED6-4957-87F7-0245174D7B14}" keepAlive="1" name="Query - Table528 (Page 177)" description="Connection to the 'Table528 (Page 177)' query in the workbook." type="5" refreshedVersion="8" background="1" saveData="1">
    <dbPr connection="Provider=Microsoft.Mashup.OleDb.1;Data Source=$Workbook$;Location=&quot;Table528 (Page 177)&quot;;Extended Properties=&quot;&quot;" command="SELECT * FROM [Table528 (Page 177)]"/>
  </connection>
</connections>
</file>

<file path=xl/sharedStrings.xml><?xml version="1.0" encoding="utf-8"?>
<sst xmlns="http://schemas.openxmlformats.org/spreadsheetml/2006/main" count="2574" uniqueCount="894">
  <si>
    <t>Particulars</t>
  </si>
  <si>
    <t>Note</t>
  </si>
  <si>
    <t>As at
31 March 2024</t>
  </si>
  <si>
    <t>As at
31 March 2023*</t>
  </si>
  <si>
    <t>Assets</t>
  </si>
  <si>
    <t>Non-current assets</t>
  </si>
  <si>
    <t>Goodwill</t>
  </si>
  <si>
    <t>14</t>
  </si>
  <si>
    <t>-</t>
  </si>
  <si>
    <t>Intangible assets</t>
  </si>
  <si>
    <t>15</t>
  </si>
  <si>
    <t>Property, plant and equipment</t>
  </si>
  <si>
    <t>16</t>
  </si>
  <si>
    <t>Exploration and evaluation assets</t>
  </si>
  <si>
    <t>Financial asset investments</t>
  </si>
  <si>
    <t>17</t>
  </si>
  <si>
    <t>118</t>
  </si>
  <si>
    <t>Non-current tax assets</t>
  </si>
  <si>
    <t>11(d)</t>
  </si>
  <si>
    <t>Other non-current assets</t>
  </si>
  <si>
    <t>18</t>
  </si>
  <si>
    <t>Deferred tax assets</t>
  </si>
  <si>
    <t>11(c)</t>
  </si>
  <si>
    <t>Current assets</t>
  </si>
  <si>
    <t>Inventories</t>
  </si>
  <si>
    <t>19</t>
  </si>
  <si>
    <t>Trade and other receivables</t>
  </si>
  <si>
    <t>Financial instruments (derivatives)</t>
  </si>
  <si>
    <t>24</t>
  </si>
  <si>
    <t>20</t>
  </si>
  <si>
    <t>Current tax assets</t>
  </si>
  <si>
    <t>8</t>
  </si>
  <si>
    <t>Short-term investments</t>
  </si>
  <si>
    <t>Cash and cash equivalents</t>
  </si>
  <si>
    <t>21</t>
  </si>
  <si>
    <t>Total assets</t>
  </si>
  <si>
    <t>Liabilities</t>
  </si>
  <si>
    <t>Current liabilities</t>
  </si>
  <si>
    <t>Borrowings</t>
  </si>
  <si>
    <t>22(a)</t>
  </si>
  <si>
    <t>Operational buyer's credit/supplier's credit</t>
  </si>
  <si>
    <t>22(c)</t>
  </si>
  <si>
    <t>Trade and other payables</t>
  </si>
  <si>
    <t>23</t>
  </si>
  <si>
    <t>Retirement benefits</t>
  </si>
  <si>
    <t>26</t>
  </si>
  <si>
    <t>6</t>
  </si>
  <si>
    <t>Provisions</t>
  </si>
  <si>
    <t>25</t>
  </si>
  <si>
    <t>Current tax liabilities</t>
  </si>
  <si>
    <t>299</t>
  </si>
  <si>
    <t>Net current liabilities</t>
  </si>
  <si>
    <t>Non-current liabilities</t>
  </si>
  <si>
    <t>240</t>
  </si>
  <si>
    <t>Deferred tax liabilities</t>
  </si>
  <si>
    <t>28</t>
  </si>
  <si>
    <t>Total liabilities</t>
  </si>
  <si>
    <t>Net liabilities</t>
  </si>
  <si>
    <t>Equity</t>
  </si>
  <si>
    <t>Share capital</t>
  </si>
  <si>
    <t>29</t>
  </si>
  <si>
    <t>Hedging reserve</t>
  </si>
  <si>
    <t>(94)</t>
  </si>
  <si>
    <t>Other reserves</t>
  </si>
  <si>
    <t>Retained earnings</t>
  </si>
  <si>
    <t>Equity attributable to equity holders of the parent</t>
  </si>
  <si>
    <t>Non-controlling interests</t>
  </si>
  <si>
    <t>30</t>
  </si>
  <si>
    <t>Total equity</t>
  </si>
  <si>
    <t>Year ended
31 March 2024</t>
  </si>
  <si>
    <t>Year ended
31 March 2023</t>
  </si>
  <si>
    <t>Profit for the year</t>
  </si>
  <si>
    <t>99</t>
  </si>
  <si>
    <t>Items that will not be reclassified subsequently to income statement:</t>
  </si>
  <si>
    <t>Remeasurement of net defined benefit plans (note 26)</t>
  </si>
  <si>
    <t>(1)</t>
  </si>
  <si>
    <t>Tax effects on net defined benefit plans</t>
  </si>
  <si>
    <t>1</t>
  </si>
  <si>
    <t>Loss on fair value of financial asset equity investment</t>
  </si>
  <si>
    <t>(2)</t>
  </si>
  <si>
    <t>Total (a)</t>
  </si>
  <si>
    <t>Items that may be reclassified subsequently to income statement:</t>
  </si>
  <si>
    <t>Exchange differences arising on translation of foreign operations</t>
  </si>
  <si>
    <t>(75)</t>
  </si>
  <si>
    <t>Loss on fair value of financial asset debt investment</t>
  </si>
  <si>
    <t>(Loss) / Gain on cash flow hedges</t>
  </si>
  <si>
    <t>(7)</t>
  </si>
  <si>
    <t>Tax effects arising on cash flow hedges</t>
  </si>
  <si>
    <t>2</t>
  </si>
  <si>
    <t>Gain on cash flow hedges recycled to income statement</t>
  </si>
  <si>
    <t>(6)</t>
  </si>
  <si>
    <t>Tax effects arising on cash flow hedges recycled to income statement</t>
  </si>
  <si>
    <t>Total (b)</t>
  </si>
  <si>
    <t>(84)</t>
  </si>
  <si>
    <t>Other comprehensive loss for the year (a+b)</t>
  </si>
  <si>
    <t>(86)</t>
  </si>
  <si>
    <t>Total comprehensive income for the year</t>
  </si>
  <si>
    <t>13</t>
  </si>
  <si>
    <t>Attributable to:</t>
  </si>
  <si>
    <t>Equity holders of the parent</t>
  </si>
  <si>
    <t>(446)</t>
  </si>
  <si>
    <t>459</t>
  </si>
  <si>
    <t>Operating activities</t>
  </si>
  <si>
    <t>Profit before taxation</t>
  </si>
  <si>
    <t>1,754</t>
  </si>
  <si>
    <t>1,632</t>
  </si>
  <si>
    <t>Adjustments for:</t>
  </si>
  <si>
    <t>Depreciation and amortisation</t>
  </si>
  <si>
    <t>1,283</t>
  </si>
  <si>
    <t>1,382</t>
  </si>
  <si>
    <t>Investment revenues</t>
  </si>
  <si>
    <t>7</t>
  </si>
  <si>
    <t>(202)</t>
  </si>
  <si>
    <t>(251)</t>
  </si>
  <si>
    <t>Finance costs</t>
  </si>
  <si>
    <t>1,882</t>
  </si>
  <si>
    <t>1,558</t>
  </si>
  <si>
    <t>Other (gains) and losses (net)</t>
  </si>
  <si>
    <t>37</t>
  </si>
  <si>
    <t>79</t>
  </si>
  <si>
    <t>Loss on disposal of Property plant and equipment</t>
  </si>
  <si>
    <t>Share-based payment charge</t>
  </si>
  <si>
    <t>11</t>
  </si>
  <si>
    <t>Liabilities written back</t>
  </si>
  <si>
    <t>(16)</t>
  </si>
  <si>
    <t>(34)</t>
  </si>
  <si>
    <t>Exploration costs written off</t>
  </si>
  <si>
    <t>89</t>
  </si>
  <si>
    <t>Capital creditor written back</t>
  </si>
  <si>
    <t>(96)</t>
  </si>
  <si>
    <t>Impairment charge/ (reversal) of assets (net)</t>
  </si>
  <si>
    <t>(28)</t>
  </si>
  <si>
    <t>61</t>
  </si>
  <si>
    <t>Transfer of CSR Assets</t>
  </si>
  <si>
    <t>Provision for doubtful debts /Expected credit loss (ECL)/bad debts written off</t>
  </si>
  <si>
    <t>33</t>
  </si>
  <si>
    <t>53</t>
  </si>
  <si>
    <t>Other non cash items</t>
  </si>
  <si>
    <t>(0)</t>
  </si>
  <si>
    <t>Operating cash flows before movements in working capital</t>
  </si>
  <si>
    <t>4,764</t>
  </si>
  <si>
    <t>4,530</t>
  </si>
  <si>
    <t>(Increase)/Decrease in inventories</t>
  </si>
  <si>
    <t>204</t>
  </si>
  <si>
    <t>(92)</t>
  </si>
  <si>
    <t>(Increase)/Decrease in receivables</t>
  </si>
  <si>
    <t>(35)</t>
  </si>
  <si>
    <t>280</t>
  </si>
  <si>
    <t>Increase/(Decrease) in payables</t>
  </si>
  <si>
    <t>(415)</t>
  </si>
  <si>
    <t>363</t>
  </si>
  <si>
    <t>Cash generated from operations</t>
  </si>
  <si>
    <t>4,515</t>
  </si>
  <si>
    <t>5,081</t>
  </si>
  <si>
    <t>Dividend received</t>
  </si>
  <si>
    <t>5</t>
  </si>
  <si>
    <t>Interest received</t>
  </si>
  <si>
    <t>152</t>
  </si>
  <si>
    <t>210</t>
  </si>
  <si>
    <t>Interest paid</t>
  </si>
  <si>
    <t>(1,840)</t>
  </si>
  <si>
    <t>(1,503)</t>
  </si>
  <si>
    <t>Income taxes paid (net of refunds)</t>
  </si>
  <si>
    <t>(351)</t>
  </si>
  <si>
    <t>(998)</t>
  </si>
  <si>
    <t>Dividends paid</t>
  </si>
  <si>
    <t>Refund of dividend distribution tax</t>
  </si>
  <si>
    <t>10</t>
  </si>
  <si>
    <t>Net cash inflow from operating activities</t>
  </si>
  <si>
    <t>2,484</t>
  </si>
  <si>
    <t>2,786</t>
  </si>
  <si>
    <t>Cash flows from investing activities</t>
  </si>
  <si>
    <t>Purchases of property, plant and equipment, intangibles, exploration and evaluation assets</t>
  </si>
  <si>
    <t>(2,019)</t>
  </si>
  <si>
    <t>(1,700)</t>
  </si>
  <si>
    <t>Proceeds on disposal of property, plant and equipment, intangibles, exploration and
evaluation assets</t>
  </si>
  <si>
    <t>Proceeds from redemption of short-term investments</t>
  </si>
  <si>
    <t>22(b)</t>
  </si>
  <si>
    <t>8,199</t>
  </si>
  <si>
    <t>16,185</t>
  </si>
  <si>
    <t>Purchases of short-term investments</t>
  </si>
  <si>
    <t>(8,028)</t>
  </si>
  <si>
    <t>(15,092)</t>
  </si>
  <si>
    <t>Proceeds from sale of stake in subsidiaries</t>
  </si>
  <si>
    <t>904</t>
  </si>
  <si>
    <t>Proceeds from sale of investment in subsidiary</t>
  </si>
  <si>
    <t>3(e)</t>
  </si>
  <si>
    <t>Purchase of long term investments</t>
  </si>
  <si>
    <t>34</t>
  </si>
  <si>
    <t>(59)</t>
  </si>
  <si>
    <t>(3)</t>
  </si>
  <si>
    <t>Proceeds from sale of long term investments</t>
  </si>
  <si>
    <t>Payment made to site restoration fund</t>
  </si>
  <si>
    <t>(25)</t>
  </si>
  <si>
    <t>Net cash used in investing activities</t>
  </si>
  <si>
    <t>(994)</t>
  </si>
  <si>
    <t>(637)</t>
  </si>
  <si>
    <t>Cash flows from financing activities</t>
  </si>
  <si>
    <t/>
  </si>
  <si>
    <t>Payment for acquiring non-controlling interest</t>
  </si>
  <si>
    <t>Dividends paid to non-controlling interests of subsidiaries</t>
  </si>
  <si>
    <t>(967)</t>
  </si>
  <si>
    <t>Proceeds/(repayment of) working capital loan (net)</t>
  </si>
  <si>
    <t>(18)</t>
  </si>
  <si>
    <t>(2)
(2,523)
(118)
2,971
(2,281)
3,819
(4,317)
-(23)
(2,474)
(325)
(83)
1,266
858</t>
  </si>
  <si>
    <t>Proceeds from other short-term borrowings</t>
  </si>
  <si>
    <t>1,301</t>
  </si>
  <si>
    <t>Repayment of other short-term borrowings</t>
  </si>
  <si>
    <t>(2,367)</t>
  </si>
  <si>
    <t>Proceeds from long-term borrowings</t>
  </si>
  <si>
    <t>Repayment of long-term borrowings</t>
  </si>
  <si>
    <t>(4,613)</t>
  </si>
  <si>
    <t>Purchase of stock option</t>
  </si>
  <si>
    <t>(24)</t>
  </si>
  <si>
    <t>Payment of lease liabilities</t>
  </si>
  <si>
    <t>(48)
(1,972)
(482)</t>
  </si>
  <si>
    <t>Net cash used in financing activities</t>
  </si>
  <si>
    <t>Net decrease in cash and cash equivalents</t>
  </si>
  <si>
    <t>Effect of foreign exchange rate changes</t>
  </si>
  <si>
    <t>(11)</t>
  </si>
  <si>
    <t>Cash and cash equivalents at beginning of the year</t>
  </si>
  <si>
    <t>858</t>
  </si>
  <si>
    <t>Cash and cash equivalents at end of the year</t>
  </si>
  <si>
    <t>21 &amp; 22(b)</t>
  </si>
  <si>
    <t>365</t>
  </si>
  <si>
    <t>Column8</t>
  </si>
  <si>
    <t>Total</t>
  </si>
  <si>
    <t>Special items</t>
  </si>
  <si>
    <t>Before</t>
  </si>
  <si>
    <t>Special items
(Note 6)</t>
  </si>
  <si>
    <t>Before
Special items</t>
  </si>
  <si>
    <t>(Note 6)</t>
  </si>
  <si>
    <t>18,283</t>
  </si>
  <si>
    <t>142</t>
  </si>
  <si>
    <t>18,141</t>
  </si>
  <si>
    <t>17,128</t>
  </si>
  <si>
    <t>Revenue</t>
  </si>
  <si>
    <t>(14,437)</t>
  </si>
  <si>
    <t>(259)</t>
  </si>
  <si>
    <t>(14,178)</t>
  </si>
  <si>
    <t>(12,863)</t>
  </si>
  <si>
    <t>96</t>
  </si>
  <si>
    <t>(12,959)</t>
  </si>
  <si>
    <t>Cost of sales</t>
  </si>
  <si>
    <t>3,846</t>
  </si>
  <si>
    <t>(117)</t>
  </si>
  <si>
    <t>3,963</t>
  </si>
  <si>
    <t>4,265</t>
  </si>
  <si>
    <t>4,169</t>
  </si>
  <si>
    <t>Gross profit / (loss)</t>
  </si>
  <si>
    <t>239</t>
  </si>
  <si>
    <t>247</t>
  </si>
  <si>
    <t>Other operating income</t>
  </si>
  <si>
    <t>(476)</t>
  </si>
  <si>
    <t>(473)</t>
  </si>
  <si>
    <t>Distribution costs</t>
  </si>
  <si>
    <t>(530)</t>
  </si>
  <si>
    <t>(596)</t>
  </si>
  <si>
    <t>Administrative expenses</t>
  </si>
  <si>
    <t>(61)</t>
  </si>
  <si>
    <t>Impairment reversal / (charge) [net]</t>
  </si>
  <si>
    <t>3,018</t>
  </si>
  <si>
    <t>(178)</t>
  </si>
  <si>
    <t>3,196</t>
  </si>
  <si>
    <t>3,471</t>
  </si>
  <si>
    <t>124</t>
  </si>
  <si>
    <t>3,347</t>
  </si>
  <si>
    <t>Operating profit / (loss)</t>
  </si>
  <si>
    <t>251</t>
  </si>
  <si>
    <t>202</t>
  </si>
  <si>
    <t>Investment revenue</t>
  </si>
  <si>
    <t>(1,558)</t>
  </si>
  <si>
    <t>(1882)</t>
  </si>
  <si>
    <t>(1,882)</t>
  </si>
  <si>
    <t>(79)</t>
  </si>
  <si>
    <t>(37)</t>
  </si>
  <si>
    <t>9</t>
  </si>
  <si>
    <t>Other gains and (losses) [net]</t>
  </si>
  <si>
    <t>1,810</t>
  </si>
  <si>
    <t>1,630</t>
  </si>
  <si>
    <t>Profit / (loss) before taxation (a)</t>
  </si>
  <si>
    <t>(794)</t>
  </si>
  <si>
    <t>100</t>
  </si>
  <si>
    <t>(894)</t>
  </si>
  <si>
    <t>(1,655)</t>
  </si>
  <si>
    <t>(818)</t>
  </si>
  <si>
    <t>(837)</t>
  </si>
  <si>
    <t>Net (expense)/tax credit (b)</t>
  </si>
  <si>
    <t>838</t>
  </si>
  <si>
    <t>(78)</t>
  </si>
  <si>
    <t>916</t>
  </si>
  <si>
    <t>(694)</t>
  </si>
  <si>
    <t>793</t>
  </si>
  <si>
    <t>Profit / (loss) for the year (a+b)</t>
  </si>
  <si>
    <t>(5)</t>
  </si>
  <si>
    <t>(54)</t>
  </si>
  <si>
    <t>49</t>
  </si>
  <si>
    <t>(400)</t>
  </si>
  <si>
    <t>(431)</t>
  </si>
  <si>
    <t>31</t>
  </si>
  <si>
    <t>843</t>
  </si>
  <si>
    <t>867</t>
  </si>
  <si>
    <t>499</t>
  </si>
  <si>
    <t>(263)</t>
  </si>
  <si>
    <t>762</t>
  </si>
  <si>
    <t>Profit / (loss) for the year</t>
  </si>
  <si>
    <t>column 1</t>
  </si>
  <si>
    <t>column 2</t>
  </si>
  <si>
    <t>column 4</t>
  </si>
  <si>
    <t>column 5</t>
  </si>
  <si>
    <t>Column6</t>
  </si>
  <si>
    <t>column 3</t>
  </si>
  <si>
    <t>column 6</t>
  </si>
  <si>
    <t>column 7</t>
  </si>
  <si>
    <t>column 8</t>
  </si>
  <si>
    <t>Column4</t>
  </si>
  <si>
    <t>Column5</t>
  </si>
  <si>
    <t>Column7</t>
  </si>
  <si>
    <t>Column9</t>
  </si>
  <si>
    <t>Column10</t>
  </si>
  <si>
    <t>Column11</t>
  </si>
  <si>
    <t>(US$ million)</t>
  </si>
  <si>
    <t>Year ended 31 March 2022</t>
  </si>
  <si>
    <t>Year ended 31 March 2021</t>
  </si>
  <si>
    <t>17,619</t>
  </si>
  <si>
    <t>11,722</t>
  </si>
  <si>
    <t>(11,870)</t>
  </si>
  <si>
    <t>(57)</t>
  </si>
  <si>
    <t>(11,927)</t>
  </si>
  <si>
    <t>(8,494)</t>
  </si>
  <si>
    <t>(8,510)</t>
  </si>
  <si>
    <t>Gross profit</t>
  </si>
  <si>
    <t>5,749</t>
  </si>
  <si>
    <t>5,692</t>
  </si>
  <si>
    <t>3,228</t>
  </si>
  <si>
    <t>3,212</t>
  </si>
  <si>
    <t>244</t>
  </si>
  <si>
    <t>178</t>
  </si>
  <si>
    <t>(459)</t>
  </si>
  <si>
    <t>(272)</t>
  </si>
  <si>
    <t>(507)</t>
  </si>
  <si>
    <t>(433)</t>
  </si>
  <si>
    <t>Impairment reversal/</t>
  </si>
  <si>
    <t>465</t>
  </si>
  <si>
    <t>(33)</t>
  </si>
  <si>
    <t>(charge) [net]</t>
  </si>
  <si>
    <t>Operating profit/(loss)</t>
  </si>
  <si>
    <t>5,027</t>
  </si>
  <si>
    <t>408</t>
  </si>
  <si>
    <t>5,435</t>
  </si>
  <si>
    <t>2,701</t>
  </si>
  <si>
    <t>(49)</t>
  </si>
  <si>
    <t>2,652</t>
  </si>
  <si>
    <t>153</t>
  </si>
  <si>
    <t>292</t>
  </si>
  <si>
    <t>(1,402)</t>
  </si>
  <si>
    <t>(1,209)</t>
  </si>
  <si>
    <t>(58)</t>
  </si>
  <si>
    <t>(1,267)</t>
  </si>
  <si>
    <t>Other gains and (losses)</t>
  </si>
  <si>
    <t>(38)</t>
  </si>
  <si>
    <t>[net]</t>
  </si>
  <si>
    <t>Profit/(loss) before</t>
  </si>
  <si>
    <t>3,740</t>
  </si>
  <si>
    <t>4,148</t>
  </si>
  <si>
    <t>1,795</t>
  </si>
  <si>
    <t>(112)</t>
  </si>
  <si>
    <t>1,683</t>
  </si>
  <si>
    <t>taxation from continuing</t>
  </si>
  <si>
    <t>operations (a)</t>
  </si>
  <si>
    <t>(1,400)</t>
  </si>
  <si>
    <t>(170)</t>
  </si>
  <si>
    <t>(1,570)</t>
  </si>
  <si>
    <t>(316)</t>
  </si>
  <si>
    <t>(298)</t>
  </si>
  <si>
    <t>Profit/ (loss) for the year</t>
  </si>
  <si>
    <t>2,340</t>
  </si>
  <si>
    <t>238</t>
  </si>
  <si>
    <t>2,578</t>
  </si>
  <si>
    <t>1,479</t>
  </si>
  <si>
    <t>1,385</t>
  </si>
  <si>
    <t>from continuing operations</t>
  </si>
  <si>
    <t>(a+b)</t>
  </si>
  <si>
    <t>Profit/(Loss) after tax for</t>
  </si>
  <si>
    <t>3(b)</t>
  </si>
  <si>
    <t>91</t>
  </si>
  <si>
    <t>the year from discontinued</t>
  </si>
  <si>
    <t>operations</t>
  </si>
  <si>
    <t>Profit/(loss) for the year</t>
  </si>
  <si>
    <t>1,476</t>
  </si>
  <si>
    <t>825</t>
  </si>
  <si>
    <t>177</t>
  </si>
  <si>
    <t>1,002</t>
  </si>
  <si>
    <t>303</t>
  </si>
  <si>
    <t>323</t>
  </si>
  <si>
    <t>1,515</t>
  </si>
  <si>
    <t>1,576</t>
  </si>
  <si>
    <t>1,176</t>
  </si>
  <si>
    <t>(23)</t>
  </si>
  <si>
    <t>1,153</t>
  </si>
  <si>
    <t>Column1</t>
  </si>
  <si>
    <t>Column2</t>
  </si>
  <si>
    <t>Column3</t>
  </si>
  <si>
    <t>Year ended</t>
  </si>
  <si>
    <t>As at</t>
  </si>
  <si>
    <t>31 March 2022</t>
  </si>
  <si>
    <t>31 March 2021</t>
  </si>
  <si>
    <t>31 March 2021*</t>
  </si>
  <si>
    <t>Profit/ (Loss) for the year</t>
  </si>
  <si>
    <t>12</t>
  </si>
  <si>
    <t>0</t>
  </si>
  <si>
    <t>Profit on fair value of financial asset investment</t>
  </si>
  <si>
    <t>12,968</t>
  </si>
  <si>
    <t>334</t>
  </si>
  <si>
    <t>375</t>
  </si>
  <si>
    <t>(214)</t>
  </si>
  <si>
    <t>232</t>
  </si>
  <si>
    <t>1,701</t>
  </si>
  <si>
    <t>(Loss) of cash flow hedges recognised during the year</t>
  </si>
  <si>
    <t>(36)</t>
  </si>
  <si>
    <t>1,018</t>
  </si>
  <si>
    <t>16,528</t>
  </si>
  <si>
    <t>Gains/(loss) on cash flow hedges recycled to income statement</t>
  </si>
  <si>
    <t>50</t>
  </si>
  <si>
    <t>(8)</t>
  </si>
  <si>
    <t>1,358</t>
  </si>
  <si>
    <t>(206)</t>
  </si>
  <si>
    <t>226</t>
  </si>
  <si>
    <t>Other comprehensive (loss)/income for the year (a+b)</t>
  </si>
  <si>
    <t>233</t>
  </si>
  <si>
    <t>3</t>
  </si>
  <si>
    <t>2,372</t>
  </si>
  <si>
    <t>1,709</t>
  </si>
  <si>
    <t>5,002</t>
  </si>
  <si>
    <t>906</t>
  </si>
  <si>
    <t>419</t>
  </si>
  <si>
    <t>955</t>
  </si>
  <si>
    <t>1,466</t>
  </si>
  <si>
    <t>1,290</t>
  </si>
  <si>
    <t>3,673</t>
  </si>
  <si>
    <t>Operational buyer’s credit/supplier’s credit</t>
  </si>
  <si>
    <t>38</t>
  </si>
  <si>
    <t>32</t>
  </si>
  <si>
    <t>(552)</t>
  </si>
  <si>
    <t>12,704</t>
  </si>
  <si>
    <t>205</t>
  </si>
  <si>
    <t>407</t>
  </si>
  <si>
    <t>13,645</t>
  </si>
  <si>
    <t>Net assets</t>
  </si>
  <si>
    <t>1,535</t>
  </si>
  <si>
    <t>2,331</t>
  </si>
  <si>
    <t>(88)</t>
  </si>
  <si>
    <t>(97)</t>
  </si>
  <si>
    <t>(456)</t>
  </si>
  <si>
    <t>(296)</t>
  </si>
  <si>
    <t>(2,598)</t>
  </si>
  <si>
    <t>(2,783)</t>
  </si>
  <si>
    <t>(3,113)</t>
  </si>
  <si>
    <t>(3,147)</t>
  </si>
  <si>
    <t>4,648</t>
  </si>
  <si>
    <t>5,478</t>
  </si>
  <si>
    <t>Column12</t>
  </si>
  <si>
    <t>Column13</t>
  </si>
  <si>
    <t>For the year ended 31 March 2022</t>
  </si>
  <si>
    <t>Attributable to equity holders of the parent</t>
  </si>
  <si>
    <t>Share capital
(Note 29)</t>
  </si>
  <si>
    <t>Hedging
reserve</t>
  </si>
  <si>
    <t>Other
reserves^{1}</t>
  </si>
  <si>
    <t>Retained
earnings</t>
  </si>
  <si>
    <t>Non-controlling
Interests</t>
  </si>
  <si>
    <t>Profit/(Loss) before taxation</t>
  </si>
  <si>
    <t>At 01 April 2021</t>
  </si>
  <si>
    <t>1,228</t>
  </si>
  <si>
    <t>1,099</t>
  </si>
  <si>
    <t>(153)</t>
  </si>
  <si>
    <t>(292)</t>
  </si>
  <si>
    <t>Other comprehensive income/</t>
  </si>
  <si>
    <t>(105)</t>
  </si>
  <si>
    <t>(110)</t>
  </si>
  <si>
    <t>(loss) for the year</t>
  </si>
  <si>
    <t>1,402</t>
  </si>
  <si>
    <t>1,267</t>
  </si>
  <si>
    <t>Total comprehensive income/</t>
  </si>
  <si>
    <t>Profit on disposal of Property plant and equipment</t>
  </si>
  <si>
    <t>(17)</t>
  </si>
  <si>
    <t>(10)</t>
  </si>
  <si>
    <t>Transfers</t>
  </si>
  <si>
    <t>(55)</t>
  </si>
  <si>
    <t>55</t>
  </si>
  <si>
    <t>Dividends paid/payable</t>
  </si>
  <si>
    <t>(131)</t>
  </si>
  <si>
    <t>(1,075)</t>
  </si>
  <si>
    <t>(1,206)</t>
  </si>
  <si>
    <t>(note 13)</t>
  </si>
  <si>
    <t>(9)</t>
  </si>
  <si>
    <t>Exercise of stock options of</t>
  </si>
  <si>
    <t>351</t>
  </si>
  <si>
    <t>subsidiary</t>
  </si>
  <si>
    <t>Impairment (reversal)/charge (net)</t>
  </si>
  <si>
    <t>(843)</t>
  </si>
  <si>
    <t>Acquisition of stake in</t>
  </si>
  <si>
    <t>(752)</t>
  </si>
  <si>
    <t>(1,219)</t>
  </si>
  <si>
    <t>(1,971)</t>
  </si>
  <si>
    <t>Subsidiary^{3}</t>
  </si>
  <si>
    <t>Write off of Asset under construction, land &amp; capital advances</t>
  </si>
  <si>
    <t>27</t>
  </si>
  <si>
    <t>Change in fair value of put</t>
  </si>
  <si>
    <t>4</t>
  </si>
  <si>
    <t>(4)</t>
  </si>
  <si>
    <t>Other special items</t>
  </si>
  <si>
    <t>57</t>
  </si>
  <si>
    <t>option liability/ conversion</t>
  </si>
  <si>
    <t>6,243</t>
  </si>
  <si>
    <t>3,797</t>
  </si>
  <si>
    <t>option asset/ derecognition of</t>
  </si>
  <si>
    <t>non-controlling interest</t>
  </si>
  <si>
    <t>(Increase)/decrease in inventories</t>
  </si>
  <si>
    <t>(585)</t>
  </si>
  <si>
    <t>187</t>
  </si>
  <si>
    <t>Other changes in</t>
  </si>
  <si>
    <t>Increase in receivables</t>
  </si>
  <si>
    <t>(4,485)</t>
  </si>
  <si>
    <t>(409)</t>
  </si>
  <si>
    <t>non-controlling interests^{2}</t>
  </si>
  <si>
    <t>(Decrease)/Increase in payables</t>
  </si>
  <si>
    <t>4,281</t>
  </si>
  <si>
    <t>(241)</t>
  </si>
  <si>
    <t>At 31 March 2022</t>
  </si>
  <si>
    <t>5,454</t>
  </si>
  <si>
    <t>3,334</t>
  </si>
  <si>
    <t>1. Other reserves comprise the currency translation reserve, merger reserve, investment revaluation reserve, debenture redemption reserve,</t>
  </si>
  <si>
    <t>185</t>
  </si>
  <si>
    <t>320</t>
  </si>
  <si>
    <t>capital redemption reserve and the general reserves established in the statutory accounts of the Group’s subsidiaries.</t>
  </si>
  <si>
    <t>2. Includes share-based payment charge by subsidiaries.</t>
  </si>
  <si>
    <t>(1,559)</t>
  </si>
  <si>
    <t>(1,336)</t>
  </si>
  <si>
    <t>3. During the year ended 31 March 2022, VRL, through its subsidiaries, purchased 541,731,161 equity shares of Vedanta Limited (“VEDL”) thereby</t>
  </si>
  <si>
    <t>(795)</t>
  </si>
  <si>
    <t>(315)</t>
  </si>
  <si>
    <t>increasing its overall stake from 55.11% to 69.68% of the total paid-up share capital of VEDL.</t>
  </si>
  <si>
    <t>(162)</t>
  </si>
  <si>
    <t>3,154</t>
  </si>
  <si>
    <t>1,841</t>
  </si>
  <si>
    <t>For the year ended 31 March 2021</t>
  </si>
  <si>
    <t>Consideration paid for business acquisition (net of cash and cash equivalents</t>
  </si>
  <si>
    <t>acquired)</t>
  </si>
  <si>
    <t>Share</t>
  </si>
  <si>
    <t>Hedging</t>
  </si>
  <si>
    <t>Other</t>
  </si>
  <si>
    <t>Retained</t>
  </si>
  <si>
    <t>Non-</t>
  </si>
  <si>
    <t>capital</t>
  </si>
  <si>
    <t>premium</t>
  </si>
  <si>
    <t>reserve</t>
  </si>
  <si>
    <t>reserves^{1}</t>
  </si>
  <si>
    <t>earnings</t>
  </si>
  <si>
    <t>controlling</t>
  </si>
  <si>
    <t>equity</t>
  </si>
  <si>
    <t>Purchases of property, plant and equipment, intangibles, exploration and</t>
  </si>
  <si>
    <t>(1,407)</t>
  </si>
  <si>
    <t>(913)</t>
  </si>
  <si>
    <t>(Note 29)</t>
  </si>
  <si>
    <t>Interests</t>
  </si>
  <si>
    <t>evaluation assets</t>
  </si>
  <si>
    <t>At 01 April 2020</t>
  </si>
  <si>
    <t>(95)</t>
  </si>
  <si>
    <t>(331)</t>
  </si>
  <si>
    <t>(3,068)</t>
  </si>
  <si>
    <t>(3,263)</t>
  </si>
  <si>
    <t>5,536</t>
  </si>
  <si>
    <t>2,273</t>
  </si>
  <si>
    <t>Proceeds on disposal of property, plant and equipment, intangibles,</t>
  </si>
  <si>
    <t>44</t>
  </si>
  <si>
    <t>exploration and evaluation assets</t>
  </si>
  <si>
    <t>98</t>
  </si>
  <si>
    <t>137</t>
  </si>
  <si>
    <t>16,601</t>
  </si>
  <si>
    <t>13,988</t>
  </si>
  <si>
    <t>(14,603)</t>
  </si>
  <si>
    <t>(14,723)</t>
  </si>
  <si>
    <t>Net cash inflow/(used in) in investing activities</t>
  </si>
  <si>
    <t>635</t>
  </si>
  <si>
    <t>(1,631)</t>
  </si>
  <si>
    <t>(63)</t>
  </si>
  <si>
    <t>63</t>
  </si>
  <si>
    <t>(992)</t>
  </si>
  <si>
    <t>(1,243)</t>
  </si>
  <si>
    <t>(403)</t>
  </si>
  <si>
    <t>(1,294)</t>
  </si>
  <si>
    <t>On account of Capital reduction^{3}</t>
  </si>
  <si>
    <t>2,815</t>
  </si>
  <si>
    <t>3,569</t>
  </si>
  <si>
    <t>Acquisition of FACOR</t>
  </si>
  <si>
    <t>(365)</t>
  </si>
  <si>
    <t>(2,349)</t>
  </si>
  <si>
    <t>(3,394)</t>
  </si>
  <si>
    <t>Subsidiary^{4}</t>
  </si>
  <si>
    <t>4,207</t>
  </si>
  <si>
    <t>5,182</t>
  </si>
  <si>
    <t>Change in fair value of put option</t>
  </si>
  <si>
    <t>(19)</t>
  </si>
  <si>
    <t>(4,893)</t>
  </si>
  <si>
    <t>(2,845)</t>
  </si>
  <si>
    <t>liability/conversion option asset/</t>
  </si>
  <si>
    <t>derecognition of non-controlling</t>
  </si>
  <si>
    <t>(31)</t>
  </si>
  <si>
    <t>(46)</t>
  </si>
  <si>
    <t>interest</t>
  </si>
  <si>
    <t>(3,179)</t>
  </si>
  <si>
    <t>(223)</t>
  </si>
  <si>
    <t>Other changes in non-controlling</t>
  </si>
  <si>
    <t>Net increase/(decrease) in cash and cash equivalents</t>
  </si>
  <si>
    <t>610</t>
  </si>
  <si>
    <t>(13)</t>
  </si>
  <si>
    <t>interests^{2}</t>
  </si>
  <si>
    <t>(45)</t>
  </si>
  <si>
    <t>22</t>
  </si>
  <si>
    <t>At 31 March 2021</t>
  </si>
  <si>
    <t>701</t>
  </si>
  <si>
    <t>692</t>
  </si>
  <si>
    <t>1,266</t>
  </si>
  <si>
    <t>2. Includes share-based payment charge by subsidiaries and exercise of stock options of subsidiary.</t>
  </si>
  <si>
    <t>Before Special
items</t>
  </si>
  <si>
    <t>Before Special
items_1</t>
  </si>
  <si>
    <t>Special items
(Note 6)_2</t>
  </si>
  <si>
    <t>Total_3</t>
  </si>
  <si>
    <t>11,790</t>
  </si>
  <si>
    <t>(9,611)</t>
  </si>
  <si>
    <t>2,179</t>
  </si>
  <si>
    <t>(257)</t>
  </si>
  <si>
    <t>Impairment (charge)/reversal
[net]</t>
  </si>
  <si>
    <t>(2,072)</t>
  </si>
  <si>
    <t>Operating profit/ (loss)</t>
  </si>
  <si>
    <t>1,591</t>
  </si>
  <si>
    <t>(2,065)</t>
  </si>
  <si>
    <t>382</t>
  </si>
  <si>
    <t>(1,179)</t>
  </si>
  <si>
    <t>(87)</t>
  </si>
  <si>
    <t>Profit/ (loss) before taxation</t>
  </si>
  <si>
    <t>707</t>
  </si>
  <si>
    <t>(2,053)</t>
  </si>
  <si>
    <t>from continuing operations (a)</t>
  </si>
  <si>
    <t>(411)</t>
  </si>
  <si>
    <t>781</t>
  </si>
  <si>
    <t>Profit/ (loss) for the year from</t>
  </si>
  <si>
    <t>296</t>
  </si>
  <si>
    <t>(1,272)</t>
  </si>
  <si>
    <t>continuing operations (a+b)</t>
  </si>
  <si>
    <t>Profit/ (Loss) after tax for</t>
  </si>
  <si>
    <t>(771)</t>
  </si>
  <si>
    <t>(2,043)</t>
  </si>
  <si>
    <t>(1,366)</t>
  </si>
  <si>
    <t>498</t>
  </si>
  <si>
    <t>(677)</t>
  </si>
  <si>
    <t>Remeasurement of net defined benefit plans (note 27)</t>
  </si>
  <si>
    <t>Profit/ (Loss) on fair value of financial asset investment</t>
  </si>
  <si>
    <t>(Loss)/ Gains of cash flow hedges recognized during the year</t>
  </si>
  <si>
    <t>Gains/ (loss) on cash flow hedges recycled to income statement</t>
  </si>
  <si>
    <t>Other comprehensive profit/ (loss) for the year (a+b)</t>
  </si>
  <si>
    <t>Total comprehensive profit/ (loss) for the year</t>
  </si>
  <si>
    <t>31 March 2020*</t>
  </si>
  <si>
    <t>ASSETS</t>
  </si>
  <si>
    <t>13,005</t>
  </si>
  <si>
    <t>354</t>
  </si>
  <si>
    <t>1,548</t>
  </si>
  <si>
    <t>Financial Instruments (derivatives)</t>
  </si>
  <si>
    <t>1,114</t>
  </si>
  <si>
    <t>16,385</t>
  </si>
  <si>
    <t>1,465</t>
  </si>
  <si>
    <t>1,102</t>
  </si>
  <si>
    <t>93</t>
  </si>
  <si>
    <t>4,385</t>
  </si>
  <si>
    <t>705</t>
  </si>
  <si>
    <t>8,791</t>
  </si>
  <si>
    <t>7,801</t>
  </si>
  <si>
    <t>25,319</t>
  </si>
  <si>
    <t>24,186</t>
  </si>
  <si>
    <t>LIABILITIES</t>
  </si>
  <si>
    <t>10,186</t>
  </si>
  <si>
    <t>1,104</t>
  </si>
  <si>
    <t>1,361</t>
  </si>
  <si>
    <t>4,442</t>
  </si>
  <si>
    <t>4,358</t>
  </si>
  <si>
    <t>9,343</t>
  </si>
  <si>
    <t>15,991</t>
  </si>
  <si>
    <t>(8,190)</t>
  </si>
  <si>
    <t>4,909</t>
  </si>
  <si>
    <t>397</t>
  </si>
  <si>
    <t>356</t>
  </si>
  <si>
    <t>Non equity non-controlling interests</t>
  </si>
  <si>
    <t>5,922</t>
  </si>
  <si>
    <t>22,988</t>
  </si>
  <si>
    <t>21,913</t>
  </si>
  <si>
    <t>Share premium</t>
  </si>
  <si>
    <t>OPERATING ACTIVITIES</t>
  </si>
  <si>
    <t>Profit/(Loss) before taxation from continuing operations</t>
  </si>
  <si>
    <t>(1,346)</t>
  </si>
  <si>
    <t>1,412</t>
  </si>
  <si>
    <t>(394)</t>
  </si>
  <si>
    <t>1,179</t>
  </si>
  <si>
    <t>87</t>
  </si>
  <si>
    <t>(Profit)/ Loss on disposal of PP&amp;E</t>
  </si>
  <si>
    <t>Write-off of unsuccessful exploration costs</t>
  </si>
  <si>
    <t>Impairment charge (net)</t>
  </si>
  <si>
    <t>2,072</t>
  </si>
  <si>
    <t>Other non-cash items</t>
  </si>
  <si>
    <t>3,021</t>
  </si>
  <si>
    <t>Decrease in inventories</t>
  </si>
  <si>
    <t>(713)</t>
  </si>
  <si>
    <t>(Decrease)/ Increase in payables</t>
  </si>
  <si>
    <t>411</t>
  </si>
  <si>
    <t>3,011</t>
  </si>
  <si>
    <t>130</t>
  </si>
  <si>
    <t>(1,136)</t>
  </si>
  <si>
    <t>(165)</t>
  </si>
  <si>
    <t>(536)</t>
  </si>
  <si>
    <t>Cash Flows from operating activities (Continuing activities)</t>
  </si>
  <si>
    <t>1,306</t>
  </si>
  <si>
    <t>Net cash from Operating Activities (Discontinued operations)</t>
  </si>
  <si>
    <t>1,309</t>
  </si>
  <si>
    <t>CASH FLOWS FROM INVESTING ACTIVITIES</t>
  </si>
  <si>
    <t>Consideration paid for business acquisition (net of cash and cash equivalents
acquired)</t>
  </si>
  <si>
    <t>(1,104)</t>
  </si>
  <si>
    <t>15,178</t>
  </si>
  <si>
    <t>(15,460)</t>
  </si>
  <si>
    <t>Proceeds from sale of financial asset investments</t>
  </si>
  <si>
    <t>428</t>
  </si>
  <si>
    <t>Payments toward financial asset investments</t>
  </si>
  <si>
    <t>Amount paid against guarantees issued on behalf of KCM</t>
  </si>
  <si>
    <t>Reduction in cash and cash equivalents from discontinued operations</t>
  </si>
  <si>
    <t>Cash Flows from investing activities (Continuing activities)</t>
  </si>
  <si>
    <t>(1,257)</t>
  </si>
  <si>
    <t>Net cash used in investing activities (Discontinued operations)</t>
  </si>
  <si>
    <t>(1,261)</t>
  </si>
  <si>
    <t>(15)</t>
  </si>
  <si>
    <t>(101)</t>
  </si>
  <si>
    <t>Exercise of stock options in subsidiary</t>
  </si>
  <si>
    <t>Repayment of working capital loan (net)</t>
  </si>
  <si>
    <t>(1,604)</t>
  </si>
  <si>
    <t>317</t>
  </si>
  <si>
    <t>(551)</t>
  </si>
  <si>
    <t>4,294</t>
  </si>
  <si>
    <t>(2,650)</t>
  </si>
  <si>
    <t>Cash Flows from financing activities (Continuing activities)</t>
  </si>
  <si>
    <t>(355)</t>
  </si>
  <si>
    <t>Net cash from Financing Activities (Discontinued operations)</t>
  </si>
  <si>
    <t>(307)</t>
  </si>
  <si>
    <t>(62)</t>
  </si>
  <si>
    <t>1,061</t>
  </si>
  <si>
    <t>year ended 31 march 2023</t>
  </si>
  <si>
    <t>year ended 31 march 2022</t>
  </si>
  <si>
    <t>note</t>
  </si>
  <si>
    <t>Special items
(note 6)</t>
  </si>
  <si>
    <t>Impairment (charge)/ reversal [net]</t>
  </si>
  <si>
    <t>Profit/ (Loss) before taxation (a)</t>
  </si>
  <si>
    <t>Profit/ (Loss) for the year (a+b)</t>
  </si>
  <si>
    <t>year ended
31 march 2023</t>
  </si>
  <si>
    <t>year ended
31 march 2022</t>
  </si>
  <si>
    <t>(Loss)/gain on fair value of financial asset equity investment</t>
  </si>
  <si>
    <t>Gain/(loss) on cash flow hedges</t>
  </si>
  <si>
    <t>(Gain)/ loss on cash flow hedges recycled to income statement</t>
  </si>
  <si>
    <t>As at
31 march 2023</t>
  </si>
  <si>
    <t>As at
31 march 2022</t>
  </si>
  <si>
    <t>Loss/(Gain) on disposal of Property plant and equipment</t>
  </si>
  <si>
    <t>Impairment charge/ (reversal) of assets/asset under construction written off</t>
  </si>
  <si>
    <t>Provision for doubtful debts (net)/advance/bad debts written off</t>
  </si>
  <si>
    <t>Increase in inventories</t>
  </si>
  <si>
    <t>Decrease/ (Increase) in receivables</t>
  </si>
  <si>
    <t>(4,465)</t>
  </si>
  <si>
    <t>Increase in payables</t>
  </si>
  <si>
    <t>5,474</t>
  </si>
  <si>
    <t>Dividend Received</t>
  </si>
  <si>
    <t>3,174</t>
  </si>
  <si>
    <t>Purchases of property, plant and equipment, intangibles, exploration and evaluation
assets</t>
  </si>
  <si>
    <t>(30)</t>
  </si>
  <si>
    <t>(20)</t>
  </si>
  <si>
    <t>615</t>
  </si>
  <si>
    <t>(2,523)</t>
  </si>
  <si>
    <t>(118)</t>
  </si>
  <si>
    <t>2,971</t>
  </si>
  <si>
    <t>(2,281)</t>
  </si>
  <si>
    <t>3,819</t>
  </si>
  <si>
    <t>(4,317)</t>
  </si>
  <si>
    <t>(2,474)</t>
  </si>
  <si>
    <t>(325)</t>
  </si>
  <si>
    <t>(83)</t>
  </si>
  <si>
    <t xml:space="preserve">Current ratio </t>
  </si>
  <si>
    <t>benchamrk</t>
  </si>
  <si>
    <t>quick ratio</t>
  </si>
  <si>
    <t>receivables days</t>
  </si>
  <si>
    <t>inventory turnover</t>
  </si>
  <si>
    <t>payable days</t>
  </si>
  <si>
    <t>long term solvency</t>
  </si>
  <si>
    <t>Debt to equity</t>
  </si>
  <si>
    <t>interest coverage</t>
  </si>
  <si>
    <t>liquidity</t>
  </si>
  <si>
    <t>financial leverage</t>
  </si>
  <si>
    <t>profitability</t>
  </si>
  <si>
    <t>roe</t>
  </si>
  <si>
    <t>roa</t>
  </si>
  <si>
    <t>roce</t>
  </si>
  <si>
    <t>net profit margin</t>
  </si>
  <si>
    <t>gross profit margin</t>
  </si>
  <si>
    <t>Mar 31, 2024</t>
  </si>
  <si>
    <t>Feb 29, 2024</t>
  </si>
  <si>
    <t>Jan 31, 2024</t>
  </si>
  <si>
    <t>Dec 31, 2023</t>
  </si>
  <si>
    <t>Nov 30, 2023</t>
  </si>
  <si>
    <t>Oct 31, 2023</t>
  </si>
  <si>
    <t>Sep 30, 2023</t>
  </si>
  <si>
    <t>Aug 31, 2023</t>
  </si>
  <si>
    <t>Jul 31, 2023</t>
  </si>
  <si>
    <t>Jun 30, 2023</t>
  </si>
  <si>
    <t>May 31, 2023</t>
  </si>
  <si>
    <t>Apr 30, 2023</t>
  </si>
  <si>
    <t>Mar 31, 2023</t>
  </si>
  <si>
    <t>Closing Price (₹)</t>
  </si>
  <si>
    <t>Month</t>
  </si>
  <si>
    <t>shares outstanding(millions)</t>
  </si>
  <si>
    <t>market cap</t>
  </si>
  <si>
    <t>current liabilities</t>
  </si>
  <si>
    <t>non-current liabilities</t>
  </si>
  <si>
    <t>time horizon</t>
  </si>
  <si>
    <t>Rf</t>
  </si>
  <si>
    <t>Dpt Drift</t>
  </si>
  <si>
    <t>market value vol</t>
  </si>
  <si>
    <t>DPT</t>
  </si>
  <si>
    <t>Horizon</t>
  </si>
  <si>
    <t>Time</t>
  </si>
  <si>
    <t>Market cap</t>
  </si>
  <si>
    <t>Equity return</t>
  </si>
  <si>
    <t>Value of assets</t>
  </si>
  <si>
    <t>Volatility</t>
  </si>
  <si>
    <t>d1</t>
  </si>
  <si>
    <t>d2</t>
  </si>
  <si>
    <t>Fair value</t>
  </si>
  <si>
    <t>Mispricing</t>
  </si>
  <si>
    <t>Asset return</t>
  </si>
  <si>
    <t>iteration</t>
  </si>
  <si>
    <t>volatility</t>
  </si>
  <si>
    <t>mispricing</t>
  </si>
  <si>
    <t>distance to default</t>
  </si>
  <si>
    <t>probability of default</t>
  </si>
  <si>
    <t>Stable</t>
  </si>
  <si>
    <t>BBB-</t>
  </si>
  <si>
    <t>BB</t>
  </si>
  <si>
    <t>BBB</t>
  </si>
  <si>
    <t>BB+</t>
  </si>
  <si>
    <t>Negative</t>
  </si>
  <si>
    <t>NMDC Ltd</t>
  </si>
  <si>
    <t>Positive</t>
  </si>
  <si>
    <t>AA+</t>
  </si>
  <si>
    <t>Hindustan Zinc Ltd</t>
  </si>
  <si>
    <t>JSW Steel Ltd</t>
  </si>
  <si>
    <t>BBB+</t>
  </si>
  <si>
    <t>Tata Steel Ltd</t>
  </si>
  <si>
    <t>Vedanta Ltd</t>
  </si>
  <si>
    <t>Transition Flag 2024</t>
  </si>
  <si>
    <t>Transition Flag 2023</t>
  </si>
  <si>
    <t>Transition Flag 2022</t>
  </si>
  <si>
    <t>2024 Outlook</t>
  </si>
  <si>
    <t>2023 Outlook</t>
  </si>
  <si>
    <t>2022 Outlook</t>
  </si>
  <si>
    <t>2021 Outlook</t>
  </si>
  <si>
    <t>Medium</t>
  </si>
  <si>
    <t>Welspun Corp Ltd</t>
  </si>
  <si>
    <t>Low</t>
  </si>
  <si>
    <t>Hindustan Copper Ltd</t>
  </si>
  <si>
    <t>National Aluminium Company Ltd</t>
  </si>
  <si>
    <t>APL Apollo Tubes Ltd</t>
  </si>
  <si>
    <t>Steel Authority of India Ltd</t>
  </si>
  <si>
    <t>High</t>
  </si>
  <si>
    <t>Jindal Stainless Ltd</t>
  </si>
  <si>
    <t>Lloyds Metals &amp; Energy Ltd</t>
  </si>
  <si>
    <t>Jindal Steel &amp; Power Ltd</t>
  </si>
  <si>
    <t>Hindalco Industries Ltd</t>
  </si>
  <si>
    <t>Adani Enterprises Ltd</t>
  </si>
  <si>
    <t>Risk Category</t>
  </si>
  <si>
    <t>ROCE (%)</t>
  </si>
  <si>
    <t>Current Ratio</t>
  </si>
  <si>
    <t>Interest Coverage</t>
  </si>
  <si>
    <t>Debt to Equity</t>
  </si>
  <si>
    <t>Year</t>
  </si>
  <si>
    <t>Company</t>
  </si>
  <si>
    <t>2024 Credit Rating</t>
  </si>
  <si>
    <t>2023 Credit Rating</t>
  </si>
  <si>
    <t>2022 Credit Rating</t>
  </si>
  <si>
    <t>2021 Credit Rating</t>
  </si>
  <si>
    <t>pred_label</t>
  </si>
  <si>
    <t>pred_prob</t>
  </si>
  <si>
    <t>default_flag</t>
  </si>
  <si>
    <t>Transition_Flag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</si>
</sst>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7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2" xfId="0" applyBorder="1"/>
    <xf numFmtId="0" fontId="0" fillId="0" borderId="3" xfId="0" applyBorder="1"/>
    <xf numFmtId="3" fontId="0" fillId="3" borderId="3" xfId="0" applyNumberFormat="1" applyFill="1" applyBorder="1"/>
    <xf numFmtId="3" fontId="0" fillId="0" borderId="2" xfId="0" applyNumberFormat="1" applyBorder="1"/>
    <xf numFmtId="3" fontId="0" fillId="0" borderId="3" xfId="0" applyNumberFormat="1" applyBorder="1"/>
    <xf numFmtId="3" fontId="0" fillId="3" borderId="2" xfId="0" applyNumberFormat="1" applyFill="1" applyBorder="1"/>
    <xf numFmtId="0" fontId="0" fillId="3" borderId="1" xfId="0" applyFill="1" applyBorder="1"/>
    <xf numFmtId="0" fontId="0" fillId="0" borderId="1" xfId="0" applyBorder="1"/>
    <xf numFmtId="2" fontId="0" fillId="0" borderId="0" xfId="0" applyNumberFormat="1"/>
    <xf numFmtId="0" fontId="4" fillId="0" borderId="0" xfId="0" applyFont="1"/>
    <xf numFmtId="9" fontId="0" fillId="0" borderId="0" xfId="1" applyFont="1"/>
    <xf numFmtId="10" fontId="0" fillId="0" borderId="0" xfId="1" applyNumberFormat="1" applyFont="1"/>
    <xf numFmtId="0" fontId="5" fillId="0" borderId="4" xfId="0" applyFont="1" applyBorder="1" applyAlignment="1">
      <alignment horizontal="center" vertical="top"/>
    </xf>
    <xf numFmtId="3" fontId="0" fillId="0" borderId="0" xfId="0" applyNumberFormat="1"/>
    <xf numFmtId="10" fontId="0" fillId="0" borderId="0" xfId="0" applyNumberFormat="1"/>
    <xf numFmtId="0" fontId="6" fillId="0" borderId="5" xfId="0" applyFont="1" applyBorder="1" applyAlignment="1">
      <alignment horizontal="center" wrapText="1"/>
    </xf>
    <xf numFmtId="9" fontId="0" fillId="0" borderId="0" xfId="0" applyNumberFormat="1"/>
    <xf numFmtId="170" fontId="0" fillId="0" borderId="0" xfId="0" applyNumberFormat="1"/>
  </cellXfs>
  <cellStyles count="2">
    <cellStyle name="Normal" xfId="0" builtinId="0"/>
    <cellStyle name="Percent" xfId="1" builtinId="5"/>
  </cellStyles>
  <dxfs count="6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A5A4CA5-D9D1-4459-BB81-B8623972F0B3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Note" tableColumnId="2"/>
      <queryTableField id="3" name="Before Special_x000a_items" tableColumnId="3"/>
      <queryTableField id="4" name="Special items_x000a_(Note 6)" tableColumnId="4"/>
      <queryTableField id="5" name="Total" tableColumnId="5"/>
      <queryTableField id="6" name="Before Special_x000a_items_1" tableColumnId="6"/>
      <queryTableField id="7" name="Special items_x000a_(Note 6)_2" tableColumnId="7"/>
      <queryTableField id="8" name="Total_3" tableColumnId="8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8" xr16:uid="{E951B9C7-085A-4312-934E-3BA6DEE66F4A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" xr16:uid="{25BDF351-4717-41F5-9503-A663D1FF5DB0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A94D9A93-F3DA-4B0B-8DDD-58AA28983425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2E02C3AF-1CAB-47DF-9950-DE6153C7E006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C98FDB9-5DFA-4206-BDAB-33104F0FE3C4}" autoFormatId="16" applyNumberFormats="0" applyBorderFormats="0" applyFontFormats="0" applyPatternFormats="0" applyAlignmentFormats="0" applyWidthHeightFormats="0">
  <queryTableRefresh nextId="9">
    <queryTableFields count="8">
      <queryTableField id="1" name="Column4" tableColumnId="1"/>
      <queryTableField id="2" name="Column5" tableColumnId="2"/>
      <queryTableField id="3" name="Column6" tableColumnId="3"/>
      <queryTableField id="4" name="Column7" tableColumnId="4"/>
      <queryTableField id="5" name="Column8" tableColumnId="5"/>
      <queryTableField id="6" name="Column9" tableColumnId="6"/>
      <queryTableField id="7" name="Column10" tableColumnId="7"/>
      <queryTableField id="8" name="Column11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C340F84F-7DE0-4D45-9550-7863764E3D09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225F51E2-7193-42F3-BD8F-02E3496DBD60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5" xr16:uid="{20825A5B-2081-4677-97F4-AFA238A04EF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note" tableColumnId="2"/>
      <queryTableField id="3" name="As at_x000a_31 march 2023" tableColumnId="3"/>
      <queryTableField id="4" name="As at_x000a_31 march 2022" tableColumnId="4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A54B1745-4EE0-4A79-9BF1-3166B1A4F13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year ended_x000a_31 march 2023" tableColumnId="2"/>
      <queryTableField id="3" name="year ended_x000a_31 march 2022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F873314-3452-4422-8E7D-062CAF8433E9}" name="Table435__Page_153" displayName="Table435__Page_153" ref="B2:I26" tableType="queryTable" totalsRowShown="0">
  <autoFilter ref="B2:I26" xr:uid="{4F873314-3452-4422-8E7D-062CAF8433E9}"/>
  <tableColumns count="8">
    <tableColumn id="1" xr3:uid="{41FFC5A2-DD2A-4B44-A659-3569E1E7AFFA}" uniqueName="1" name="Column1" queryTableFieldId="1" dataDxfId="68"/>
    <tableColumn id="2" xr3:uid="{8304AE20-82A5-4391-9DB7-5ED085BA28FE}" uniqueName="2" name="Note" queryTableFieldId="2" dataDxfId="67"/>
    <tableColumn id="3" xr3:uid="{A143B08E-205B-4316-A2E7-B24A8CCA7A76}" uniqueName="3" name="Before Special_x000a_items" queryTableFieldId="3" dataDxfId="66"/>
    <tableColumn id="4" xr3:uid="{B4679557-83EA-4DEE-8C5A-22B747C80DD3}" uniqueName="4" name="Special items_x000a_(Note 6)" queryTableFieldId="4" dataDxfId="65"/>
    <tableColumn id="5" xr3:uid="{234E64F7-AE2A-45AD-9D61-BA111762EC51}" uniqueName="5" name="Total" queryTableFieldId="5"/>
    <tableColumn id="6" xr3:uid="{9C64453C-09B3-4139-89B0-D6F9871F7113}" uniqueName="6" name="Before Special_x000a_items_1" queryTableFieldId="6" dataDxfId="64"/>
    <tableColumn id="7" xr3:uid="{8C6B4233-F605-4E0B-AF61-B7BB2D2CA024}" uniqueName="7" name="Special items_x000a_(Note 6)_2" queryTableFieldId="7" dataDxfId="63"/>
    <tableColumn id="8" xr3:uid="{646DC272-ABF4-428B-B2DD-91EC04F79E45}" uniqueName="8" name="Total_3" queryTableFieldId="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A7E2729-4FF6-4311-AE15-1474644EECD4}" name="Table526__Page_176___216" displayName="Table526__Page_176___216" ref="N54:Q106" tableType="queryTable" totalsRowShown="0">
  <autoFilter ref="N54:Q106" xr:uid="{7A7E2729-4FF6-4311-AE15-1474644EECD4}"/>
  <tableColumns count="4">
    <tableColumn id="1" xr3:uid="{8223BE95-25E4-4264-A3F1-F62BBD170931}" uniqueName="1" name="Column1" queryTableFieldId="1" dataDxfId="20"/>
    <tableColumn id="2" xr3:uid="{EB41FCD3-F749-4337-90B2-74AE1A898D73}" uniqueName="2" name="Column2" queryTableFieldId="2" dataDxfId="19"/>
    <tableColumn id="3" xr3:uid="{CB8CB843-C3D3-4927-96DC-60EB07765C34}" uniqueName="3" name="Column3" queryTableFieldId="3" dataDxfId="18"/>
    <tableColumn id="4" xr3:uid="{8AC91372-3811-491D-8C0A-A5766573A74D}" uniqueName="4" name="Column4" queryTableFieldId="4" dataDxfId="17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80472B9-85B8-4FB3-A2D6-F24BC3F36A28}" name="Table456__Page_170" displayName="Table456__Page_170" ref="A1:H21" totalsRowShown="0">
  <autoFilter ref="A1:H21" xr:uid="{980472B9-85B8-4FB3-A2D6-F24BC3F36A28}"/>
  <tableColumns count="8">
    <tableColumn id="3" xr3:uid="{CD90DFB3-FA4F-445D-A5D2-87D0C6B38C0B}" name="column 1" dataDxfId="16"/>
    <tableColumn id="4" xr3:uid="{479AB471-3552-4FE3-BF51-31881A35EFE8}" name="column 2" dataDxfId="15"/>
    <tableColumn id="10" xr3:uid="{DA7289D4-4A0F-4685-8890-1DE625BD40A8}" name="column 3" dataDxfId="14"/>
    <tableColumn id="5" xr3:uid="{C6E7116E-023C-4767-97F4-984DC363AA61}" name="column 4" dataDxfId="13"/>
    <tableColumn id="6" xr3:uid="{10651A34-6B69-472A-AA6D-E54B4018F213}" name="column 5" dataDxfId="12"/>
    <tableColumn id="7" xr3:uid="{026972E3-3C5B-4164-9458-CA36B1B7729F}" name="column 6" dataDxfId="11"/>
    <tableColumn id="9" xr3:uid="{A7BF1D1C-173E-48DF-AE42-FBB02C3E0135}" name="column 7" dataDxfId="10"/>
    <tableColumn id="8" xr3:uid="{3BB75CBD-8E55-4B94-AB80-A7B03BC1F52B}" name="column 8" dataDxfId="9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754FA1-0B93-44E6-ADF8-B7AA43872451}" name="Table458__Page_172_173" displayName="Table458__Page_172_173" ref="A24:D73" totalsRowShown="0">
  <autoFilter ref="A24:D73" xr:uid="{6E754FA1-0B93-44E6-ADF8-B7AA43872451}"/>
  <tableColumns count="4">
    <tableColumn id="1" xr3:uid="{C83D8ED7-5547-4031-B845-4053A81D0429}" name="Particulars" dataDxfId="8"/>
    <tableColumn id="2" xr3:uid="{21F7342F-036E-4543-B7FC-22E03B8139FF}" name="Note" dataDxfId="7"/>
    <tableColumn id="3" xr3:uid="{434D86D4-10EA-4FE4-8484-9732C682A613}" name="As at_x000a_31 March 2024" dataDxfId="6"/>
    <tableColumn id="4" xr3:uid="{310D849C-62E9-4E14-8E6F-737218BF1A0C}" name="As at_x000a_31 March 2023*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C989225-F487-44FF-B6B1-70C68799BE27}" name="Table460__Page_174_175" displayName="Table460__Page_174_175" ref="K1:N56" totalsRowShown="0">
  <autoFilter ref="K1:N56" xr:uid="{9C989225-F487-44FF-B6B1-70C68799BE27}"/>
  <tableColumns count="4">
    <tableColumn id="5" xr3:uid="{E8C858E2-57E8-4996-82EA-35360B154D9F}" name="Particulars" dataDxfId="5"/>
    <tableColumn id="6" xr3:uid="{7C00739A-C2E2-4B18-B0C4-C864ED1B10D7}" name="Note" dataDxfId="4"/>
    <tableColumn id="7" xr3:uid="{B96B881F-0841-4D23-AFD7-D14AEDF178CD}" name="Year ended_x000a_31 March 2024" dataDxfId="3"/>
    <tableColumn id="8" xr3:uid="{FF7776ED-6A98-4707-BA9D-564E1DAC33C4}" name="Year ended_x000a_31 March 2023" dataDxfId="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9B5375-7539-4D89-BCA2-D55FE4E78E1F}" name="Table457__Page_171" displayName="Table457__Page_171" ref="K59:M79" totalsRowShown="0">
  <autoFilter ref="K59:M79" xr:uid="{269B5375-7539-4D89-BCA2-D55FE4E78E1F}"/>
  <tableColumns count="3">
    <tableColumn id="1" xr3:uid="{93C4D137-7A5F-45E7-9A2B-EF8EDB2174FD}" name="Particulars" dataDxfId="1"/>
    <tableColumn id="2" xr3:uid="{A5E7F9FB-B844-4F27-B771-EA02CD615E07}" name="Year ended_x000a_31 March 2024" dataDxfId="0"/>
    <tableColumn id="3" xr3:uid="{03B74F77-3B05-400E-9B34-0D7F4F31F730}" name="Year ended_x000a_31 March 202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41E20A8-EE45-46D7-A4FF-A2F019408971}" name="Table14" displayName="Table14" ref="B4:G24" headerRowCount="0" totalsRowShown="0">
  <tableColumns count="6">
    <tableColumn id="1" xr3:uid="{AA228522-A857-4032-9515-C38676163061}" name="Column1"/>
    <tableColumn id="2" xr3:uid="{318C9CEA-C863-4943-9F2C-EDA96434B7FC}" name="Column2"/>
    <tableColumn id="3" xr3:uid="{434075BB-8033-4810-AA52-9E485ADD8F9A}" name="Column3"/>
    <tableColumn id="4" xr3:uid="{350F7CF6-3274-44A3-8E13-F8C2C72D4982}" name="Column4"/>
    <tableColumn id="5" xr3:uid="{35399860-3174-4442-9752-D5648D9C3A73}" name="Column5"/>
    <tableColumn id="6" xr3:uid="{E8D63D88-9960-4067-B2EE-13B3E7402172}" name="Column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65F4360-95BB-4656-A78F-B84325406D57}" name="Table438__Page_155" displayName="Table438__Page_155" ref="N2:Q56" tableType="queryTable" totalsRowShown="0">
  <autoFilter ref="N2:Q56" xr:uid="{365F4360-95BB-4656-A78F-B84325406D57}"/>
  <tableColumns count="4">
    <tableColumn id="1" xr3:uid="{BFE1812B-2574-44C0-A074-18861DB4DC1E}" uniqueName="1" name="Column1" queryTableFieldId="1" dataDxfId="62"/>
    <tableColumn id="2" xr3:uid="{905424E9-82C4-45A3-A8E6-0A53309B2AD6}" uniqueName="2" name="Column2" queryTableFieldId="2" dataDxfId="61"/>
    <tableColumn id="3" xr3:uid="{F915B4B2-9BF9-4AEC-8BA3-48872DE61E81}" uniqueName="3" name="Column3" queryTableFieldId="3" dataDxfId="60"/>
    <tableColumn id="4" xr3:uid="{28210F78-15CF-4AEF-99EB-470F46C2A8A4}" uniqueName="4" name="Column4" queryTableFieldId="4" dataDxfId="5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7992F00-99B0-43A7-BFCE-CA1814075CC6}" name="Table437__Page_15414" displayName="Table437__Page_15414" ref="B29:D48" tableType="queryTable" totalsRowShown="0">
  <autoFilter ref="B29:D48" xr:uid="{07992F00-99B0-43A7-BFCE-CA1814075CC6}"/>
  <tableColumns count="3">
    <tableColumn id="1" xr3:uid="{3C3D2D13-7942-4252-9078-A975B097660A}" uniqueName="1" name="Column1" queryTableFieldId="1" dataDxfId="58"/>
    <tableColumn id="2" xr3:uid="{41DE08DE-C08D-4A3E-B46D-9CD96069512C}" uniqueName="2" name="Column2" queryTableFieldId="2"/>
    <tableColumn id="3" xr3:uid="{DC1D6D67-4063-4FEC-A288-F5127772405F}" uniqueName="3" name="Column3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D544803-1E1D-4C74-96ED-A23BACA189BB}" name="Table439__Page_156" displayName="Table439__Page_156" ref="N58:Q117" tableType="queryTable" totalsRowShown="0">
  <autoFilter ref="N58:Q117" xr:uid="{3D544803-1E1D-4C74-96ED-A23BACA189BB}"/>
  <tableColumns count="4">
    <tableColumn id="1" xr3:uid="{5014943A-3602-46BE-A6E1-0F90A10466B5}" uniqueName="1" name="Column1" queryTableFieldId="1" dataDxfId="57"/>
    <tableColumn id="2" xr3:uid="{382EA21E-88F2-41A3-9431-047192DFF83A}" uniqueName="2" name="Column2" queryTableFieldId="2" dataDxfId="56"/>
    <tableColumn id="3" xr3:uid="{E2F73B4C-F631-42CA-909F-D7503343139F}" uniqueName="3" name="Column3" queryTableFieldId="3" dataDxfId="55"/>
    <tableColumn id="4" xr3:uid="{A2ECB9A5-E011-4F85-9FFB-956A7C5FAF81}" uniqueName="4" name="Column4" queryTableFieldId="4" dataDxfId="54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75358D-DA77-4127-B24E-064C820E2EA5}" name="Table160__Page_75" displayName="Table160__Page_75" ref="A2:H37" tableType="queryTable" totalsRowShown="0">
  <autoFilter ref="A2:H37" xr:uid="{0F75358D-DA77-4127-B24E-064C820E2EA5}"/>
  <tableColumns count="8">
    <tableColumn id="1" xr3:uid="{902ADD9F-180C-4B3D-8104-748C1EB15B4A}" uniqueName="1" name="Column4" queryTableFieldId="1" dataDxfId="53"/>
    <tableColumn id="2" xr3:uid="{C4712484-C84C-4C47-AA92-32B9F2E4E512}" uniqueName="2" name="Column5" queryTableFieldId="2" dataDxfId="52"/>
    <tableColumn id="3" xr3:uid="{FB3F03C0-8F57-49A8-B734-C81100553BEB}" uniqueName="3" name="Column6" queryTableFieldId="3" dataDxfId="51"/>
    <tableColumn id="4" xr3:uid="{E906C1CF-E5A4-4057-85C9-8E0D5C08056A}" uniqueName="4" name="Column7" queryTableFieldId="4" dataDxfId="50"/>
    <tableColumn id="5" xr3:uid="{26188AAB-393E-45C9-BD8C-65513F7CDC64}" uniqueName="5" name="Column8" queryTableFieldId="5" dataDxfId="49"/>
    <tableColumn id="6" xr3:uid="{5540CF67-3FAA-44AA-896C-1837A3490EAC}" uniqueName="6" name="Column9" queryTableFieldId="6" dataDxfId="48"/>
    <tableColumn id="7" xr3:uid="{EF4C7951-F68D-4753-9EEB-F14009AD05C9}" uniqueName="7" name="Column10" queryTableFieldId="7" dataDxfId="47"/>
    <tableColumn id="8" xr3:uid="{83DB6A06-4F6A-4A4D-A905-91630F918480}" uniqueName="8" name="Column11" queryTableFieldId="8" dataDxfId="4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675E89D-53EE-4D26-A9D0-B1DB819F7C45}" name="Table164__Page_77" displayName="Table164__Page_77" ref="G58:S121" tableType="queryTable" totalsRowShown="0">
  <autoFilter ref="G58:S121" xr:uid="{F675E89D-53EE-4D26-A9D0-B1DB819F7C45}"/>
  <tableColumns count="13">
    <tableColumn id="1" xr3:uid="{9DF67CD2-7394-4A43-A6AC-2212F2A4BA3A}" uniqueName="1" name="Column1" queryTableFieldId="1" dataDxfId="45"/>
    <tableColumn id="2" xr3:uid="{BDA1036F-7316-4898-8C46-C060C4653241}" uniqueName="2" name="Column2" queryTableFieldId="2" dataDxfId="44"/>
    <tableColumn id="3" xr3:uid="{CD4D9477-8E47-43F4-889A-C91C3A38232E}" uniqueName="3" name="Column3" queryTableFieldId="3" dataDxfId="43"/>
    <tableColumn id="4" xr3:uid="{7860B880-F611-4A22-B800-AD684CF49502}" uniqueName="4" name="Column4" queryTableFieldId="4" dataDxfId="42"/>
    <tableColumn id="5" xr3:uid="{05BC3B72-E14D-4C3C-9BE8-18132CAF9409}" uniqueName="5" name="Column5" queryTableFieldId="5" dataDxfId="41"/>
    <tableColumn id="6" xr3:uid="{16ECC6B9-9951-4506-8BB5-0A94DBA2A07C}" uniqueName="6" name="Column6" queryTableFieldId="6" dataDxfId="40"/>
    <tableColumn id="7" xr3:uid="{66BE665A-7E05-47FB-8E18-EAE06A64E7B3}" uniqueName="7" name="Column7" queryTableFieldId="7" dataDxfId="39"/>
    <tableColumn id="8" xr3:uid="{AFC935B8-82E3-477D-9E17-651C3AA3DAA8}" uniqueName="8" name="Column8" queryTableFieldId="8" dataDxfId="38"/>
    <tableColumn id="9" xr3:uid="{8C6EB449-B5C2-4542-9AC2-A5C5074EBA6E}" uniqueName="9" name="Column9" queryTableFieldId="9" dataDxfId="37"/>
    <tableColumn id="10" xr3:uid="{291DAD33-0802-4827-B7E9-70AAC0ED3107}" uniqueName="10" name="Column10" queryTableFieldId="10" dataDxfId="36"/>
    <tableColumn id="11" xr3:uid="{3B164BB7-129B-49D1-B922-98FD15215773}" uniqueName="11" name="Column11" queryTableFieldId="11" dataDxfId="35"/>
    <tableColumn id="12" xr3:uid="{A4D1C661-32A9-4F35-BCB0-03C9702BEA36}" uniqueName="12" name="Column12" queryTableFieldId="12" dataDxfId="34"/>
    <tableColumn id="13" xr3:uid="{853CB2A7-230D-40FD-89A8-0F7D1A74D1F9}" uniqueName="13" name="Column13" queryTableFieldId="13" dataDxfId="3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F59ECEC-3023-4773-9711-70743C420EDA}" name="Table521__Page_173___2" displayName="Table521__Page_173___2" ref="B2:I22" tableType="queryTable" totalsRowShown="0">
  <autoFilter ref="B2:I22" xr:uid="{CF59ECEC-3023-4773-9711-70743C420EDA}"/>
  <tableColumns count="8">
    <tableColumn id="1" xr3:uid="{AE5B4001-E359-4606-B1BB-BC5AFFC7416D}" uniqueName="1" name="Column1" queryTableFieldId="1" dataDxfId="32"/>
    <tableColumn id="2" xr3:uid="{C9BFB071-B29E-4D25-907D-05C792F47A80}" uniqueName="2" name="Column2" queryTableFieldId="2" dataDxfId="31"/>
    <tableColumn id="3" xr3:uid="{850887F2-9032-4E1D-BF42-A2528851D4A6}" uniqueName="3" name="Column3" queryTableFieldId="3" dataDxfId="30"/>
    <tableColumn id="4" xr3:uid="{080BBF92-39D6-4D79-BCA9-EB87E7063C41}" uniqueName="4" name="Column4" queryTableFieldId="4" dataDxfId="29"/>
    <tableColumn id="5" xr3:uid="{D7E53695-2CB0-4AF3-A5D8-17F042776D55}" uniqueName="5" name="Column5" queryTableFieldId="5" dataDxfId="28"/>
    <tableColumn id="6" xr3:uid="{D812EBD0-731E-4DDB-ADC1-8F115AF1B336}" uniqueName="6" name="Column6" queryTableFieldId="6" dataDxfId="27"/>
    <tableColumn id="7" xr3:uid="{E2AD110D-E5BC-42EF-9155-F449D4C7CC5C}" uniqueName="7" name="Column7" queryTableFieldId="7" dataDxfId="26"/>
    <tableColumn id="8" xr3:uid="{EA570DD3-6E63-4436-A360-A7F56CBFD7B9}" uniqueName="8" name="Column8" queryTableFieldId="8" dataDxfId="25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551775C-4EBB-418B-8F8B-A8D9CD244109}" name="Table524__Page_175___2" displayName="Table524__Page_175___2" ref="N2:Q51" tableType="queryTable" totalsRowShown="0">
  <autoFilter ref="N2:Q51" xr:uid="{6551775C-4EBB-418B-8F8B-A8D9CD244109}"/>
  <tableColumns count="4">
    <tableColumn id="1" xr3:uid="{8114989F-6F71-4507-9CBE-9B90C29853D6}" uniqueName="1" name="Column1" queryTableFieldId="1" dataDxfId="24"/>
    <tableColumn id="2" xr3:uid="{A5DB82E8-E014-42D2-8A7D-72B2EA225969}" uniqueName="2" name="note" queryTableFieldId="2" dataDxfId="23"/>
    <tableColumn id="3" xr3:uid="{A84687C8-2061-485C-889A-AA1E33806789}" uniqueName="3" name="As at_x000a_31 march 2023" queryTableFieldId="3"/>
    <tableColumn id="4" xr3:uid="{6630CBFD-7677-4A45-A146-225621C6BE9F}" uniqueName="4" name="As at_x000a_31 march 2022" queryTableFieldId="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CC637E4-B2F8-4551-BAE5-AD1A1A256C74}" name="Table522__Page_174___2" displayName="Table522__Page_174___2" ref="B27:D47" tableType="queryTable" totalsRowShown="0">
  <autoFilter ref="B27:D47" xr:uid="{FCC637E4-B2F8-4551-BAE5-AD1A1A256C74}"/>
  <tableColumns count="3">
    <tableColumn id="1" xr3:uid="{9C94C071-81F0-4560-B4C2-AE9A0DB7244E}" uniqueName="1" name="Column1" queryTableFieldId="1" dataDxfId="22"/>
    <tableColumn id="2" xr3:uid="{1499C3D9-0A4B-4E82-B0CF-2EF0A36985EE}" uniqueName="2" name="year ended_x000a_31 march 2023" queryTableFieldId="2"/>
    <tableColumn id="3" xr3:uid="{D19E7659-1F3C-47E8-8E98-E29599FA89B9}" uniqueName="3" name="year ended_x000a_31 march 2022" queryTableFieldId="3" dataDxf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4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4" Type="http://schemas.openxmlformats.org/officeDocument/2006/relationships/table" Target="../tables/table1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8B527-E2E3-46C3-804F-804B9B569A5E}">
  <dimension ref="B2:Q117"/>
  <sheetViews>
    <sheetView topLeftCell="H19" workbookViewId="0">
      <selection activeCell="D22" sqref="D22"/>
    </sheetView>
  </sheetViews>
  <sheetFormatPr defaultRowHeight="14.4" x14ac:dyDescent="0.3"/>
  <cols>
    <col min="2" max="2" width="29.33203125" bestFit="1" customWidth="1"/>
    <col min="3" max="3" width="56.6640625" bestFit="1" customWidth="1"/>
    <col min="4" max="4" width="21" bestFit="1" customWidth="1"/>
    <col min="5" max="5" width="22.33203125" bestFit="1" customWidth="1"/>
    <col min="6" max="6" width="7.33203125" bestFit="1" customWidth="1"/>
    <col min="7" max="7" width="22.77734375" bestFit="1" customWidth="1"/>
    <col min="8" max="8" width="24.21875" bestFit="1" customWidth="1"/>
    <col min="9" max="9" width="9.109375" bestFit="1" customWidth="1"/>
    <col min="14" max="14" width="71.88671875" bestFit="1" customWidth="1"/>
    <col min="15" max="15" width="10.6640625" bestFit="1" customWidth="1"/>
    <col min="16" max="16" width="12.77734375" bestFit="1" customWidth="1"/>
    <col min="17" max="17" width="13.88671875" bestFit="1" customWidth="1"/>
  </cols>
  <sheetData>
    <row r="2" spans="2:17" x14ac:dyDescent="0.3">
      <c r="B2" t="s">
        <v>400</v>
      </c>
      <c r="C2" t="s">
        <v>1</v>
      </c>
      <c r="D2" t="s">
        <v>624</v>
      </c>
      <c r="E2" t="s">
        <v>229</v>
      </c>
      <c r="F2" t="s">
        <v>226</v>
      </c>
      <c r="G2" t="s">
        <v>625</v>
      </c>
      <c r="H2" t="s">
        <v>626</v>
      </c>
      <c r="I2" t="s">
        <v>627</v>
      </c>
      <c r="N2" t="s">
        <v>400</v>
      </c>
      <c r="O2" t="s">
        <v>401</v>
      </c>
      <c r="P2" t="s">
        <v>402</v>
      </c>
      <c r="Q2" t="s">
        <v>315</v>
      </c>
    </row>
    <row r="3" spans="2:17" x14ac:dyDescent="0.3">
      <c r="B3" t="s">
        <v>236</v>
      </c>
      <c r="C3" t="s">
        <v>155</v>
      </c>
      <c r="D3" t="s">
        <v>325</v>
      </c>
      <c r="E3" t="s">
        <v>8</v>
      </c>
      <c r="F3">
        <v>11722</v>
      </c>
      <c r="G3" t="s">
        <v>628</v>
      </c>
      <c r="H3" t="s">
        <v>8</v>
      </c>
      <c r="I3">
        <v>11790</v>
      </c>
      <c r="O3" t="s">
        <v>1</v>
      </c>
      <c r="P3" t="s">
        <v>404</v>
      </c>
      <c r="Q3" t="s">
        <v>404</v>
      </c>
    </row>
    <row r="4" spans="2:17" x14ac:dyDescent="0.3">
      <c r="B4" t="s">
        <v>243</v>
      </c>
      <c r="D4" t="s">
        <v>329</v>
      </c>
      <c r="E4" t="s">
        <v>124</v>
      </c>
      <c r="F4">
        <v>-8510</v>
      </c>
      <c r="G4" t="s">
        <v>629</v>
      </c>
      <c r="H4" t="s">
        <v>28</v>
      </c>
      <c r="I4">
        <v>-9587</v>
      </c>
      <c r="P4" t="s">
        <v>406</v>
      </c>
      <c r="Q4" t="s">
        <v>662</v>
      </c>
    </row>
    <row r="5" spans="2:17" x14ac:dyDescent="0.3">
      <c r="B5" t="s">
        <v>331</v>
      </c>
      <c r="D5" t="s">
        <v>334</v>
      </c>
      <c r="E5" t="s">
        <v>124</v>
      </c>
      <c r="F5">
        <v>3212</v>
      </c>
      <c r="G5" t="s">
        <v>630</v>
      </c>
      <c r="H5" t="s">
        <v>28</v>
      </c>
      <c r="I5">
        <v>2203</v>
      </c>
      <c r="N5" t="s">
        <v>663</v>
      </c>
    </row>
    <row r="6" spans="2:17" x14ac:dyDescent="0.3">
      <c r="B6" t="s">
        <v>252</v>
      </c>
      <c r="D6" t="s">
        <v>337</v>
      </c>
      <c r="E6" t="s">
        <v>8</v>
      </c>
      <c r="F6">
        <v>178</v>
      </c>
      <c r="G6" t="s">
        <v>233</v>
      </c>
      <c r="H6" t="s">
        <v>8</v>
      </c>
      <c r="I6">
        <v>142</v>
      </c>
      <c r="N6" t="s">
        <v>5</v>
      </c>
    </row>
    <row r="7" spans="2:17" x14ac:dyDescent="0.3">
      <c r="B7" t="s">
        <v>255</v>
      </c>
      <c r="D7" t="s">
        <v>339</v>
      </c>
      <c r="E7" t="s">
        <v>8</v>
      </c>
      <c r="F7">
        <v>-272</v>
      </c>
      <c r="G7" t="s">
        <v>631</v>
      </c>
      <c r="H7" t="s">
        <v>8</v>
      </c>
      <c r="I7">
        <v>-257</v>
      </c>
      <c r="N7" t="s">
        <v>6</v>
      </c>
      <c r="O7" t="s">
        <v>7</v>
      </c>
      <c r="P7" t="s">
        <v>409</v>
      </c>
      <c r="Q7" t="s">
        <v>409</v>
      </c>
    </row>
    <row r="8" spans="2:17" x14ac:dyDescent="0.3">
      <c r="B8" t="s">
        <v>258</v>
      </c>
      <c r="D8" t="s">
        <v>341</v>
      </c>
      <c r="E8" t="s">
        <v>8</v>
      </c>
      <c r="F8">
        <v>-433</v>
      </c>
      <c r="G8" t="s">
        <v>254</v>
      </c>
      <c r="H8" t="s">
        <v>484</v>
      </c>
      <c r="I8">
        <v>-490</v>
      </c>
      <c r="N8" t="s">
        <v>9</v>
      </c>
      <c r="O8" t="s">
        <v>10</v>
      </c>
      <c r="P8" t="s">
        <v>72</v>
      </c>
      <c r="Q8" t="s">
        <v>282</v>
      </c>
    </row>
    <row r="9" spans="2:17" x14ac:dyDescent="0.3">
      <c r="B9" t="s">
        <v>632</v>
      </c>
      <c r="C9" t="s">
        <v>46</v>
      </c>
      <c r="D9" t="s">
        <v>8</v>
      </c>
      <c r="E9" t="s">
        <v>344</v>
      </c>
      <c r="F9">
        <v>-33</v>
      </c>
      <c r="G9" t="s">
        <v>8</v>
      </c>
      <c r="H9" t="s">
        <v>633</v>
      </c>
      <c r="I9">
        <v>-2072</v>
      </c>
      <c r="N9" t="s">
        <v>11</v>
      </c>
      <c r="O9" t="s">
        <v>12</v>
      </c>
      <c r="P9" t="s">
        <v>412</v>
      </c>
      <c r="Q9" t="s">
        <v>664</v>
      </c>
    </row>
    <row r="10" spans="2:17" x14ac:dyDescent="0.3">
      <c r="B10" t="s">
        <v>634</v>
      </c>
      <c r="D10" t="s">
        <v>350</v>
      </c>
      <c r="E10" t="s">
        <v>351</v>
      </c>
      <c r="F10">
        <v>2652</v>
      </c>
      <c r="G10" t="s">
        <v>635</v>
      </c>
      <c r="H10" t="s">
        <v>636</v>
      </c>
      <c r="I10">
        <v>-474</v>
      </c>
      <c r="N10" t="s">
        <v>13</v>
      </c>
      <c r="O10" t="s">
        <v>12</v>
      </c>
      <c r="P10" t="s">
        <v>413</v>
      </c>
      <c r="Q10" t="s">
        <v>53</v>
      </c>
    </row>
    <row r="11" spans="2:17" x14ac:dyDescent="0.3">
      <c r="B11" t="s">
        <v>270</v>
      </c>
      <c r="C11" t="s">
        <v>111</v>
      </c>
      <c r="D11" t="s">
        <v>354</v>
      </c>
      <c r="E11" t="s">
        <v>8</v>
      </c>
      <c r="F11">
        <v>292</v>
      </c>
      <c r="G11" t="s">
        <v>637</v>
      </c>
      <c r="H11" t="s">
        <v>409</v>
      </c>
      <c r="I11">
        <v>394</v>
      </c>
      <c r="N11" t="s">
        <v>14</v>
      </c>
      <c r="O11" t="s">
        <v>15</v>
      </c>
      <c r="P11" t="s">
        <v>34</v>
      </c>
      <c r="Q11" t="s">
        <v>409</v>
      </c>
    </row>
    <row r="12" spans="2:17" x14ac:dyDescent="0.3">
      <c r="B12" t="s">
        <v>114</v>
      </c>
      <c r="C12" t="s">
        <v>31</v>
      </c>
      <c r="D12" t="s">
        <v>356</v>
      </c>
      <c r="E12" t="s">
        <v>357</v>
      </c>
      <c r="F12">
        <v>-1267</v>
      </c>
      <c r="G12" t="s">
        <v>638</v>
      </c>
      <c r="H12" t="s">
        <v>8</v>
      </c>
      <c r="I12">
        <v>-1179</v>
      </c>
      <c r="N12" t="s">
        <v>17</v>
      </c>
      <c r="O12" t="s">
        <v>18</v>
      </c>
      <c r="P12" t="s">
        <v>414</v>
      </c>
      <c r="Q12" t="s">
        <v>665</v>
      </c>
    </row>
    <row r="13" spans="2:17" x14ac:dyDescent="0.3">
      <c r="B13" t="s">
        <v>277</v>
      </c>
      <c r="C13" t="s">
        <v>276</v>
      </c>
      <c r="D13" t="s">
        <v>122</v>
      </c>
      <c r="E13" t="s">
        <v>294</v>
      </c>
      <c r="F13">
        <v>6</v>
      </c>
      <c r="G13" t="s">
        <v>639</v>
      </c>
      <c r="H13" t="s">
        <v>8</v>
      </c>
      <c r="I13">
        <v>-87</v>
      </c>
      <c r="N13" t="s">
        <v>19</v>
      </c>
      <c r="O13" t="s">
        <v>20</v>
      </c>
      <c r="P13" t="s">
        <v>417</v>
      </c>
      <c r="Q13" t="s">
        <v>666</v>
      </c>
    </row>
    <row r="14" spans="2:17" x14ac:dyDescent="0.3">
      <c r="B14" t="s">
        <v>640</v>
      </c>
      <c r="D14" t="s">
        <v>365</v>
      </c>
      <c r="E14" t="s">
        <v>366</v>
      </c>
      <c r="F14">
        <v>1683</v>
      </c>
      <c r="G14" t="s">
        <v>641</v>
      </c>
      <c r="H14" t="s">
        <v>642</v>
      </c>
      <c r="I14">
        <v>-1346</v>
      </c>
      <c r="N14" t="s">
        <v>667</v>
      </c>
      <c r="O14" t="s">
        <v>48</v>
      </c>
      <c r="P14" t="s">
        <v>8</v>
      </c>
      <c r="Q14" t="s">
        <v>8</v>
      </c>
    </row>
    <row r="15" spans="2:17" x14ac:dyDescent="0.3">
      <c r="B15" t="s">
        <v>643</v>
      </c>
      <c r="N15" t="s">
        <v>21</v>
      </c>
      <c r="O15" t="s">
        <v>22</v>
      </c>
      <c r="P15" t="s">
        <v>420</v>
      </c>
      <c r="Q15" t="s">
        <v>668</v>
      </c>
    </row>
    <row r="16" spans="2:17" x14ac:dyDescent="0.3">
      <c r="B16" t="s">
        <v>287</v>
      </c>
      <c r="C16" t="s">
        <v>122</v>
      </c>
      <c r="D16" t="s">
        <v>373</v>
      </c>
      <c r="E16" t="s">
        <v>20</v>
      </c>
      <c r="F16">
        <v>-298</v>
      </c>
      <c r="G16" t="s">
        <v>644</v>
      </c>
      <c r="H16" t="s">
        <v>645</v>
      </c>
      <c r="I16">
        <v>370</v>
      </c>
      <c r="P16" t="s">
        <v>421</v>
      </c>
      <c r="Q16" t="s">
        <v>669</v>
      </c>
    </row>
    <row r="17" spans="2:17" x14ac:dyDescent="0.3">
      <c r="B17" t="s">
        <v>646</v>
      </c>
      <c r="D17" t="s">
        <v>379</v>
      </c>
      <c r="E17" t="s">
        <v>62</v>
      </c>
      <c r="F17">
        <v>1385</v>
      </c>
      <c r="G17" t="s">
        <v>647</v>
      </c>
      <c r="H17" t="s">
        <v>648</v>
      </c>
      <c r="I17">
        <v>-976</v>
      </c>
      <c r="N17" t="s">
        <v>23</v>
      </c>
    </row>
    <row r="18" spans="2:17" x14ac:dyDescent="0.3">
      <c r="B18" t="s">
        <v>649</v>
      </c>
      <c r="N18" t="s">
        <v>24</v>
      </c>
      <c r="O18" t="s">
        <v>25</v>
      </c>
      <c r="P18" t="s">
        <v>425</v>
      </c>
      <c r="Q18" t="s">
        <v>395</v>
      </c>
    </row>
    <row r="19" spans="2:17" x14ac:dyDescent="0.3">
      <c r="B19" t="s">
        <v>650</v>
      </c>
      <c r="C19" t="s">
        <v>384</v>
      </c>
      <c r="D19" t="s">
        <v>8</v>
      </c>
      <c r="E19" t="s">
        <v>385</v>
      </c>
      <c r="F19">
        <v>91</v>
      </c>
      <c r="G19" t="s">
        <v>8</v>
      </c>
      <c r="H19" t="s">
        <v>651</v>
      </c>
      <c r="I19">
        <v>-771</v>
      </c>
      <c r="N19" t="s">
        <v>26</v>
      </c>
      <c r="O19" t="s">
        <v>20</v>
      </c>
      <c r="P19" t="s">
        <v>670</v>
      </c>
      <c r="Q19" t="s">
        <v>671</v>
      </c>
    </row>
    <row r="20" spans="2:17" x14ac:dyDescent="0.3">
      <c r="B20" t="s">
        <v>386</v>
      </c>
      <c r="N20" t="s">
        <v>27</v>
      </c>
      <c r="O20" t="s">
        <v>48</v>
      </c>
      <c r="P20" t="s">
        <v>167</v>
      </c>
      <c r="Q20" t="s">
        <v>672</v>
      </c>
    </row>
    <row r="21" spans="2:17" x14ac:dyDescent="0.3">
      <c r="B21" t="s">
        <v>387</v>
      </c>
      <c r="N21" t="s">
        <v>30</v>
      </c>
      <c r="P21" t="s">
        <v>77</v>
      </c>
      <c r="Q21" t="s">
        <v>77</v>
      </c>
    </row>
    <row r="22" spans="2:17" x14ac:dyDescent="0.3">
      <c r="B22" t="s">
        <v>375</v>
      </c>
      <c r="D22" t="s">
        <v>379</v>
      </c>
      <c r="E22" t="s">
        <v>190</v>
      </c>
      <c r="F22">
        <v>1476</v>
      </c>
      <c r="G22" t="s">
        <v>647</v>
      </c>
      <c r="H22" t="s">
        <v>652</v>
      </c>
      <c r="I22">
        <v>-1747</v>
      </c>
      <c r="N22" t="s">
        <v>32</v>
      </c>
      <c r="O22" t="s">
        <v>29</v>
      </c>
      <c r="P22" t="s">
        <v>433</v>
      </c>
      <c r="Q22" t="s">
        <v>673</v>
      </c>
    </row>
    <row r="23" spans="2:17" x14ac:dyDescent="0.3">
      <c r="B23" t="s">
        <v>98</v>
      </c>
      <c r="N23" t="s">
        <v>33</v>
      </c>
      <c r="O23" t="s">
        <v>34</v>
      </c>
      <c r="P23" t="s">
        <v>436</v>
      </c>
      <c r="Q23" t="s">
        <v>674</v>
      </c>
    </row>
    <row r="24" spans="2:17" x14ac:dyDescent="0.3">
      <c r="B24" t="s">
        <v>99</v>
      </c>
      <c r="D24" t="s">
        <v>393</v>
      </c>
      <c r="E24" t="s">
        <v>29</v>
      </c>
      <c r="F24">
        <v>323</v>
      </c>
      <c r="G24" t="s">
        <v>112</v>
      </c>
      <c r="H24" t="s">
        <v>653</v>
      </c>
      <c r="I24">
        <v>-1568</v>
      </c>
      <c r="P24" t="s">
        <v>675</v>
      </c>
      <c r="Q24" t="s">
        <v>676</v>
      </c>
    </row>
    <row r="25" spans="2:17" x14ac:dyDescent="0.3">
      <c r="B25" t="s">
        <v>66</v>
      </c>
      <c r="D25" t="s">
        <v>397</v>
      </c>
      <c r="E25" t="s">
        <v>398</v>
      </c>
      <c r="F25">
        <v>1153</v>
      </c>
      <c r="G25" t="s">
        <v>654</v>
      </c>
      <c r="H25" t="s">
        <v>655</v>
      </c>
      <c r="I25">
        <v>-179</v>
      </c>
      <c r="N25" t="s">
        <v>35</v>
      </c>
      <c r="P25" t="s">
        <v>677</v>
      </c>
      <c r="Q25" t="s">
        <v>678</v>
      </c>
    </row>
    <row r="26" spans="2:17" x14ac:dyDescent="0.3">
      <c r="B26" t="s">
        <v>375</v>
      </c>
      <c r="D26" t="s">
        <v>379</v>
      </c>
      <c r="E26" t="s">
        <v>190</v>
      </c>
      <c r="F26">
        <v>1476</v>
      </c>
      <c r="G26" t="s">
        <v>647</v>
      </c>
      <c r="H26" t="s">
        <v>652</v>
      </c>
      <c r="I26">
        <v>-1747</v>
      </c>
      <c r="N26" t="s">
        <v>679</v>
      </c>
    </row>
    <row r="27" spans="2:17" x14ac:dyDescent="0.3">
      <c r="N27" t="s">
        <v>37</v>
      </c>
    </row>
    <row r="28" spans="2:17" x14ac:dyDescent="0.3">
      <c r="N28" t="s">
        <v>38</v>
      </c>
      <c r="O28" t="s">
        <v>39</v>
      </c>
      <c r="P28" t="s">
        <v>439</v>
      </c>
      <c r="Q28" t="s">
        <v>680</v>
      </c>
    </row>
    <row r="29" spans="2:17" x14ac:dyDescent="0.3">
      <c r="B29" t="s">
        <v>400</v>
      </c>
      <c r="C29" t="s">
        <v>401</v>
      </c>
      <c r="D29" t="s">
        <v>402</v>
      </c>
      <c r="N29" t="s">
        <v>440</v>
      </c>
      <c r="O29" t="s">
        <v>41</v>
      </c>
      <c r="P29" t="s">
        <v>681</v>
      </c>
      <c r="Q29" t="s">
        <v>682</v>
      </c>
    </row>
    <row r="30" spans="2:17" x14ac:dyDescent="0.3">
      <c r="B30" t="s">
        <v>408</v>
      </c>
      <c r="C30">
        <v>1476</v>
      </c>
      <c r="D30">
        <v>-1747</v>
      </c>
      <c r="N30" t="s">
        <v>42</v>
      </c>
      <c r="O30" t="s">
        <v>28</v>
      </c>
      <c r="P30" t="s">
        <v>683</v>
      </c>
      <c r="Q30" t="s">
        <v>684</v>
      </c>
    </row>
    <row r="31" spans="2:17" x14ac:dyDescent="0.3">
      <c r="B31" t="s">
        <v>73</v>
      </c>
      <c r="N31" t="s">
        <v>27</v>
      </c>
      <c r="O31" t="s">
        <v>48</v>
      </c>
      <c r="P31" t="s">
        <v>441</v>
      </c>
      <c r="Q31" t="s">
        <v>97</v>
      </c>
    </row>
    <row r="32" spans="2:17" x14ac:dyDescent="0.3">
      <c r="B32" t="s">
        <v>656</v>
      </c>
      <c r="C32">
        <v>-1</v>
      </c>
      <c r="D32">
        <v>-30</v>
      </c>
      <c r="N32" t="s">
        <v>44</v>
      </c>
      <c r="O32" t="s">
        <v>506</v>
      </c>
      <c r="P32" t="s">
        <v>12</v>
      </c>
      <c r="Q32" t="s">
        <v>10</v>
      </c>
    </row>
    <row r="33" spans="2:17" x14ac:dyDescent="0.3">
      <c r="B33" t="s">
        <v>76</v>
      </c>
      <c r="C33">
        <v>-1</v>
      </c>
      <c r="D33">
        <v>10</v>
      </c>
      <c r="N33" t="s">
        <v>47</v>
      </c>
      <c r="O33" t="s">
        <v>45</v>
      </c>
      <c r="P33" t="s">
        <v>442</v>
      </c>
      <c r="Q33" t="s">
        <v>442</v>
      </c>
    </row>
    <row r="34" spans="2:17" x14ac:dyDescent="0.3">
      <c r="B34" t="s">
        <v>657</v>
      </c>
      <c r="C34">
        <v>9</v>
      </c>
      <c r="D34">
        <v>-10</v>
      </c>
      <c r="N34" t="s">
        <v>49</v>
      </c>
      <c r="P34" t="s">
        <v>441</v>
      </c>
      <c r="Q34" t="s">
        <v>45</v>
      </c>
    </row>
    <row r="35" spans="2:17" x14ac:dyDescent="0.3">
      <c r="B35" t="s">
        <v>80</v>
      </c>
      <c r="C35">
        <v>7</v>
      </c>
      <c r="D35">
        <v>-30</v>
      </c>
      <c r="P35" t="s">
        <v>685</v>
      </c>
      <c r="Q35" t="s">
        <v>686</v>
      </c>
    </row>
    <row r="36" spans="2:17" x14ac:dyDescent="0.3">
      <c r="B36" t="s">
        <v>81</v>
      </c>
      <c r="N36" t="s">
        <v>51</v>
      </c>
      <c r="P36" t="s">
        <v>443</v>
      </c>
      <c r="Q36" t="s">
        <v>687</v>
      </c>
    </row>
    <row r="37" spans="2:17" x14ac:dyDescent="0.3">
      <c r="B37" t="s">
        <v>82</v>
      </c>
      <c r="C37">
        <v>232</v>
      </c>
      <c r="D37">
        <v>-652</v>
      </c>
      <c r="N37" t="s">
        <v>52</v>
      </c>
    </row>
    <row r="38" spans="2:17" x14ac:dyDescent="0.3">
      <c r="B38" t="s">
        <v>658</v>
      </c>
      <c r="C38">
        <v>-34</v>
      </c>
      <c r="D38">
        <v>18</v>
      </c>
      <c r="N38" t="s">
        <v>38</v>
      </c>
      <c r="O38" t="s">
        <v>39</v>
      </c>
      <c r="P38" t="s">
        <v>444</v>
      </c>
      <c r="Q38" t="s">
        <v>688</v>
      </c>
    </row>
    <row r="39" spans="2:17" x14ac:dyDescent="0.3">
      <c r="B39" t="s">
        <v>87</v>
      </c>
      <c r="C39">
        <v>12</v>
      </c>
      <c r="D39">
        <v>-6</v>
      </c>
      <c r="N39" t="s">
        <v>42</v>
      </c>
      <c r="O39" t="s">
        <v>28</v>
      </c>
      <c r="P39" t="s">
        <v>445</v>
      </c>
      <c r="Q39" t="s">
        <v>416</v>
      </c>
    </row>
    <row r="40" spans="2:17" x14ac:dyDescent="0.3">
      <c r="B40" t="s">
        <v>659</v>
      </c>
      <c r="C40">
        <v>24</v>
      </c>
      <c r="D40">
        <v>-4</v>
      </c>
      <c r="N40" t="s">
        <v>27</v>
      </c>
      <c r="O40" t="s">
        <v>48</v>
      </c>
      <c r="P40" t="s">
        <v>167</v>
      </c>
      <c r="Q40" t="s">
        <v>46</v>
      </c>
    </row>
    <row r="41" spans="2:17" x14ac:dyDescent="0.3">
      <c r="B41" t="s">
        <v>91</v>
      </c>
      <c r="C41">
        <v>-8</v>
      </c>
      <c r="D41">
        <v>2</v>
      </c>
      <c r="N41" t="s">
        <v>54</v>
      </c>
      <c r="O41" t="s">
        <v>22</v>
      </c>
      <c r="P41" t="s">
        <v>50</v>
      </c>
      <c r="Q41" t="s">
        <v>689</v>
      </c>
    </row>
    <row r="42" spans="2:17" x14ac:dyDescent="0.3">
      <c r="B42" t="s">
        <v>92</v>
      </c>
      <c r="C42">
        <v>226</v>
      </c>
      <c r="D42">
        <v>-642</v>
      </c>
      <c r="N42" t="s">
        <v>44</v>
      </c>
      <c r="O42" t="s">
        <v>506</v>
      </c>
      <c r="P42" t="s">
        <v>29</v>
      </c>
      <c r="Q42" t="s">
        <v>618</v>
      </c>
    </row>
    <row r="43" spans="2:17" x14ac:dyDescent="0.3">
      <c r="B43" t="s">
        <v>660</v>
      </c>
      <c r="C43">
        <v>233</v>
      </c>
      <c r="D43">
        <v>-672</v>
      </c>
      <c r="N43" t="s">
        <v>47</v>
      </c>
      <c r="O43" t="s">
        <v>45</v>
      </c>
      <c r="P43" t="s">
        <v>446</v>
      </c>
      <c r="Q43" t="s">
        <v>690</v>
      </c>
    </row>
    <row r="44" spans="2:17" x14ac:dyDescent="0.3">
      <c r="B44" t="s">
        <v>661</v>
      </c>
      <c r="C44">
        <v>1709</v>
      </c>
      <c r="D44">
        <v>-2419</v>
      </c>
      <c r="N44" t="s">
        <v>691</v>
      </c>
      <c r="O44" t="s">
        <v>43</v>
      </c>
      <c r="P44" t="s">
        <v>8</v>
      </c>
      <c r="Q44" t="s">
        <v>8</v>
      </c>
    </row>
    <row r="45" spans="2:17" x14ac:dyDescent="0.3">
      <c r="B45" t="s">
        <v>98</v>
      </c>
      <c r="P45" t="s">
        <v>447</v>
      </c>
      <c r="Q45" t="s">
        <v>692</v>
      </c>
    </row>
    <row r="46" spans="2:17" x14ac:dyDescent="0.3">
      <c r="B46" t="s">
        <v>99</v>
      </c>
      <c r="C46">
        <v>419</v>
      </c>
      <c r="D46">
        <v>-1802</v>
      </c>
      <c r="N46" t="s">
        <v>56</v>
      </c>
      <c r="P46" t="s">
        <v>693</v>
      </c>
      <c r="Q46" t="s">
        <v>694</v>
      </c>
    </row>
    <row r="47" spans="2:17" x14ac:dyDescent="0.3">
      <c r="B47" t="s">
        <v>66</v>
      </c>
      <c r="C47">
        <v>1290</v>
      </c>
      <c r="D47">
        <v>-617</v>
      </c>
      <c r="N47" t="s">
        <v>448</v>
      </c>
      <c r="P47" t="s">
        <v>450</v>
      </c>
      <c r="Q47" t="s">
        <v>572</v>
      </c>
    </row>
    <row r="48" spans="2:17" x14ac:dyDescent="0.3">
      <c r="B48" t="s">
        <v>661</v>
      </c>
      <c r="C48">
        <v>1709</v>
      </c>
      <c r="D48">
        <v>-2419</v>
      </c>
      <c r="N48" t="s">
        <v>58</v>
      </c>
    </row>
    <row r="49" spans="14:17" x14ac:dyDescent="0.3">
      <c r="N49" t="s">
        <v>59</v>
      </c>
      <c r="O49" t="s">
        <v>67</v>
      </c>
      <c r="P49" t="s">
        <v>60</v>
      </c>
      <c r="Q49" t="s">
        <v>60</v>
      </c>
    </row>
    <row r="50" spans="14:17" x14ac:dyDescent="0.3">
      <c r="N50" t="s">
        <v>695</v>
      </c>
      <c r="P50" t="s">
        <v>8</v>
      </c>
      <c r="Q50" t="s">
        <v>269</v>
      </c>
    </row>
    <row r="51" spans="14:17" x14ac:dyDescent="0.3">
      <c r="N51" t="s">
        <v>61</v>
      </c>
      <c r="P51" t="s">
        <v>452</v>
      </c>
      <c r="Q51" t="s">
        <v>567</v>
      </c>
    </row>
    <row r="52" spans="14:17" x14ac:dyDescent="0.3">
      <c r="N52" t="s">
        <v>63</v>
      </c>
      <c r="P52" t="s">
        <v>454</v>
      </c>
      <c r="Q52" t="s">
        <v>568</v>
      </c>
    </row>
    <row r="53" spans="14:17" x14ac:dyDescent="0.3">
      <c r="N53" t="s">
        <v>64</v>
      </c>
      <c r="P53" t="s">
        <v>456</v>
      </c>
      <c r="Q53" t="s">
        <v>569</v>
      </c>
    </row>
    <row r="54" spans="14:17" x14ac:dyDescent="0.3">
      <c r="N54" t="s">
        <v>65</v>
      </c>
      <c r="P54" t="s">
        <v>458</v>
      </c>
      <c r="Q54" t="s">
        <v>570</v>
      </c>
    </row>
    <row r="55" spans="14:17" x14ac:dyDescent="0.3">
      <c r="N55" t="s">
        <v>66</v>
      </c>
      <c r="O55" t="s">
        <v>299</v>
      </c>
      <c r="P55" t="s">
        <v>460</v>
      </c>
      <c r="Q55" t="s">
        <v>571</v>
      </c>
    </row>
    <row r="56" spans="14:17" x14ac:dyDescent="0.3">
      <c r="N56" t="s">
        <v>68</v>
      </c>
      <c r="P56" t="s">
        <v>450</v>
      </c>
      <c r="Q56" t="s">
        <v>572</v>
      </c>
    </row>
    <row r="58" spans="14:17" x14ac:dyDescent="0.3">
      <c r="N58" t="s">
        <v>400</v>
      </c>
      <c r="O58" t="s">
        <v>401</v>
      </c>
      <c r="P58" t="s">
        <v>402</v>
      </c>
      <c r="Q58" t="s">
        <v>315</v>
      </c>
    </row>
    <row r="59" spans="14:17" x14ac:dyDescent="0.3">
      <c r="O59" t="s">
        <v>1</v>
      </c>
      <c r="P59" t="s">
        <v>403</v>
      </c>
      <c r="Q59" t="s">
        <v>403</v>
      </c>
    </row>
    <row r="60" spans="14:17" x14ac:dyDescent="0.3">
      <c r="P60" t="s">
        <v>406</v>
      </c>
      <c r="Q60" t="s">
        <v>662</v>
      </c>
    </row>
    <row r="61" spans="14:17" x14ac:dyDescent="0.3">
      <c r="N61" t="s">
        <v>696</v>
      </c>
    </row>
    <row r="62" spans="14:17" x14ac:dyDescent="0.3">
      <c r="N62" t="s">
        <v>697</v>
      </c>
      <c r="P62" t="s">
        <v>367</v>
      </c>
      <c r="Q62" t="s">
        <v>698</v>
      </c>
    </row>
    <row r="63" spans="14:17" x14ac:dyDescent="0.3">
      <c r="N63" t="s">
        <v>106</v>
      </c>
    </row>
    <row r="64" spans="14:17" x14ac:dyDescent="0.3">
      <c r="N64" t="s">
        <v>107</v>
      </c>
      <c r="P64" t="s">
        <v>473</v>
      </c>
      <c r="Q64" t="s">
        <v>699</v>
      </c>
    </row>
    <row r="65" spans="14:17" x14ac:dyDescent="0.3">
      <c r="N65" t="s">
        <v>110</v>
      </c>
      <c r="P65" t="s">
        <v>475</v>
      </c>
      <c r="Q65" t="s">
        <v>700</v>
      </c>
    </row>
    <row r="66" spans="14:17" x14ac:dyDescent="0.3">
      <c r="N66" t="s">
        <v>114</v>
      </c>
      <c r="P66" t="s">
        <v>481</v>
      </c>
      <c r="Q66" t="s">
        <v>701</v>
      </c>
    </row>
    <row r="67" spans="14:17" x14ac:dyDescent="0.3">
      <c r="N67" t="s">
        <v>117</v>
      </c>
      <c r="P67" t="s">
        <v>424</v>
      </c>
      <c r="Q67" t="s">
        <v>702</v>
      </c>
    </row>
    <row r="68" spans="14:17" x14ac:dyDescent="0.3">
      <c r="N68" t="s">
        <v>703</v>
      </c>
      <c r="P68" t="s">
        <v>485</v>
      </c>
      <c r="Q68" t="s">
        <v>31</v>
      </c>
    </row>
    <row r="69" spans="14:17" x14ac:dyDescent="0.3">
      <c r="N69" t="s">
        <v>704</v>
      </c>
      <c r="P69" t="s">
        <v>77</v>
      </c>
      <c r="Q69" t="s">
        <v>8</v>
      </c>
    </row>
    <row r="70" spans="14:17" x14ac:dyDescent="0.3">
      <c r="N70" t="s">
        <v>121</v>
      </c>
      <c r="P70" t="s">
        <v>31</v>
      </c>
      <c r="Q70" t="s">
        <v>167</v>
      </c>
    </row>
    <row r="71" spans="14:17" x14ac:dyDescent="0.3">
      <c r="N71" t="s">
        <v>705</v>
      </c>
      <c r="P71" t="s">
        <v>135</v>
      </c>
      <c r="Q71" t="s">
        <v>706</v>
      </c>
    </row>
    <row r="72" spans="14:17" x14ac:dyDescent="0.3">
      <c r="N72" t="s">
        <v>510</v>
      </c>
      <c r="P72" t="s">
        <v>12</v>
      </c>
      <c r="Q72" t="s">
        <v>86</v>
      </c>
    </row>
    <row r="73" spans="14:17" x14ac:dyDescent="0.3">
      <c r="N73" t="s">
        <v>707</v>
      </c>
      <c r="P73" t="s">
        <v>8</v>
      </c>
      <c r="Q73" t="s">
        <v>8</v>
      </c>
    </row>
    <row r="74" spans="14:17" x14ac:dyDescent="0.3">
      <c r="N74" t="s">
        <v>139</v>
      </c>
      <c r="P74" t="s">
        <v>514</v>
      </c>
      <c r="Q74" t="s">
        <v>708</v>
      </c>
    </row>
    <row r="75" spans="14:17" x14ac:dyDescent="0.3">
      <c r="N75" t="s">
        <v>709</v>
      </c>
      <c r="P75" t="s">
        <v>519</v>
      </c>
      <c r="Q75" t="s">
        <v>354</v>
      </c>
    </row>
    <row r="76" spans="14:17" x14ac:dyDescent="0.3">
      <c r="N76" t="s">
        <v>521</v>
      </c>
      <c r="P76" t="s">
        <v>523</v>
      </c>
      <c r="Q76" t="s">
        <v>710</v>
      </c>
    </row>
    <row r="77" spans="14:17" x14ac:dyDescent="0.3">
      <c r="N77" t="s">
        <v>711</v>
      </c>
      <c r="P77" t="s">
        <v>527</v>
      </c>
      <c r="Q77" t="s">
        <v>712</v>
      </c>
    </row>
    <row r="78" spans="14:17" x14ac:dyDescent="0.3">
      <c r="N78" t="s">
        <v>151</v>
      </c>
      <c r="P78" t="s">
        <v>530</v>
      </c>
      <c r="Q78" t="s">
        <v>713</v>
      </c>
    </row>
    <row r="79" spans="14:17" x14ac:dyDescent="0.3">
      <c r="N79" t="s">
        <v>154</v>
      </c>
      <c r="P79" t="s">
        <v>8</v>
      </c>
      <c r="Q79" t="s">
        <v>88</v>
      </c>
    </row>
    <row r="80" spans="14:17" x14ac:dyDescent="0.3">
      <c r="N80" t="s">
        <v>156</v>
      </c>
      <c r="P80" t="s">
        <v>533</v>
      </c>
      <c r="Q80" t="s">
        <v>714</v>
      </c>
    </row>
    <row r="81" spans="14:17" x14ac:dyDescent="0.3">
      <c r="N81" t="s">
        <v>159</v>
      </c>
      <c r="P81" t="s">
        <v>537</v>
      </c>
      <c r="Q81" t="s">
        <v>715</v>
      </c>
    </row>
    <row r="82" spans="14:17" x14ac:dyDescent="0.3">
      <c r="N82" t="s">
        <v>162</v>
      </c>
      <c r="P82" t="s">
        <v>540</v>
      </c>
      <c r="Q82" t="s">
        <v>716</v>
      </c>
    </row>
    <row r="83" spans="14:17" x14ac:dyDescent="0.3">
      <c r="N83" t="s">
        <v>165</v>
      </c>
      <c r="P83" t="s">
        <v>542</v>
      </c>
      <c r="Q83" t="s">
        <v>717</v>
      </c>
    </row>
    <row r="84" spans="14:17" x14ac:dyDescent="0.3">
      <c r="N84" t="s">
        <v>718</v>
      </c>
      <c r="P84" t="s">
        <v>544</v>
      </c>
      <c r="Q84" t="s">
        <v>719</v>
      </c>
    </row>
    <row r="85" spans="14:17" x14ac:dyDescent="0.3">
      <c r="N85" t="s">
        <v>720</v>
      </c>
      <c r="P85" t="s">
        <v>8</v>
      </c>
      <c r="Q85" t="s">
        <v>430</v>
      </c>
    </row>
    <row r="86" spans="14:17" x14ac:dyDescent="0.3">
      <c r="N86" t="s">
        <v>168</v>
      </c>
      <c r="P86" t="s">
        <v>544</v>
      </c>
      <c r="Q86" t="s">
        <v>721</v>
      </c>
    </row>
    <row r="87" spans="14:17" x14ac:dyDescent="0.3">
      <c r="N87" t="s">
        <v>722</v>
      </c>
    </row>
    <row r="88" spans="14:17" x14ac:dyDescent="0.3">
      <c r="N88" t="s">
        <v>723</v>
      </c>
      <c r="O88" t="s">
        <v>384</v>
      </c>
      <c r="P88" t="s">
        <v>90</v>
      </c>
      <c r="Q88" t="s">
        <v>294</v>
      </c>
    </row>
    <row r="89" spans="14:17" x14ac:dyDescent="0.3">
      <c r="N89" t="s">
        <v>560</v>
      </c>
      <c r="P89" t="s">
        <v>562</v>
      </c>
      <c r="Q89" t="s">
        <v>724</v>
      </c>
    </row>
    <row r="90" spans="14:17" x14ac:dyDescent="0.3">
      <c r="N90" t="s">
        <v>565</v>
      </c>
    </row>
    <row r="91" spans="14:17" x14ac:dyDescent="0.3">
      <c r="N91" t="s">
        <v>573</v>
      </c>
      <c r="P91" t="s">
        <v>43</v>
      </c>
      <c r="Q91" t="s">
        <v>34</v>
      </c>
    </row>
    <row r="92" spans="14:17" x14ac:dyDescent="0.3">
      <c r="N92" t="s">
        <v>575</v>
      </c>
    </row>
    <row r="93" spans="14:17" x14ac:dyDescent="0.3">
      <c r="N93" t="s">
        <v>176</v>
      </c>
      <c r="O93" t="s">
        <v>177</v>
      </c>
      <c r="P93" t="s">
        <v>579</v>
      </c>
      <c r="Q93" t="s">
        <v>725</v>
      </c>
    </row>
    <row r="94" spans="14:17" x14ac:dyDescent="0.3">
      <c r="N94" t="s">
        <v>180</v>
      </c>
      <c r="O94" t="s">
        <v>177</v>
      </c>
      <c r="P94" t="s">
        <v>581</v>
      </c>
      <c r="Q94" t="s">
        <v>726</v>
      </c>
    </row>
    <row r="95" spans="14:17" x14ac:dyDescent="0.3">
      <c r="N95" t="s">
        <v>727</v>
      </c>
      <c r="O95" t="s">
        <v>177</v>
      </c>
      <c r="P95" t="s">
        <v>8</v>
      </c>
      <c r="Q95" t="s">
        <v>728</v>
      </c>
    </row>
    <row r="96" spans="14:17" x14ac:dyDescent="0.3">
      <c r="N96" t="s">
        <v>729</v>
      </c>
      <c r="O96" t="s">
        <v>177</v>
      </c>
      <c r="P96" t="s">
        <v>8</v>
      </c>
      <c r="Q96" t="s">
        <v>585</v>
      </c>
    </row>
    <row r="97" spans="14:17" x14ac:dyDescent="0.3">
      <c r="N97" t="s">
        <v>730</v>
      </c>
      <c r="P97" t="s">
        <v>8</v>
      </c>
      <c r="Q97" t="s">
        <v>113</v>
      </c>
    </row>
    <row r="98" spans="14:17" x14ac:dyDescent="0.3">
      <c r="N98" t="s">
        <v>731</v>
      </c>
      <c r="P98" t="s">
        <v>8</v>
      </c>
      <c r="Q98" t="s">
        <v>75</v>
      </c>
    </row>
    <row r="99" spans="14:17" x14ac:dyDescent="0.3">
      <c r="N99" t="s">
        <v>732</v>
      </c>
      <c r="P99" t="s">
        <v>584</v>
      </c>
      <c r="Q99" t="s">
        <v>733</v>
      </c>
    </row>
    <row r="100" spans="14:17" x14ac:dyDescent="0.3">
      <c r="N100" t="s">
        <v>734</v>
      </c>
      <c r="P100" t="s">
        <v>8</v>
      </c>
      <c r="Q100" t="s">
        <v>509</v>
      </c>
    </row>
    <row r="101" spans="14:17" x14ac:dyDescent="0.3">
      <c r="N101" t="s">
        <v>194</v>
      </c>
      <c r="P101" t="s">
        <v>584</v>
      </c>
      <c r="Q101" t="s">
        <v>735</v>
      </c>
    </row>
    <row r="102" spans="14:17" x14ac:dyDescent="0.3">
      <c r="N102" t="s">
        <v>199</v>
      </c>
      <c r="P102" t="s">
        <v>589</v>
      </c>
      <c r="Q102" t="s">
        <v>736</v>
      </c>
    </row>
    <row r="103" spans="14:17" x14ac:dyDescent="0.3">
      <c r="N103" t="s">
        <v>200</v>
      </c>
      <c r="P103" t="s">
        <v>587</v>
      </c>
      <c r="Q103" t="s">
        <v>737</v>
      </c>
    </row>
    <row r="104" spans="14:17" x14ac:dyDescent="0.3">
      <c r="N104" t="s">
        <v>738</v>
      </c>
      <c r="P104" t="s">
        <v>8</v>
      </c>
      <c r="Q104" t="s">
        <v>8</v>
      </c>
    </row>
    <row r="105" spans="14:17" x14ac:dyDescent="0.3">
      <c r="N105" t="s">
        <v>739</v>
      </c>
      <c r="O105" t="s">
        <v>177</v>
      </c>
      <c r="P105" t="s">
        <v>590</v>
      </c>
      <c r="Q105" t="s">
        <v>740</v>
      </c>
    </row>
    <row r="106" spans="14:17" x14ac:dyDescent="0.3">
      <c r="N106" t="s">
        <v>205</v>
      </c>
      <c r="O106" t="s">
        <v>177</v>
      </c>
      <c r="P106" t="s">
        <v>593</v>
      </c>
      <c r="Q106" t="s">
        <v>741</v>
      </c>
    </row>
    <row r="107" spans="14:17" x14ac:dyDescent="0.3">
      <c r="N107" t="s">
        <v>207</v>
      </c>
      <c r="O107" t="s">
        <v>177</v>
      </c>
      <c r="P107" t="s">
        <v>597</v>
      </c>
      <c r="Q107" t="s">
        <v>742</v>
      </c>
    </row>
    <row r="108" spans="14:17" x14ac:dyDescent="0.3">
      <c r="N108" t="s">
        <v>209</v>
      </c>
      <c r="O108" t="s">
        <v>177</v>
      </c>
      <c r="P108" t="s">
        <v>600</v>
      </c>
      <c r="Q108" t="s">
        <v>743</v>
      </c>
    </row>
    <row r="109" spans="14:17" x14ac:dyDescent="0.3">
      <c r="N109" t="s">
        <v>210</v>
      </c>
      <c r="O109" t="s">
        <v>177</v>
      </c>
      <c r="P109" t="s">
        <v>604</v>
      </c>
      <c r="Q109" t="s">
        <v>744</v>
      </c>
    </row>
    <row r="110" spans="14:17" x14ac:dyDescent="0.3">
      <c r="N110" t="s">
        <v>214</v>
      </c>
      <c r="P110" t="s">
        <v>608</v>
      </c>
      <c r="Q110" t="s">
        <v>617</v>
      </c>
    </row>
    <row r="111" spans="14:17" x14ac:dyDescent="0.3">
      <c r="N111" t="s">
        <v>745</v>
      </c>
      <c r="P111" t="s">
        <v>611</v>
      </c>
      <c r="Q111" t="s">
        <v>746</v>
      </c>
    </row>
    <row r="112" spans="14:17" x14ac:dyDescent="0.3">
      <c r="N112" t="s">
        <v>747</v>
      </c>
      <c r="P112" t="s">
        <v>8</v>
      </c>
      <c r="Q112" t="s">
        <v>8</v>
      </c>
    </row>
    <row r="113" spans="14:17" x14ac:dyDescent="0.3">
      <c r="N113" t="s">
        <v>216</v>
      </c>
      <c r="P113" t="s">
        <v>611</v>
      </c>
      <c r="Q113" t="s">
        <v>746</v>
      </c>
    </row>
    <row r="114" spans="14:17" x14ac:dyDescent="0.3">
      <c r="N114" t="s">
        <v>217</v>
      </c>
      <c r="P114" t="s">
        <v>615</v>
      </c>
      <c r="Q114" t="s">
        <v>748</v>
      </c>
    </row>
    <row r="115" spans="14:17" x14ac:dyDescent="0.3">
      <c r="N115" t="s">
        <v>218</v>
      </c>
      <c r="P115" t="s">
        <v>618</v>
      </c>
      <c r="Q115" t="s">
        <v>749</v>
      </c>
    </row>
    <row r="116" spans="14:17" x14ac:dyDescent="0.3">
      <c r="N116" t="s">
        <v>220</v>
      </c>
      <c r="P116" t="s">
        <v>621</v>
      </c>
      <c r="Q116" t="s">
        <v>750</v>
      </c>
    </row>
    <row r="117" spans="14:17" x14ac:dyDescent="0.3">
      <c r="N117" t="s">
        <v>222</v>
      </c>
      <c r="O117" t="s">
        <v>223</v>
      </c>
      <c r="P117" t="s">
        <v>620</v>
      </c>
      <c r="Q117" t="s">
        <v>621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5E8A-8CA4-458B-BF39-E680B156E75F}">
  <dimension ref="A2:S121"/>
  <sheetViews>
    <sheetView topLeftCell="K16" zoomScale="101" workbookViewId="0">
      <selection activeCell="S58" sqref="S58"/>
    </sheetView>
  </sheetViews>
  <sheetFormatPr defaultRowHeight="14.4" x14ac:dyDescent="0.3"/>
  <cols>
    <col min="1" max="1" width="56.6640625" bestFit="1" customWidth="1"/>
    <col min="2" max="2" width="12.77734375" bestFit="1" customWidth="1"/>
    <col min="3" max="3" width="22.44140625" bestFit="1" customWidth="1"/>
    <col min="4" max="4" width="19.109375" bestFit="1" customWidth="1"/>
    <col min="5" max="5" width="10.6640625" bestFit="1" customWidth="1"/>
    <col min="6" max="6" width="22.44140625" bestFit="1" customWidth="1"/>
    <col min="7" max="7" width="63.109375" bestFit="1" customWidth="1"/>
    <col min="8" max="8" width="11.6640625" bestFit="1" customWidth="1"/>
    <col min="9" max="10" width="12.77734375" bestFit="1" customWidth="1"/>
    <col min="11" max="11" width="118" bestFit="1" customWidth="1"/>
    <col min="12" max="12" width="19.88671875" bestFit="1" customWidth="1"/>
    <col min="13" max="13" width="39.77734375" bestFit="1" customWidth="1"/>
    <col min="14" max="14" width="34.6640625" bestFit="1" customWidth="1"/>
    <col min="15" max="15" width="16" bestFit="1" customWidth="1"/>
    <col min="16" max="16" width="13.88671875" bestFit="1" customWidth="1"/>
    <col min="17" max="17" width="11.6640625" bestFit="1" customWidth="1"/>
    <col min="18" max="18" width="21.6640625" bestFit="1" customWidth="1"/>
    <col min="19" max="19" width="11.6640625" bestFit="1" customWidth="1"/>
  </cols>
  <sheetData>
    <row r="2" spans="1:16" x14ac:dyDescent="0.3">
      <c r="A2" t="s">
        <v>315</v>
      </c>
      <c r="B2" t="s">
        <v>316</v>
      </c>
      <c r="C2" t="s">
        <v>310</v>
      </c>
      <c r="D2" t="s">
        <v>317</v>
      </c>
      <c r="E2" t="s">
        <v>225</v>
      </c>
      <c r="F2" t="s">
        <v>318</v>
      </c>
      <c r="G2" t="s">
        <v>319</v>
      </c>
      <c r="H2" t="s">
        <v>320</v>
      </c>
      <c r="M2" s="2" t="s">
        <v>315</v>
      </c>
      <c r="N2" s="2" t="s">
        <v>316</v>
      </c>
      <c r="O2" s="2" t="s">
        <v>310</v>
      </c>
      <c r="P2" s="3" t="s">
        <v>317</v>
      </c>
    </row>
    <row r="3" spans="1:16" x14ac:dyDescent="0.3">
      <c r="H3" t="s">
        <v>321</v>
      </c>
      <c r="M3" s="4"/>
      <c r="N3" s="4" t="s">
        <v>1</v>
      </c>
      <c r="O3" s="4" t="s">
        <v>404</v>
      </c>
      <c r="P3" s="5" t="s">
        <v>404</v>
      </c>
    </row>
    <row r="4" spans="1:16" x14ac:dyDescent="0.3">
      <c r="B4" t="s">
        <v>1</v>
      </c>
      <c r="C4" t="s">
        <v>322</v>
      </c>
      <c r="F4" t="s">
        <v>323</v>
      </c>
      <c r="M4" s="6"/>
      <c r="N4" s="6"/>
      <c r="O4" s="6" t="s">
        <v>405</v>
      </c>
      <c r="P4" s="7" t="s">
        <v>407</v>
      </c>
    </row>
    <row r="5" spans="1:16" x14ac:dyDescent="0.3">
      <c r="C5" t="s">
        <v>230</v>
      </c>
      <c r="D5" t="s">
        <v>229</v>
      </c>
      <c r="E5" t="s">
        <v>226</v>
      </c>
      <c r="F5" t="s">
        <v>230</v>
      </c>
      <c r="G5" t="s">
        <v>229</v>
      </c>
      <c r="H5" t="s">
        <v>226</v>
      </c>
      <c r="M5" s="4" t="s">
        <v>4</v>
      </c>
      <c r="N5" s="4"/>
      <c r="O5" s="4"/>
      <c r="P5" s="5"/>
    </row>
    <row r="6" spans="1:16" x14ac:dyDescent="0.3">
      <c r="M6" s="6" t="s">
        <v>5</v>
      </c>
      <c r="N6" s="6"/>
      <c r="O6" s="6"/>
      <c r="P6" s="7"/>
    </row>
    <row r="7" spans="1:16" x14ac:dyDescent="0.3">
      <c r="A7" t="s">
        <v>236</v>
      </c>
      <c r="B7" t="s">
        <v>155</v>
      </c>
      <c r="C7" t="s">
        <v>324</v>
      </c>
      <c r="D7" t="s">
        <v>8</v>
      </c>
      <c r="E7" t="s">
        <v>324</v>
      </c>
      <c r="F7" t="s">
        <v>325</v>
      </c>
      <c r="G7" t="s">
        <v>8</v>
      </c>
      <c r="H7" t="s">
        <v>325</v>
      </c>
      <c r="M7" s="4" t="s">
        <v>6</v>
      </c>
      <c r="N7" s="4">
        <v>14</v>
      </c>
      <c r="O7" s="4">
        <v>12</v>
      </c>
      <c r="P7" s="5">
        <v>12</v>
      </c>
    </row>
    <row r="8" spans="1:16" x14ac:dyDescent="0.3">
      <c r="A8" t="s">
        <v>243</v>
      </c>
      <c r="C8" t="s">
        <v>326</v>
      </c>
      <c r="D8" t="s">
        <v>327</v>
      </c>
      <c r="E8" t="s">
        <v>328</v>
      </c>
      <c r="F8" t="s">
        <v>329</v>
      </c>
      <c r="G8" t="s">
        <v>124</v>
      </c>
      <c r="H8" t="s">
        <v>330</v>
      </c>
      <c r="M8" s="6" t="s">
        <v>9</v>
      </c>
      <c r="N8" s="6">
        <v>15</v>
      </c>
      <c r="O8" s="6">
        <v>90</v>
      </c>
      <c r="P8" s="7">
        <v>99</v>
      </c>
    </row>
    <row r="9" spans="1:16" x14ac:dyDescent="0.3">
      <c r="A9" t="s">
        <v>331</v>
      </c>
      <c r="C9" t="s">
        <v>332</v>
      </c>
      <c r="D9" t="s">
        <v>327</v>
      </c>
      <c r="E9" t="s">
        <v>333</v>
      </c>
      <c r="F9" t="s">
        <v>334</v>
      </c>
      <c r="G9" t="s">
        <v>124</v>
      </c>
      <c r="H9" t="s">
        <v>335</v>
      </c>
      <c r="M9" s="4"/>
      <c r="N9" s="4"/>
      <c r="O9" s="4"/>
      <c r="P9" s="5"/>
    </row>
    <row r="10" spans="1:16" x14ac:dyDescent="0.3">
      <c r="A10" t="s">
        <v>252</v>
      </c>
      <c r="C10" t="s">
        <v>336</v>
      </c>
      <c r="D10" t="s">
        <v>8</v>
      </c>
      <c r="E10" t="s">
        <v>336</v>
      </c>
      <c r="F10" t="s">
        <v>337</v>
      </c>
      <c r="G10" t="s">
        <v>8</v>
      </c>
      <c r="H10" t="s">
        <v>337</v>
      </c>
      <c r="M10" s="6" t="s">
        <v>11</v>
      </c>
      <c r="N10" s="6">
        <v>16</v>
      </c>
      <c r="O10" s="9">
        <v>13484</v>
      </c>
      <c r="P10" s="10">
        <v>12968</v>
      </c>
    </row>
    <row r="11" spans="1:16" x14ac:dyDescent="0.3">
      <c r="A11" t="s">
        <v>255</v>
      </c>
      <c r="C11" t="s">
        <v>338</v>
      </c>
      <c r="D11" t="s">
        <v>8</v>
      </c>
      <c r="E11" t="s">
        <v>338</v>
      </c>
      <c r="F11" t="s">
        <v>339</v>
      </c>
      <c r="G11" t="s">
        <v>8</v>
      </c>
      <c r="H11" t="s">
        <v>339</v>
      </c>
      <c r="M11" s="4" t="s">
        <v>13</v>
      </c>
      <c r="N11" s="4">
        <v>16</v>
      </c>
      <c r="O11" s="4">
        <v>220</v>
      </c>
      <c r="P11" s="5">
        <v>334</v>
      </c>
    </row>
    <row r="12" spans="1:16" x14ac:dyDescent="0.3">
      <c r="A12" t="s">
        <v>258</v>
      </c>
      <c r="C12" t="s">
        <v>340</v>
      </c>
      <c r="D12" t="s">
        <v>8</v>
      </c>
      <c r="E12" t="s">
        <v>340</v>
      </c>
      <c r="F12" t="s">
        <v>341</v>
      </c>
      <c r="G12" t="s">
        <v>8</v>
      </c>
      <c r="H12" t="s">
        <v>341</v>
      </c>
      <c r="M12" s="6" t="s">
        <v>14</v>
      </c>
      <c r="N12" s="6">
        <v>17</v>
      </c>
      <c r="O12" s="6">
        <v>20</v>
      </c>
      <c r="P12" s="7">
        <v>21</v>
      </c>
    </row>
    <row r="13" spans="1:16" x14ac:dyDescent="0.3">
      <c r="M13" s="4" t="s">
        <v>17</v>
      </c>
      <c r="N13" s="4" t="s">
        <v>18</v>
      </c>
      <c r="O13" s="4">
        <v>365</v>
      </c>
      <c r="P13" s="5">
        <v>375</v>
      </c>
    </row>
    <row r="14" spans="1:16" x14ac:dyDescent="0.3">
      <c r="A14" t="s">
        <v>342</v>
      </c>
      <c r="B14" t="s">
        <v>46</v>
      </c>
      <c r="C14" t="s">
        <v>8</v>
      </c>
      <c r="D14" t="s">
        <v>343</v>
      </c>
      <c r="E14" t="s">
        <v>343</v>
      </c>
      <c r="F14" t="s">
        <v>8</v>
      </c>
      <c r="G14" t="s">
        <v>344</v>
      </c>
      <c r="H14" t="s">
        <v>344</v>
      </c>
      <c r="M14" s="6" t="s">
        <v>19</v>
      </c>
      <c r="N14" s="6">
        <v>18</v>
      </c>
      <c r="O14" s="9">
        <v>1716</v>
      </c>
      <c r="P14" s="10">
        <v>1701</v>
      </c>
    </row>
    <row r="15" spans="1:16" x14ac:dyDescent="0.3">
      <c r="A15" t="s">
        <v>345</v>
      </c>
      <c r="M15" s="4" t="s">
        <v>21</v>
      </c>
      <c r="N15" s="4" t="s">
        <v>22</v>
      </c>
      <c r="O15" s="4">
        <v>860</v>
      </c>
      <c r="P15" s="8">
        <v>1018</v>
      </c>
    </row>
    <row r="16" spans="1:16" x14ac:dyDescent="0.3">
      <c r="A16" t="s">
        <v>346</v>
      </c>
      <c r="C16" t="s">
        <v>347</v>
      </c>
      <c r="D16" t="s">
        <v>348</v>
      </c>
      <c r="E16" t="s">
        <v>349</v>
      </c>
      <c r="F16" t="s">
        <v>350</v>
      </c>
      <c r="G16" t="s">
        <v>351</v>
      </c>
      <c r="H16" t="s">
        <v>352</v>
      </c>
      <c r="M16" s="6"/>
      <c r="N16" s="6"/>
      <c r="O16" s="9">
        <v>16767</v>
      </c>
      <c r="P16" s="10">
        <v>16528</v>
      </c>
    </row>
    <row r="17" spans="1:16" x14ac:dyDescent="0.3">
      <c r="A17" t="s">
        <v>270</v>
      </c>
      <c r="B17" t="s">
        <v>111</v>
      </c>
      <c r="C17" t="s">
        <v>353</v>
      </c>
      <c r="D17" t="s">
        <v>8</v>
      </c>
      <c r="E17" t="s">
        <v>353</v>
      </c>
      <c r="F17" t="s">
        <v>354</v>
      </c>
      <c r="G17" t="s">
        <v>8</v>
      </c>
      <c r="H17" t="s">
        <v>354</v>
      </c>
      <c r="M17" s="4" t="s">
        <v>23</v>
      </c>
      <c r="N17" s="4"/>
      <c r="O17" s="4"/>
      <c r="P17" s="5"/>
    </row>
    <row r="18" spans="1:16" x14ac:dyDescent="0.3">
      <c r="M18" s="6" t="s">
        <v>24</v>
      </c>
      <c r="N18" s="6">
        <v>19</v>
      </c>
      <c r="O18" s="9">
        <v>1895</v>
      </c>
      <c r="P18" s="10">
        <v>1358</v>
      </c>
    </row>
    <row r="19" spans="1:16" x14ac:dyDescent="0.3">
      <c r="A19" t="s">
        <v>114</v>
      </c>
      <c r="B19" t="s">
        <v>31</v>
      </c>
      <c r="C19" t="s">
        <v>355</v>
      </c>
      <c r="D19" t="s">
        <v>8</v>
      </c>
      <c r="E19" t="s">
        <v>355</v>
      </c>
      <c r="F19" t="s">
        <v>356</v>
      </c>
      <c r="G19" t="s">
        <v>357</v>
      </c>
      <c r="H19" t="s">
        <v>358</v>
      </c>
      <c r="M19" s="4" t="s">
        <v>26</v>
      </c>
      <c r="N19" s="4">
        <v>18</v>
      </c>
      <c r="O19" s="11">
        <v>2479</v>
      </c>
      <c r="P19" s="8">
        <v>1467</v>
      </c>
    </row>
    <row r="20" spans="1:16" x14ac:dyDescent="0.3">
      <c r="A20" t="s">
        <v>359</v>
      </c>
      <c r="B20" t="s">
        <v>276</v>
      </c>
      <c r="C20" t="s">
        <v>360</v>
      </c>
      <c r="D20" t="s">
        <v>8</v>
      </c>
      <c r="E20" t="s">
        <v>360</v>
      </c>
      <c r="F20" t="s">
        <v>122</v>
      </c>
      <c r="G20" t="s">
        <v>294</v>
      </c>
      <c r="H20" t="s">
        <v>46</v>
      </c>
      <c r="M20" s="6" t="s">
        <v>27</v>
      </c>
      <c r="N20" s="6">
        <v>24</v>
      </c>
      <c r="O20" s="6">
        <v>34</v>
      </c>
      <c r="P20" s="7">
        <v>10</v>
      </c>
    </row>
    <row r="21" spans="1:16" x14ac:dyDescent="0.3">
      <c r="A21" t="s">
        <v>361</v>
      </c>
      <c r="M21" s="4" t="s">
        <v>30</v>
      </c>
      <c r="N21" s="4"/>
      <c r="O21" s="4">
        <v>3</v>
      </c>
      <c r="P21" s="5">
        <v>1</v>
      </c>
    </row>
    <row r="22" spans="1:16" x14ac:dyDescent="0.3">
      <c r="A22" t="s">
        <v>362</v>
      </c>
      <c r="C22" t="s">
        <v>363</v>
      </c>
      <c r="D22" t="s">
        <v>348</v>
      </c>
      <c r="E22" t="s">
        <v>364</v>
      </c>
      <c r="F22" t="s">
        <v>365</v>
      </c>
      <c r="G22" t="s">
        <v>366</v>
      </c>
      <c r="H22" t="s">
        <v>367</v>
      </c>
      <c r="M22" s="6" t="s">
        <v>32</v>
      </c>
      <c r="N22" s="6">
        <v>20</v>
      </c>
      <c r="O22" s="9">
        <v>3148</v>
      </c>
      <c r="P22" s="10">
        <v>5002</v>
      </c>
    </row>
    <row r="23" spans="1:16" x14ac:dyDescent="0.3">
      <c r="A23" t="s">
        <v>368</v>
      </c>
      <c r="M23" s="4"/>
      <c r="N23" s="4"/>
      <c r="O23" s="4"/>
      <c r="P23" s="5"/>
    </row>
    <row r="24" spans="1:16" x14ac:dyDescent="0.3">
      <c r="A24" t="s">
        <v>369</v>
      </c>
      <c r="M24" s="6" t="s">
        <v>33</v>
      </c>
      <c r="N24" s="6">
        <v>21</v>
      </c>
      <c r="O24" s="9">
        <v>1328</v>
      </c>
      <c r="P24" s="7">
        <v>955</v>
      </c>
    </row>
    <row r="25" spans="1:16" x14ac:dyDescent="0.3">
      <c r="A25" t="s">
        <v>287</v>
      </c>
      <c r="B25" t="s">
        <v>122</v>
      </c>
      <c r="C25" t="s">
        <v>370</v>
      </c>
      <c r="D25" t="s">
        <v>371</v>
      </c>
      <c r="E25" t="s">
        <v>372</v>
      </c>
      <c r="F25" t="s">
        <v>373</v>
      </c>
      <c r="G25" t="s">
        <v>20</v>
      </c>
      <c r="H25" t="s">
        <v>374</v>
      </c>
      <c r="M25" s="4"/>
      <c r="N25" s="4"/>
      <c r="O25" s="11">
        <v>8887</v>
      </c>
      <c r="P25" s="8">
        <v>8793</v>
      </c>
    </row>
    <row r="26" spans="1:16" x14ac:dyDescent="0.3">
      <c r="A26" t="s">
        <v>375</v>
      </c>
      <c r="C26" t="s">
        <v>376</v>
      </c>
      <c r="D26" t="s">
        <v>377</v>
      </c>
      <c r="E26" t="s">
        <v>378</v>
      </c>
      <c r="F26" t="s">
        <v>379</v>
      </c>
      <c r="G26" t="s">
        <v>62</v>
      </c>
      <c r="H26" t="s">
        <v>380</v>
      </c>
      <c r="M26" s="6" t="s">
        <v>35</v>
      </c>
      <c r="N26" s="6"/>
      <c r="O26" s="9">
        <v>25654</v>
      </c>
      <c r="P26" s="10">
        <v>25321</v>
      </c>
    </row>
    <row r="27" spans="1:16" x14ac:dyDescent="0.3">
      <c r="A27" t="s">
        <v>381</v>
      </c>
      <c r="M27" s="4" t="s">
        <v>36</v>
      </c>
      <c r="N27" s="4"/>
      <c r="O27" s="4"/>
      <c r="P27" s="5"/>
    </row>
    <row r="28" spans="1:16" x14ac:dyDescent="0.3">
      <c r="A28" t="s">
        <v>382</v>
      </c>
      <c r="M28" s="6" t="s">
        <v>37</v>
      </c>
      <c r="N28" s="6"/>
      <c r="O28" s="6"/>
      <c r="P28" s="7"/>
    </row>
    <row r="29" spans="1:16" x14ac:dyDescent="0.3">
      <c r="A29" t="s">
        <v>383</v>
      </c>
      <c r="B29" t="s">
        <v>384</v>
      </c>
      <c r="C29" t="s">
        <v>8</v>
      </c>
      <c r="D29" t="s">
        <v>8</v>
      </c>
      <c r="E29" t="s">
        <v>8</v>
      </c>
      <c r="F29" t="s">
        <v>8</v>
      </c>
      <c r="G29" t="s">
        <v>385</v>
      </c>
      <c r="H29" t="s">
        <v>385</v>
      </c>
      <c r="M29" s="4" t="s">
        <v>38</v>
      </c>
      <c r="N29" s="4" t="s">
        <v>39</v>
      </c>
      <c r="O29" s="11">
        <v>4972</v>
      </c>
      <c r="P29" s="8">
        <v>3673</v>
      </c>
    </row>
    <row r="30" spans="1:16" x14ac:dyDescent="0.3">
      <c r="A30" t="s">
        <v>386</v>
      </c>
      <c r="M30" s="6" t="s">
        <v>440</v>
      </c>
      <c r="N30" s="6" t="s">
        <v>41</v>
      </c>
      <c r="O30" s="9">
        <v>1456</v>
      </c>
      <c r="P30" s="10">
        <v>1142</v>
      </c>
    </row>
    <row r="31" spans="1:16" x14ac:dyDescent="0.3">
      <c r="A31" t="s">
        <v>387</v>
      </c>
      <c r="M31" s="4" t="s">
        <v>42</v>
      </c>
      <c r="N31" s="4">
        <v>23</v>
      </c>
      <c r="O31" s="11">
        <v>4866</v>
      </c>
      <c r="P31" s="8">
        <v>4406</v>
      </c>
    </row>
    <row r="32" spans="1:16" x14ac:dyDescent="0.3">
      <c r="A32" t="s">
        <v>388</v>
      </c>
      <c r="C32" t="s">
        <v>376</v>
      </c>
      <c r="D32" t="s">
        <v>377</v>
      </c>
      <c r="E32" t="s">
        <v>378</v>
      </c>
      <c r="F32" t="s">
        <v>379</v>
      </c>
      <c r="G32" t="s">
        <v>190</v>
      </c>
      <c r="H32" t="s">
        <v>389</v>
      </c>
      <c r="M32" s="6" t="s">
        <v>27</v>
      </c>
      <c r="N32" s="6">
        <v>24</v>
      </c>
      <c r="O32" s="6">
        <v>70</v>
      </c>
      <c r="P32" s="7">
        <v>38</v>
      </c>
    </row>
    <row r="33" spans="1:16" x14ac:dyDescent="0.3">
      <c r="A33" t="s">
        <v>98</v>
      </c>
      <c r="M33" s="4" t="s">
        <v>44</v>
      </c>
      <c r="N33" s="4">
        <v>26</v>
      </c>
      <c r="O33" s="4">
        <v>14</v>
      </c>
      <c r="P33" s="5">
        <v>16</v>
      </c>
    </row>
    <row r="34" spans="1:16" x14ac:dyDescent="0.3">
      <c r="M34" s="6" t="s">
        <v>47</v>
      </c>
      <c r="N34" s="6">
        <v>25</v>
      </c>
      <c r="O34" s="6">
        <v>42</v>
      </c>
      <c r="P34" s="7">
        <v>32</v>
      </c>
    </row>
    <row r="35" spans="1:16" x14ac:dyDescent="0.3">
      <c r="A35" t="s">
        <v>99</v>
      </c>
      <c r="C35" t="s">
        <v>390</v>
      </c>
      <c r="D35" t="s">
        <v>391</v>
      </c>
      <c r="E35" t="s">
        <v>392</v>
      </c>
      <c r="F35" t="s">
        <v>393</v>
      </c>
      <c r="G35" t="s">
        <v>29</v>
      </c>
      <c r="H35" t="s">
        <v>394</v>
      </c>
      <c r="M35" s="4" t="s">
        <v>49</v>
      </c>
      <c r="N35" s="4"/>
      <c r="O35" s="4">
        <v>122</v>
      </c>
      <c r="P35" s="5">
        <v>38</v>
      </c>
    </row>
    <row r="36" spans="1:16" x14ac:dyDescent="0.3">
      <c r="A36" t="s">
        <v>66</v>
      </c>
      <c r="C36" t="s">
        <v>395</v>
      </c>
      <c r="D36" t="s">
        <v>132</v>
      </c>
      <c r="E36" t="s">
        <v>396</v>
      </c>
      <c r="F36" t="s">
        <v>397</v>
      </c>
      <c r="G36" t="s">
        <v>398</v>
      </c>
      <c r="H36" t="s">
        <v>399</v>
      </c>
      <c r="M36" s="6"/>
      <c r="N36" s="6"/>
      <c r="O36" s="9">
        <v>11542</v>
      </c>
      <c r="P36" s="10">
        <v>9345</v>
      </c>
    </row>
    <row r="37" spans="1:16" x14ac:dyDescent="0.3">
      <c r="A37" t="s">
        <v>388</v>
      </c>
      <c r="C37" t="s">
        <v>376</v>
      </c>
      <c r="D37" t="s">
        <v>377</v>
      </c>
      <c r="E37" t="s">
        <v>378</v>
      </c>
      <c r="F37" t="s">
        <v>379</v>
      </c>
      <c r="G37" t="s">
        <v>190</v>
      </c>
      <c r="H37" t="s">
        <v>389</v>
      </c>
      <c r="M37" s="4" t="s">
        <v>51</v>
      </c>
      <c r="N37" s="4"/>
      <c r="O37" s="11">
        <v>-2655</v>
      </c>
      <c r="P37" s="5">
        <v>-552</v>
      </c>
    </row>
    <row r="38" spans="1:16" x14ac:dyDescent="0.3">
      <c r="M38" s="6" t="s">
        <v>52</v>
      </c>
      <c r="N38" s="6"/>
      <c r="O38" s="6"/>
      <c r="P38" s="7"/>
    </row>
    <row r="39" spans="1:16" x14ac:dyDescent="0.3">
      <c r="M39" s="4" t="s">
        <v>38</v>
      </c>
      <c r="N39" s="4" t="s">
        <v>39</v>
      </c>
      <c r="O39" s="11">
        <v>11110</v>
      </c>
      <c r="P39" s="8">
        <v>12704</v>
      </c>
    </row>
    <row r="40" spans="1:16" x14ac:dyDescent="0.3">
      <c r="M40" s="6" t="s">
        <v>42</v>
      </c>
      <c r="N40" s="6">
        <v>23</v>
      </c>
      <c r="O40" s="6">
        <v>254</v>
      </c>
      <c r="P40" s="7">
        <v>205</v>
      </c>
    </row>
    <row r="41" spans="1:16" x14ac:dyDescent="0.3">
      <c r="M41" s="4" t="s">
        <v>27</v>
      </c>
      <c r="N41" s="4">
        <v>24</v>
      </c>
      <c r="O41" s="4">
        <v>1</v>
      </c>
      <c r="P41" s="5">
        <v>10</v>
      </c>
    </row>
    <row r="42" spans="1:16" x14ac:dyDescent="0.3">
      <c r="M42" s="6" t="s">
        <v>54</v>
      </c>
      <c r="N42" s="6" t="s">
        <v>22</v>
      </c>
      <c r="O42" s="6">
        <v>764</v>
      </c>
      <c r="P42" s="7">
        <v>299</v>
      </c>
    </row>
    <row r="43" spans="1:16" x14ac:dyDescent="0.3">
      <c r="M43" s="4" t="s">
        <v>44</v>
      </c>
      <c r="N43" s="4">
        <v>26</v>
      </c>
      <c r="O43" s="4">
        <v>21</v>
      </c>
      <c r="P43" s="5">
        <v>20</v>
      </c>
    </row>
    <row r="44" spans="1:16" x14ac:dyDescent="0.3">
      <c r="M44" s="6" t="s">
        <v>47</v>
      </c>
      <c r="N44" s="6">
        <v>25</v>
      </c>
      <c r="O44" s="6">
        <v>427</v>
      </c>
      <c r="P44" s="7">
        <v>407</v>
      </c>
    </row>
    <row r="45" spans="1:16" x14ac:dyDescent="0.3">
      <c r="M45" s="4"/>
      <c r="N45" s="4"/>
      <c r="O45" s="11">
        <v>12577</v>
      </c>
      <c r="P45" s="8">
        <v>13645</v>
      </c>
    </row>
    <row r="46" spans="1:16" x14ac:dyDescent="0.3">
      <c r="M46" s="6" t="s">
        <v>56</v>
      </c>
      <c r="N46" s="6"/>
      <c r="O46" s="9">
        <v>24119</v>
      </c>
      <c r="P46" s="10">
        <v>22990</v>
      </c>
    </row>
    <row r="47" spans="1:16" x14ac:dyDescent="0.3">
      <c r="M47" s="4" t="s">
        <v>448</v>
      </c>
      <c r="N47" s="4"/>
      <c r="O47" s="11">
        <v>1535</v>
      </c>
      <c r="P47" s="8">
        <v>2331</v>
      </c>
    </row>
    <row r="48" spans="1:16" x14ac:dyDescent="0.3">
      <c r="M48" s="6" t="s">
        <v>58</v>
      </c>
      <c r="N48" s="6"/>
      <c r="O48" s="6"/>
      <c r="P48" s="7"/>
    </row>
    <row r="49" spans="1:19" x14ac:dyDescent="0.3">
      <c r="M49" s="4" t="s">
        <v>59</v>
      </c>
      <c r="N49" s="4">
        <v>29</v>
      </c>
      <c r="O49" s="4">
        <v>29</v>
      </c>
      <c r="P49" s="5">
        <v>29</v>
      </c>
    </row>
    <row r="50" spans="1:19" x14ac:dyDescent="0.3">
      <c r="M50" s="6" t="s">
        <v>61</v>
      </c>
      <c r="N50" s="6"/>
      <c r="O50" s="6">
        <v>-88</v>
      </c>
      <c r="P50" s="7">
        <v>-97</v>
      </c>
    </row>
    <row r="51" spans="1:19" x14ac:dyDescent="0.3">
      <c r="M51" s="4" t="s">
        <v>63</v>
      </c>
      <c r="N51" s="4"/>
      <c r="O51" s="4">
        <v>-456</v>
      </c>
      <c r="P51" s="5">
        <v>-296</v>
      </c>
    </row>
    <row r="52" spans="1:19" x14ac:dyDescent="0.3">
      <c r="M52" s="6" t="s">
        <v>64</v>
      </c>
      <c r="N52" s="6"/>
      <c r="O52" s="9">
        <v>-2598</v>
      </c>
      <c r="P52" s="10">
        <v>-2783</v>
      </c>
    </row>
    <row r="53" spans="1:19" x14ac:dyDescent="0.3">
      <c r="M53" s="4" t="s">
        <v>65</v>
      </c>
      <c r="N53" s="4"/>
      <c r="O53" s="11">
        <v>-3113</v>
      </c>
      <c r="P53" s="8">
        <v>-3147</v>
      </c>
    </row>
    <row r="54" spans="1:19" x14ac:dyDescent="0.3">
      <c r="M54" s="6" t="s">
        <v>66</v>
      </c>
      <c r="N54" s="6">
        <v>30</v>
      </c>
      <c r="O54" s="9">
        <v>4648</v>
      </c>
      <c r="P54" s="10">
        <v>5478</v>
      </c>
    </row>
    <row r="55" spans="1:19" x14ac:dyDescent="0.3">
      <c r="M55" s="4" t="s">
        <v>68</v>
      </c>
      <c r="N55" s="4"/>
      <c r="O55" s="11">
        <v>1535</v>
      </c>
      <c r="P55" s="8">
        <v>2331</v>
      </c>
    </row>
    <row r="58" spans="1:19" x14ac:dyDescent="0.3">
      <c r="A58" s="1" t="s">
        <v>400</v>
      </c>
      <c r="B58" s="2" t="s">
        <v>401</v>
      </c>
      <c r="C58" s="2" t="s">
        <v>402</v>
      </c>
      <c r="G58" t="s">
        <v>400</v>
      </c>
      <c r="H58" t="s">
        <v>401</v>
      </c>
      <c r="I58" t="s">
        <v>402</v>
      </c>
      <c r="J58" t="s">
        <v>315</v>
      </c>
      <c r="K58" t="s">
        <v>316</v>
      </c>
      <c r="L58" t="s">
        <v>310</v>
      </c>
      <c r="M58" t="s">
        <v>317</v>
      </c>
      <c r="N58" t="s">
        <v>225</v>
      </c>
      <c r="O58" t="s">
        <v>318</v>
      </c>
      <c r="P58" t="s">
        <v>319</v>
      </c>
      <c r="Q58" t="s">
        <v>320</v>
      </c>
      <c r="R58" t="s">
        <v>461</v>
      </c>
      <c r="S58" t="s">
        <v>462</v>
      </c>
    </row>
    <row r="59" spans="1:19" x14ac:dyDescent="0.3">
      <c r="A59" s="12"/>
      <c r="B59" s="4" t="s">
        <v>403</v>
      </c>
      <c r="C59" s="4" t="s">
        <v>403</v>
      </c>
      <c r="J59" t="s">
        <v>321</v>
      </c>
      <c r="K59" t="s">
        <v>463</v>
      </c>
    </row>
    <row r="60" spans="1:19" x14ac:dyDescent="0.3">
      <c r="A60" s="13"/>
      <c r="B60" s="6" t="s">
        <v>405</v>
      </c>
      <c r="C60" s="6" t="s">
        <v>406</v>
      </c>
      <c r="H60" t="s">
        <v>1</v>
      </c>
      <c r="I60" t="s">
        <v>403</v>
      </c>
      <c r="J60" t="s">
        <v>403</v>
      </c>
      <c r="S60" t="s">
        <v>321</v>
      </c>
    </row>
    <row r="61" spans="1:19" x14ac:dyDescent="0.3">
      <c r="A61" s="12" t="s">
        <v>408</v>
      </c>
      <c r="B61" s="4" t="s">
        <v>378</v>
      </c>
      <c r="C61" s="4" t="s">
        <v>389</v>
      </c>
      <c r="I61" t="s">
        <v>405</v>
      </c>
      <c r="J61" t="s">
        <v>406</v>
      </c>
    </row>
    <row r="62" spans="1:19" x14ac:dyDescent="0.3">
      <c r="A62" s="13" t="s">
        <v>73</v>
      </c>
      <c r="B62" s="6"/>
      <c r="C62" s="6"/>
      <c r="N62" t="s">
        <v>464</v>
      </c>
    </row>
    <row r="63" spans="1:19" x14ac:dyDescent="0.3">
      <c r="A63" s="12" t="s">
        <v>74</v>
      </c>
      <c r="B63" s="4" t="s">
        <v>79</v>
      </c>
      <c r="C63" s="4" t="s">
        <v>75</v>
      </c>
      <c r="G63" t="s">
        <v>102</v>
      </c>
      <c r="L63" t="s">
        <v>465</v>
      </c>
      <c r="M63" t="s">
        <v>466</v>
      </c>
      <c r="N63" t="s">
        <v>467</v>
      </c>
      <c r="O63" t="s">
        <v>468</v>
      </c>
      <c r="Q63" t="s">
        <v>226</v>
      </c>
      <c r="R63" t="s">
        <v>469</v>
      </c>
      <c r="S63" t="s">
        <v>68</v>
      </c>
    </row>
    <row r="64" spans="1:19" x14ac:dyDescent="0.3">
      <c r="A64" s="13"/>
      <c r="B64" s="6"/>
      <c r="C64" s="6"/>
      <c r="G64" t="s">
        <v>470</v>
      </c>
      <c r="I64" t="s">
        <v>364</v>
      </c>
      <c r="J64" t="s">
        <v>367</v>
      </c>
    </row>
    <row r="65" spans="1:19" x14ac:dyDescent="0.3">
      <c r="A65" s="12" t="s">
        <v>76</v>
      </c>
      <c r="B65" s="4" t="s">
        <v>410</v>
      </c>
      <c r="C65" s="4" t="s">
        <v>75</v>
      </c>
      <c r="G65" t="s">
        <v>106</v>
      </c>
      <c r="K65" t="s">
        <v>471</v>
      </c>
      <c r="L65" t="s">
        <v>60</v>
      </c>
      <c r="M65" t="s">
        <v>452</v>
      </c>
      <c r="N65" t="s">
        <v>454</v>
      </c>
      <c r="O65" t="s">
        <v>456</v>
      </c>
      <c r="Q65" t="s">
        <v>458</v>
      </c>
      <c r="R65" t="s">
        <v>460</v>
      </c>
      <c r="S65" t="s">
        <v>450</v>
      </c>
    </row>
    <row r="66" spans="1:19" x14ac:dyDescent="0.3">
      <c r="A66" s="13" t="s">
        <v>411</v>
      </c>
      <c r="B66" s="6" t="s">
        <v>88</v>
      </c>
      <c r="C66" s="6" t="s">
        <v>276</v>
      </c>
      <c r="G66" t="s">
        <v>107</v>
      </c>
      <c r="I66" t="s">
        <v>472</v>
      </c>
      <c r="J66" t="s">
        <v>473</v>
      </c>
      <c r="K66" t="s">
        <v>71</v>
      </c>
      <c r="L66" t="s">
        <v>8</v>
      </c>
      <c r="M66" t="s">
        <v>8</v>
      </c>
      <c r="N66" t="s">
        <v>8</v>
      </c>
      <c r="P66" t="s">
        <v>392</v>
      </c>
      <c r="Q66" t="s">
        <v>392</v>
      </c>
      <c r="R66" t="s">
        <v>396</v>
      </c>
      <c r="S66" t="s">
        <v>378</v>
      </c>
    </row>
    <row r="67" spans="1:19" x14ac:dyDescent="0.3">
      <c r="A67" s="12"/>
      <c r="B67" s="4"/>
      <c r="C67" s="4"/>
      <c r="G67" t="s">
        <v>110</v>
      </c>
      <c r="I67" t="s">
        <v>474</v>
      </c>
      <c r="J67" t="s">
        <v>475</v>
      </c>
      <c r="K67" t="s">
        <v>476</v>
      </c>
      <c r="L67" t="s">
        <v>8</v>
      </c>
      <c r="M67" t="s">
        <v>276</v>
      </c>
      <c r="N67" t="s">
        <v>477</v>
      </c>
      <c r="P67" t="s">
        <v>8</v>
      </c>
      <c r="Q67" t="s">
        <v>129</v>
      </c>
      <c r="R67" t="s">
        <v>478</v>
      </c>
      <c r="S67" t="s">
        <v>426</v>
      </c>
    </row>
    <row r="68" spans="1:19" x14ac:dyDescent="0.3">
      <c r="A68" s="13" t="s">
        <v>80</v>
      </c>
      <c r="B68" s="6" t="s">
        <v>410</v>
      </c>
      <c r="C68" s="6" t="s">
        <v>111</v>
      </c>
      <c r="K68" t="s">
        <v>479</v>
      </c>
    </row>
    <row r="69" spans="1:19" x14ac:dyDescent="0.3">
      <c r="A69" s="12" t="s">
        <v>81</v>
      </c>
      <c r="B69" s="4"/>
      <c r="C69" s="4"/>
      <c r="G69" t="s">
        <v>114</v>
      </c>
      <c r="I69" t="s">
        <v>480</v>
      </c>
      <c r="J69" t="s">
        <v>481</v>
      </c>
      <c r="K69" t="s">
        <v>482</v>
      </c>
      <c r="L69" t="s">
        <v>8</v>
      </c>
      <c r="M69" t="s">
        <v>276</v>
      </c>
      <c r="N69" t="s">
        <v>477</v>
      </c>
      <c r="P69" t="s">
        <v>392</v>
      </c>
      <c r="Q69" t="s">
        <v>434</v>
      </c>
      <c r="R69" t="s">
        <v>437</v>
      </c>
      <c r="S69" t="s">
        <v>431</v>
      </c>
    </row>
    <row r="70" spans="1:19" x14ac:dyDescent="0.3">
      <c r="A70" s="13" t="s">
        <v>82</v>
      </c>
      <c r="B70" s="6" t="s">
        <v>415</v>
      </c>
      <c r="C70" s="6" t="s">
        <v>416</v>
      </c>
      <c r="G70" t="s">
        <v>117</v>
      </c>
      <c r="I70" t="s">
        <v>441</v>
      </c>
      <c r="J70" t="s">
        <v>424</v>
      </c>
      <c r="K70" t="s">
        <v>479</v>
      </c>
    </row>
    <row r="71" spans="1:19" x14ac:dyDescent="0.3">
      <c r="A71" s="12" t="s">
        <v>418</v>
      </c>
      <c r="B71" s="4" t="s">
        <v>419</v>
      </c>
      <c r="C71" s="4" t="s">
        <v>125</v>
      </c>
      <c r="G71" t="s">
        <v>483</v>
      </c>
      <c r="I71" t="s">
        <v>484</v>
      </c>
      <c r="J71" t="s">
        <v>485</v>
      </c>
      <c r="K71" t="s">
        <v>486</v>
      </c>
      <c r="L71" t="s">
        <v>8</v>
      </c>
      <c r="M71" t="s">
        <v>8</v>
      </c>
      <c r="N71" t="s">
        <v>487</v>
      </c>
      <c r="P71" t="s">
        <v>488</v>
      </c>
      <c r="Q71" t="s">
        <v>8</v>
      </c>
      <c r="R71" t="s">
        <v>8</v>
      </c>
      <c r="S71" t="s">
        <v>8</v>
      </c>
    </row>
    <row r="72" spans="1:19" x14ac:dyDescent="0.3">
      <c r="A72" s="13" t="s">
        <v>87</v>
      </c>
      <c r="B72" s="6" t="s">
        <v>409</v>
      </c>
      <c r="C72" s="6" t="s">
        <v>409</v>
      </c>
      <c r="G72" t="s">
        <v>121</v>
      </c>
      <c r="I72" t="s">
        <v>7</v>
      </c>
      <c r="J72" t="s">
        <v>31</v>
      </c>
      <c r="K72" t="s">
        <v>489</v>
      </c>
      <c r="L72" t="s">
        <v>8</v>
      </c>
      <c r="M72" t="s">
        <v>8</v>
      </c>
      <c r="N72" t="s">
        <v>8</v>
      </c>
      <c r="P72" t="s">
        <v>490</v>
      </c>
      <c r="Q72" t="s">
        <v>490</v>
      </c>
      <c r="R72" t="s">
        <v>491</v>
      </c>
      <c r="S72" t="s">
        <v>492</v>
      </c>
    </row>
    <row r="73" spans="1:19" x14ac:dyDescent="0.3">
      <c r="A73" s="12" t="s">
        <v>422</v>
      </c>
      <c r="B73" s="4" t="s">
        <v>423</v>
      </c>
      <c r="C73" s="4" t="s">
        <v>28</v>
      </c>
      <c r="K73" t="s">
        <v>493</v>
      </c>
    </row>
    <row r="74" spans="1:19" x14ac:dyDescent="0.3">
      <c r="A74" s="13" t="s">
        <v>91</v>
      </c>
      <c r="B74" s="6" t="s">
        <v>203</v>
      </c>
      <c r="C74" s="6" t="s">
        <v>424</v>
      </c>
      <c r="G74" t="s">
        <v>123</v>
      </c>
      <c r="I74" t="s">
        <v>494</v>
      </c>
      <c r="K74" t="s">
        <v>495</v>
      </c>
      <c r="L74" t="s">
        <v>8</v>
      </c>
      <c r="M74" t="s">
        <v>8</v>
      </c>
      <c r="N74" t="s">
        <v>8</v>
      </c>
      <c r="P74" t="s">
        <v>111</v>
      </c>
      <c r="Q74" t="s">
        <v>111</v>
      </c>
      <c r="R74" t="s">
        <v>46</v>
      </c>
      <c r="S74" t="s">
        <v>97</v>
      </c>
    </row>
    <row r="75" spans="1:19" x14ac:dyDescent="0.3">
      <c r="A75" s="12" t="s">
        <v>92</v>
      </c>
      <c r="B75" s="4" t="s">
        <v>426</v>
      </c>
      <c r="C75" s="4" t="s">
        <v>427</v>
      </c>
      <c r="G75" t="s">
        <v>126</v>
      </c>
      <c r="I75" t="s">
        <v>496</v>
      </c>
      <c r="J75" t="s">
        <v>77</v>
      </c>
      <c r="K75" t="s">
        <v>497</v>
      </c>
    </row>
    <row r="76" spans="1:19" x14ac:dyDescent="0.3">
      <c r="A76" s="13" t="s">
        <v>428</v>
      </c>
      <c r="B76" s="6" t="s">
        <v>426</v>
      </c>
      <c r="C76" s="6" t="s">
        <v>429</v>
      </c>
      <c r="G76" t="s">
        <v>498</v>
      </c>
      <c r="I76" t="s">
        <v>499</v>
      </c>
      <c r="J76" t="s">
        <v>8</v>
      </c>
      <c r="K76" t="s">
        <v>500</v>
      </c>
      <c r="L76" t="s">
        <v>8</v>
      </c>
      <c r="M76" t="s">
        <v>8</v>
      </c>
      <c r="N76" t="s">
        <v>8</v>
      </c>
      <c r="P76" t="s">
        <v>501</v>
      </c>
      <c r="Q76" t="s">
        <v>501</v>
      </c>
      <c r="R76" t="s">
        <v>502</v>
      </c>
      <c r="S76" t="s">
        <v>503</v>
      </c>
    </row>
    <row r="77" spans="1:19" x14ac:dyDescent="0.3">
      <c r="A77" s="12"/>
      <c r="B77" s="4"/>
      <c r="C77" s="4"/>
      <c r="K77" t="s">
        <v>504</v>
      </c>
    </row>
    <row r="78" spans="1:19" x14ac:dyDescent="0.3">
      <c r="A78" s="13" t="s">
        <v>96</v>
      </c>
      <c r="B78" s="6" t="s">
        <v>431</v>
      </c>
      <c r="C78" s="6" t="s">
        <v>432</v>
      </c>
      <c r="G78" t="s">
        <v>505</v>
      </c>
      <c r="I78" t="s">
        <v>506</v>
      </c>
      <c r="J78" t="s">
        <v>135</v>
      </c>
      <c r="K78" t="s">
        <v>507</v>
      </c>
      <c r="L78" t="s">
        <v>8</v>
      </c>
      <c r="M78" t="s">
        <v>8</v>
      </c>
      <c r="N78" t="s">
        <v>8</v>
      </c>
      <c r="P78" t="s">
        <v>508</v>
      </c>
      <c r="Q78" t="s">
        <v>508</v>
      </c>
      <c r="R78" t="s">
        <v>509</v>
      </c>
      <c r="S78" t="s">
        <v>410</v>
      </c>
    </row>
    <row r="79" spans="1:19" x14ac:dyDescent="0.3">
      <c r="A79" s="12" t="s">
        <v>98</v>
      </c>
      <c r="B79" s="4"/>
      <c r="C79" s="4"/>
      <c r="G79" t="s">
        <v>510</v>
      </c>
      <c r="I79" t="s">
        <v>511</v>
      </c>
      <c r="J79" t="s">
        <v>12</v>
      </c>
      <c r="K79" t="s">
        <v>512</v>
      </c>
    </row>
    <row r="80" spans="1:19" x14ac:dyDescent="0.3">
      <c r="A80" s="13" t="s">
        <v>99</v>
      </c>
      <c r="B80" s="6" t="s">
        <v>434</v>
      </c>
      <c r="C80" s="6" t="s">
        <v>435</v>
      </c>
      <c r="G80" t="s">
        <v>139</v>
      </c>
      <c r="I80" t="s">
        <v>513</v>
      </c>
      <c r="J80" t="s">
        <v>514</v>
      </c>
      <c r="K80" t="s">
        <v>515</v>
      </c>
    </row>
    <row r="81" spans="1:19" x14ac:dyDescent="0.3">
      <c r="A81" s="12"/>
      <c r="B81" s="4"/>
      <c r="C81" s="4"/>
      <c r="K81" t="s">
        <v>516</v>
      </c>
    </row>
    <row r="82" spans="1:19" x14ac:dyDescent="0.3">
      <c r="A82" s="13" t="s">
        <v>66</v>
      </c>
      <c r="B82" s="6" t="s">
        <v>437</v>
      </c>
      <c r="C82" s="6" t="s">
        <v>438</v>
      </c>
      <c r="G82" t="s">
        <v>517</v>
      </c>
      <c r="I82" t="s">
        <v>518</v>
      </c>
      <c r="J82" t="s">
        <v>519</v>
      </c>
      <c r="K82" t="s">
        <v>520</v>
      </c>
      <c r="L82" t="s">
        <v>8</v>
      </c>
      <c r="M82" t="s">
        <v>8</v>
      </c>
      <c r="N82" t="s">
        <v>8</v>
      </c>
      <c r="P82" t="s">
        <v>8</v>
      </c>
      <c r="Q82" t="s">
        <v>8</v>
      </c>
      <c r="R82" t="s">
        <v>509</v>
      </c>
      <c r="S82" t="s">
        <v>509</v>
      </c>
    </row>
    <row r="83" spans="1:19" x14ac:dyDescent="0.3">
      <c r="A83" s="12" t="s">
        <v>96</v>
      </c>
      <c r="B83" s="4" t="s">
        <v>431</v>
      </c>
      <c r="C83" s="4" t="s">
        <v>432</v>
      </c>
      <c r="G83" t="s">
        <v>521</v>
      </c>
      <c r="I83" t="s">
        <v>522</v>
      </c>
      <c r="J83" t="s">
        <v>523</v>
      </c>
      <c r="K83" t="s">
        <v>524</v>
      </c>
    </row>
    <row r="84" spans="1:19" x14ac:dyDescent="0.3">
      <c r="G84" t="s">
        <v>525</v>
      </c>
      <c r="I84" t="s">
        <v>526</v>
      </c>
      <c r="J84" t="s">
        <v>527</v>
      </c>
      <c r="K84" t="s">
        <v>528</v>
      </c>
      <c r="L84" t="s">
        <v>60</v>
      </c>
      <c r="M84" t="s">
        <v>451</v>
      </c>
      <c r="N84" t="s">
        <v>453</v>
      </c>
      <c r="O84" t="s">
        <v>455</v>
      </c>
      <c r="Q84" t="s">
        <v>457</v>
      </c>
      <c r="R84" t="s">
        <v>459</v>
      </c>
      <c r="S84" t="s">
        <v>449</v>
      </c>
    </row>
    <row r="85" spans="1:19" x14ac:dyDescent="0.3">
      <c r="G85" t="s">
        <v>151</v>
      </c>
      <c r="I85" t="s">
        <v>529</v>
      </c>
      <c r="J85" t="s">
        <v>530</v>
      </c>
      <c r="K85" t="s">
        <v>531</v>
      </c>
    </row>
    <row r="86" spans="1:19" x14ac:dyDescent="0.3">
      <c r="G86" t="s">
        <v>156</v>
      </c>
      <c r="I86" t="s">
        <v>532</v>
      </c>
      <c r="J86" t="s">
        <v>533</v>
      </c>
      <c r="K86" t="s">
        <v>534</v>
      </c>
    </row>
    <row r="87" spans="1:19" x14ac:dyDescent="0.3">
      <c r="K87" t="s">
        <v>535</v>
      </c>
    </row>
    <row r="88" spans="1:19" x14ac:dyDescent="0.3">
      <c r="G88" t="s">
        <v>159</v>
      </c>
      <c r="I88" t="s">
        <v>536</v>
      </c>
      <c r="J88" t="s">
        <v>537</v>
      </c>
      <c r="K88" t="s">
        <v>538</v>
      </c>
    </row>
    <row r="89" spans="1:19" x14ac:dyDescent="0.3">
      <c r="G89" t="s">
        <v>162</v>
      </c>
      <c r="I89" t="s">
        <v>539</v>
      </c>
      <c r="J89" t="s">
        <v>540</v>
      </c>
      <c r="K89" t="s">
        <v>541</v>
      </c>
    </row>
    <row r="90" spans="1:19" x14ac:dyDescent="0.3">
      <c r="G90" t="s">
        <v>165</v>
      </c>
      <c r="I90" t="s">
        <v>490</v>
      </c>
      <c r="J90" t="s">
        <v>542</v>
      </c>
    </row>
    <row r="91" spans="1:19" x14ac:dyDescent="0.3">
      <c r="G91" t="s">
        <v>168</v>
      </c>
      <c r="I91" t="s">
        <v>543</v>
      </c>
      <c r="J91" t="s">
        <v>544</v>
      </c>
      <c r="K91" t="s">
        <v>545</v>
      </c>
    </row>
    <row r="92" spans="1:19" x14ac:dyDescent="0.3">
      <c r="G92" t="s">
        <v>171</v>
      </c>
      <c r="S92" t="s">
        <v>321</v>
      </c>
    </row>
    <row r="93" spans="1:19" x14ac:dyDescent="0.3">
      <c r="G93" t="s">
        <v>546</v>
      </c>
      <c r="H93" t="s">
        <v>384</v>
      </c>
      <c r="I93" t="s">
        <v>8</v>
      </c>
      <c r="J93" t="s">
        <v>90</v>
      </c>
      <c r="N93" t="s">
        <v>464</v>
      </c>
    </row>
    <row r="94" spans="1:19" x14ac:dyDescent="0.3">
      <c r="G94" t="s">
        <v>547</v>
      </c>
      <c r="L94" t="s">
        <v>548</v>
      </c>
      <c r="M94" t="s">
        <v>548</v>
      </c>
      <c r="N94" t="s">
        <v>549</v>
      </c>
      <c r="O94" t="s">
        <v>550</v>
      </c>
      <c r="P94" t="s">
        <v>551</v>
      </c>
      <c r="Q94" t="s">
        <v>226</v>
      </c>
      <c r="R94" t="s">
        <v>552</v>
      </c>
      <c r="S94" t="s">
        <v>226</v>
      </c>
    </row>
    <row r="95" spans="1:19" x14ac:dyDescent="0.3">
      <c r="L95" t="s">
        <v>553</v>
      </c>
      <c r="M95" t="s">
        <v>554</v>
      </c>
      <c r="N95" t="s">
        <v>555</v>
      </c>
      <c r="O95" t="s">
        <v>556</v>
      </c>
      <c r="P95" t="s">
        <v>557</v>
      </c>
      <c r="R95" t="s">
        <v>558</v>
      </c>
      <c r="S95" t="s">
        <v>559</v>
      </c>
    </row>
    <row r="96" spans="1:19" x14ac:dyDescent="0.3">
      <c r="G96" t="s">
        <v>560</v>
      </c>
      <c r="I96" t="s">
        <v>561</v>
      </c>
      <c r="J96" t="s">
        <v>562</v>
      </c>
      <c r="L96" t="s">
        <v>563</v>
      </c>
      <c r="R96" t="s">
        <v>564</v>
      </c>
    </row>
    <row r="97" spans="7:19" x14ac:dyDescent="0.3">
      <c r="G97" t="s">
        <v>565</v>
      </c>
      <c r="K97" t="s">
        <v>566</v>
      </c>
      <c r="L97" t="s">
        <v>60</v>
      </c>
      <c r="M97" t="s">
        <v>269</v>
      </c>
      <c r="N97" t="s">
        <v>567</v>
      </c>
      <c r="O97" t="s">
        <v>568</v>
      </c>
      <c r="P97" t="s">
        <v>569</v>
      </c>
      <c r="Q97" t="s">
        <v>570</v>
      </c>
      <c r="R97" t="s">
        <v>571</v>
      </c>
      <c r="S97" t="s">
        <v>572</v>
      </c>
    </row>
    <row r="98" spans="7:19" x14ac:dyDescent="0.3">
      <c r="G98" t="s">
        <v>573</v>
      </c>
      <c r="I98" t="s">
        <v>574</v>
      </c>
      <c r="J98" t="s">
        <v>43</v>
      </c>
      <c r="K98" t="s">
        <v>71</v>
      </c>
      <c r="L98" t="s">
        <v>8</v>
      </c>
      <c r="M98" t="s">
        <v>8</v>
      </c>
      <c r="N98" t="s">
        <v>8</v>
      </c>
      <c r="O98" t="s">
        <v>8</v>
      </c>
      <c r="P98" t="s">
        <v>394</v>
      </c>
      <c r="Q98" t="s">
        <v>394</v>
      </c>
      <c r="R98" t="s">
        <v>399</v>
      </c>
      <c r="S98" t="s">
        <v>389</v>
      </c>
    </row>
    <row r="99" spans="7:19" x14ac:dyDescent="0.3">
      <c r="G99" t="s">
        <v>575</v>
      </c>
      <c r="K99" t="s">
        <v>476</v>
      </c>
      <c r="L99" t="s">
        <v>8</v>
      </c>
      <c r="M99" t="s">
        <v>8</v>
      </c>
      <c r="N99" t="s">
        <v>79</v>
      </c>
      <c r="O99" t="s">
        <v>576</v>
      </c>
      <c r="P99" t="s">
        <v>8</v>
      </c>
      <c r="Q99" t="s">
        <v>241</v>
      </c>
      <c r="R99" t="s">
        <v>577</v>
      </c>
      <c r="S99" t="s">
        <v>429</v>
      </c>
    </row>
    <row r="100" spans="7:19" x14ac:dyDescent="0.3">
      <c r="G100" t="s">
        <v>176</v>
      </c>
      <c r="H100" t="s">
        <v>177</v>
      </c>
      <c r="I100" t="s">
        <v>578</v>
      </c>
      <c r="J100" t="s">
        <v>579</v>
      </c>
      <c r="K100" t="s">
        <v>479</v>
      </c>
    </row>
    <row r="101" spans="7:19" x14ac:dyDescent="0.3">
      <c r="K101" t="s">
        <v>482</v>
      </c>
      <c r="L101" t="s">
        <v>8</v>
      </c>
      <c r="M101" t="s">
        <v>8</v>
      </c>
      <c r="N101" t="s">
        <v>79</v>
      </c>
      <c r="O101" t="s">
        <v>576</v>
      </c>
      <c r="P101" t="s">
        <v>394</v>
      </c>
      <c r="Q101" t="s">
        <v>435</v>
      </c>
      <c r="R101" t="s">
        <v>438</v>
      </c>
      <c r="S101" t="s">
        <v>432</v>
      </c>
    </row>
    <row r="102" spans="7:19" x14ac:dyDescent="0.3">
      <c r="G102" t="s">
        <v>180</v>
      </c>
      <c r="H102" t="s">
        <v>177</v>
      </c>
      <c r="I102" t="s">
        <v>580</v>
      </c>
      <c r="J102" t="s">
        <v>581</v>
      </c>
      <c r="K102" t="s">
        <v>479</v>
      </c>
    </row>
    <row r="103" spans="7:19" x14ac:dyDescent="0.3">
      <c r="G103" t="s">
        <v>582</v>
      </c>
      <c r="I103" t="s">
        <v>583</v>
      </c>
      <c r="J103" t="s">
        <v>584</v>
      </c>
      <c r="K103" t="s">
        <v>486</v>
      </c>
      <c r="L103" t="s">
        <v>8</v>
      </c>
      <c r="M103" t="s">
        <v>8</v>
      </c>
      <c r="N103" t="s">
        <v>8</v>
      </c>
      <c r="O103" t="s">
        <v>585</v>
      </c>
      <c r="P103" t="s">
        <v>586</v>
      </c>
      <c r="Q103" t="s">
        <v>8</v>
      </c>
      <c r="R103" t="s">
        <v>8</v>
      </c>
      <c r="S103" t="s">
        <v>8</v>
      </c>
    </row>
    <row r="104" spans="7:19" x14ac:dyDescent="0.3">
      <c r="G104" t="s">
        <v>197</v>
      </c>
      <c r="K104" t="s">
        <v>489</v>
      </c>
      <c r="L104" t="s">
        <v>8</v>
      </c>
      <c r="M104" t="s">
        <v>8</v>
      </c>
      <c r="N104" t="s">
        <v>8</v>
      </c>
      <c r="O104" t="s">
        <v>8</v>
      </c>
      <c r="P104" t="s">
        <v>113</v>
      </c>
      <c r="Q104" t="s">
        <v>113</v>
      </c>
      <c r="R104" t="s">
        <v>587</v>
      </c>
      <c r="S104" t="s">
        <v>588</v>
      </c>
    </row>
    <row r="105" spans="7:19" x14ac:dyDescent="0.3">
      <c r="K105" t="s">
        <v>493</v>
      </c>
    </row>
    <row r="106" spans="7:19" x14ac:dyDescent="0.3">
      <c r="G106" t="s">
        <v>199</v>
      </c>
      <c r="I106" t="s">
        <v>503</v>
      </c>
      <c r="J106" t="s">
        <v>589</v>
      </c>
      <c r="K106" t="s">
        <v>495</v>
      </c>
      <c r="L106" t="s">
        <v>8</v>
      </c>
      <c r="M106" t="s">
        <v>8</v>
      </c>
      <c r="N106" t="s">
        <v>8</v>
      </c>
      <c r="O106" t="s">
        <v>8</v>
      </c>
      <c r="P106" t="s">
        <v>155</v>
      </c>
      <c r="Q106" t="s">
        <v>155</v>
      </c>
      <c r="R106" t="s">
        <v>430</v>
      </c>
      <c r="S106" t="s">
        <v>31</v>
      </c>
    </row>
    <row r="107" spans="7:19" x14ac:dyDescent="0.3">
      <c r="G107" t="s">
        <v>200</v>
      </c>
      <c r="I107" t="s">
        <v>491</v>
      </c>
      <c r="J107" t="s">
        <v>587</v>
      </c>
      <c r="K107" t="s">
        <v>497</v>
      </c>
    </row>
    <row r="108" spans="7:19" x14ac:dyDescent="0.3">
      <c r="G108" t="s">
        <v>202</v>
      </c>
      <c r="H108" t="s">
        <v>177</v>
      </c>
      <c r="I108" t="s">
        <v>16</v>
      </c>
      <c r="J108" t="s">
        <v>590</v>
      </c>
      <c r="K108" t="s">
        <v>591</v>
      </c>
      <c r="L108" t="s">
        <v>8</v>
      </c>
      <c r="M108" t="s">
        <v>112</v>
      </c>
      <c r="N108" t="s">
        <v>8</v>
      </c>
      <c r="O108" t="s">
        <v>8</v>
      </c>
      <c r="P108" t="s">
        <v>269</v>
      </c>
      <c r="Q108" t="s">
        <v>8</v>
      </c>
      <c r="R108" t="s">
        <v>8</v>
      </c>
      <c r="S108" t="s">
        <v>8</v>
      </c>
    </row>
    <row r="109" spans="7:19" x14ac:dyDescent="0.3">
      <c r="G109" t="s">
        <v>205</v>
      </c>
      <c r="H109" t="s">
        <v>177</v>
      </c>
      <c r="I109" t="s">
        <v>592</v>
      </c>
      <c r="J109" t="s">
        <v>593</v>
      </c>
      <c r="K109" t="s">
        <v>594</v>
      </c>
      <c r="L109" t="s">
        <v>8</v>
      </c>
      <c r="M109" t="s">
        <v>8</v>
      </c>
      <c r="N109" t="s">
        <v>8</v>
      </c>
      <c r="O109" t="s">
        <v>8</v>
      </c>
      <c r="P109" t="s">
        <v>8</v>
      </c>
      <c r="Q109" t="s">
        <v>8</v>
      </c>
      <c r="R109" t="s">
        <v>509</v>
      </c>
      <c r="S109" t="s">
        <v>509</v>
      </c>
    </row>
    <row r="110" spans="7:19" x14ac:dyDescent="0.3">
      <c r="K110" t="s">
        <v>500</v>
      </c>
      <c r="L110" t="s">
        <v>8</v>
      </c>
      <c r="M110" t="s">
        <v>8</v>
      </c>
      <c r="N110" t="s">
        <v>8</v>
      </c>
      <c r="O110" t="s">
        <v>8</v>
      </c>
      <c r="P110" t="s">
        <v>360</v>
      </c>
      <c r="Q110" t="s">
        <v>360</v>
      </c>
      <c r="R110" t="s">
        <v>595</v>
      </c>
      <c r="S110" t="s">
        <v>589</v>
      </c>
    </row>
    <row r="111" spans="7:19" x14ac:dyDescent="0.3">
      <c r="G111" t="s">
        <v>207</v>
      </c>
      <c r="H111" t="s">
        <v>177</v>
      </c>
      <c r="I111" t="s">
        <v>596</v>
      </c>
      <c r="J111" t="s">
        <v>597</v>
      </c>
      <c r="K111" t="s">
        <v>598</v>
      </c>
    </row>
    <row r="112" spans="7:19" x14ac:dyDescent="0.3">
      <c r="G112" t="s">
        <v>209</v>
      </c>
      <c r="H112" t="s">
        <v>177</v>
      </c>
      <c r="I112" t="s">
        <v>599</v>
      </c>
      <c r="J112" t="s">
        <v>600</v>
      </c>
      <c r="K112" t="s">
        <v>601</v>
      </c>
      <c r="L112" t="s">
        <v>8</v>
      </c>
      <c r="M112" t="s">
        <v>8</v>
      </c>
      <c r="N112" t="s">
        <v>8</v>
      </c>
      <c r="O112" t="s">
        <v>8</v>
      </c>
      <c r="P112" t="s">
        <v>602</v>
      </c>
      <c r="Q112" t="s">
        <v>602</v>
      </c>
      <c r="R112" t="s">
        <v>10</v>
      </c>
      <c r="S112" t="s">
        <v>509</v>
      </c>
    </row>
    <row r="113" spans="7:19" x14ac:dyDescent="0.3">
      <c r="G113" t="s">
        <v>210</v>
      </c>
      <c r="H113" t="s">
        <v>177</v>
      </c>
      <c r="I113" t="s">
        <v>603</v>
      </c>
      <c r="J113" t="s">
        <v>604</v>
      </c>
      <c r="K113" t="s">
        <v>605</v>
      </c>
    </row>
    <row r="114" spans="7:19" x14ac:dyDescent="0.3">
      <c r="K114" t="s">
        <v>606</v>
      </c>
    </row>
    <row r="115" spans="7:19" x14ac:dyDescent="0.3">
      <c r="G115" t="s">
        <v>214</v>
      </c>
      <c r="I115" t="s">
        <v>607</v>
      </c>
      <c r="J115" t="s">
        <v>608</v>
      </c>
      <c r="K115" t="s">
        <v>609</v>
      </c>
    </row>
    <row r="116" spans="7:19" x14ac:dyDescent="0.3">
      <c r="G116" t="s">
        <v>216</v>
      </c>
      <c r="I116" t="s">
        <v>610</v>
      </c>
      <c r="J116" t="s">
        <v>611</v>
      </c>
      <c r="K116" t="s">
        <v>612</v>
      </c>
      <c r="L116" t="s">
        <v>8</v>
      </c>
      <c r="M116" t="s">
        <v>8</v>
      </c>
      <c r="N116" t="s">
        <v>8</v>
      </c>
      <c r="O116" t="s">
        <v>8</v>
      </c>
      <c r="P116" t="s">
        <v>8</v>
      </c>
      <c r="Q116" t="s">
        <v>8</v>
      </c>
      <c r="R116" t="s">
        <v>294</v>
      </c>
      <c r="S116" t="s">
        <v>294</v>
      </c>
    </row>
    <row r="117" spans="7:19" x14ac:dyDescent="0.3">
      <c r="G117" t="s">
        <v>613</v>
      </c>
      <c r="I117" t="s">
        <v>614</v>
      </c>
      <c r="J117" t="s">
        <v>615</v>
      </c>
      <c r="K117" t="s">
        <v>616</v>
      </c>
    </row>
    <row r="118" spans="7:19" x14ac:dyDescent="0.3">
      <c r="G118" t="s">
        <v>218</v>
      </c>
      <c r="I118" t="s">
        <v>617</v>
      </c>
      <c r="J118" t="s">
        <v>618</v>
      </c>
      <c r="K118" t="s">
        <v>619</v>
      </c>
      <c r="L118" t="s">
        <v>60</v>
      </c>
      <c r="M118" t="s">
        <v>8</v>
      </c>
      <c r="N118" t="s">
        <v>452</v>
      </c>
      <c r="O118" t="s">
        <v>454</v>
      </c>
      <c r="P118" t="s">
        <v>456</v>
      </c>
      <c r="Q118" t="s">
        <v>458</v>
      </c>
      <c r="R118" t="s">
        <v>460</v>
      </c>
      <c r="S118" t="s">
        <v>450</v>
      </c>
    </row>
    <row r="119" spans="7:19" x14ac:dyDescent="0.3">
      <c r="G119" t="s">
        <v>220</v>
      </c>
      <c r="I119" t="s">
        <v>620</v>
      </c>
      <c r="J119" t="s">
        <v>621</v>
      </c>
      <c r="K119" t="s">
        <v>531</v>
      </c>
    </row>
    <row r="120" spans="7:19" x14ac:dyDescent="0.3">
      <c r="K120" t="s">
        <v>534</v>
      </c>
    </row>
    <row r="121" spans="7:19" x14ac:dyDescent="0.3">
      <c r="G121" t="s">
        <v>222</v>
      </c>
      <c r="H121" t="s">
        <v>223</v>
      </c>
      <c r="I121" t="s">
        <v>622</v>
      </c>
      <c r="J121" t="s">
        <v>620</v>
      </c>
      <c r="K121" t="s">
        <v>623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A9FD9-D8C9-4B90-A0DC-A4C86F5B006B}">
  <dimension ref="B2:Q106"/>
  <sheetViews>
    <sheetView topLeftCell="J42" zoomScale="112" workbookViewId="0">
      <selection activeCell="F6" sqref="F6"/>
    </sheetView>
  </sheetViews>
  <sheetFormatPr defaultRowHeight="14.4" x14ac:dyDescent="0.3"/>
  <cols>
    <col min="2" max="2" width="56.6640625" bestFit="1" customWidth="1"/>
    <col min="3" max="4" width="25.44140625" bestFit="1" customWidth="1"/>
    <col min="5" max="5" width="19.5546875" bestFit="1" customWidth="1"/>
    <col min="6" max="7" width="23.33203125" bestFit="1" customWidth="1"/>
    <col min="8" max="8" width="19.5546875" bestFit="1" customWidth="1"/>
    <col min="9" max="9" width="10.77734375" bestFit="1" customWidth="1"/>
    <col min="14" max="14" width="83.33203125" bestFit="1" customWidth="1"/>
    <col min="15" max="15" width="10.6640625" bestFit="1" customWidth="1"/>
    <col min="16" max="17" width="22.88671875" bestFit="1" customWidth="1"/>
  </cols>
  <sheetData>
    <row r="2" spans="2:17" x14ac:dyDescent="0.3">
      <c r="B2" t="s">
        <v>400</v>
      </c>
      <c r="C2" t="s">
        <v>401</v>
      </c>
      <c r="D2" t="s">
        <v>402</v>
      </c>
      <c r="E2" t="s">
        <v>315</v>
      </c>
      <c r="F2" t="s">
        <v>316</v>
      </c>
      <c r="G2" t="s">
        <v>310</v>
      </c>
      <c r="H2" t="s">
        <v>317</v>
      </c>
      <c r="I2" t="s">
        <v>225</v>
      </c>
      <c r="N2" t="s">
        <v>400</v>
      </c>
      <c r="O2" t="s">
        <v>753</v>
      </c>
      <c r="P2" t="s">
        <v>763</v>
      </c>
      <c r="Q2" t="s">
        <v>764</v>
      </c>
    </row>
    <row r="3" spans="2:17" x14ac:dyDescent="0.3">
      <c r="F3" t="s">
        <v>751</v>
      </c>
      <c r="G3" t="s">
        <v>752</v>
      </c>
      <c r="N3" t="s">
        <v>4</v>
      </c>
    </row>
    <row r="4" spans="2:17" x14ac:dyDescent="0.3">
      <c r="C4" t="s">
        <v>753</v>
      </c>
      <c r="D4" t="s">
        <v>230</v>
      </c>
      <c r="E4" t="s">
        <v>754</v>
      </c>
      <c r="F4" t="s">
        <v>226</v>
      </c>
      <c r="G4" t="s">
        <v>230</v>
      </c>
      <c r="H4" t="s">
        <v>754</v>
      </c>
      <c r="I4" t="s">
        <v>226</v>
      </c>
      <c r="N4" t="s">
        <v>5</v>
      </c>
    </row>
    <row r="5" spans="2:17" x14ac:dyDescent="0.3">
      <c r="B5" t="s">
        <v>236</v>
      </c>
      <c r="C5" t="s">
        <v>155</v>
      </c>
      <c r="D5" t="s">
        <v>234</v>
      </c>
      <c r="E5" t="s">
        <v>233</v>
      </c>
      <c r="F5" t="s">
        <v>232</v>
      </c>
      <c r="G5" t="s">
        <v>324</v>
      </c>
      <c r="H5" t="s">
        <v>8</v>
      </c>
      <c r="I5" t="s">
        <v>324</v>
      </c>
      <c r="N5" t="s">
        <v>6</v>
      </c>
      <c r="O5" t="s">
        <v>7</v>
      </c>
      <c r="P5">
        <v>12</v>
      </c>
      <c r="Q5">
        <v>12</v>
      </c>
    </row>
    <row r="6" spans="2:17" x14ac:dyDescent="0.3">
      <c r="B6" t="s">
        <v>243</v>
      </c>
      <c r="D6" t="s">
        <v>239</v>
      </c>
      <c r="E6" t="s">
        <v>238</v>
      </c>
      <c r="F6" t="s">
        <v>237</v>
      </c>
      <c r="G6" t="s">
        <v>326</v>
      </c>
      <c r="H6" t="s">
        <v>327</v>
      </c>
      <c r="I6" t="s">
        <v>328</v>
      </c>
      <c r="N6" t="s">
        <v>9</v>
      </c>
      <c r="O6" t="s">
        <v>10</v>
      </c>
      <c r="P6">
        <v>64</v>
      </c>
      <c r="Q6">
        <v>90</v>
      </c>
    </row>
    <row r="7" spans="2:17" x14ac:dyDescent="0.3">
      <c r="B7" t="s">
        <v>331</v>
      </c>
      <c r="D7" t="s">
        <v>246</v>
      </c>
      <c r="E7" t="s">
        <v>245</v>
      </c>
      <c r="F7" t="s">
        <v>244</v>
      </c>
      <c r="G7" t="s">
        <v>332</v>
      </c>
      <c r="H7" t="s">
        <v>327</v>
      </c>
      <c r="I7" t="s">
        <v>333</v>
      </c>
      <c r="N7" t="s">
        <v>11</v>
      </c>
      <c r="O7" t="s">
        <v>12</v>
      </c>
      <c r="P7">
        <v>12786</v>
      </c>
      <c r="Q7">
        <v>13484</v>
      </c>
    </row>
    <row r="8" spans="2:17" x14ac:dyDescent="0.3">
      <c r="B8" t="s">
        <v>252</v>
      </c>
      <c r="D8" t="s">
        <v>250</v>
      </c>
      <c r="E8" t="s">
        <v>8</v>
      </c>
      <c r="F8" t="s">
        <v>250</v>
      </c>
      <c r="G8" t="s">
        <v>336</v>
      </c>
      <c r="H8" t="s">
        <v>8</v>
      </c>
      <c r="I8" t="s">
        <v>336</v>
      </c>
      <c r="N8" t="s">
        <v>13</v>
      </c>
      <c r="O8" t="s">
        <v>12</v>
      </c>
      <c r="P8">
        <v>284</v>
      </c>
      <c r="Q8">
        <v>220</v>
      </c>
    </row>
    <row r="9" spans="2:17" x14ac:dyDescent="0.3">
      <c r="B9" t="s">
        <v>255</v>
      </c>
      <c r="D9" t="s">
        <v>253</v>
      </c>
      <c r="E9" t="s">
        <v>8</v>
      </c>
      <c r="F9" t="s">
        <v>253</v>
      </c>
      <c r="G9" t="s">
        <v>338</v>
      </c>
      <c r="H9" t="s">
        <v>8</v>
      </c>
      <c r="I9" t="s">
        <v>338</v>
      </c>
      <c r="N9" t="s">
        <v>14</v>
      </c>
      <c r="O9" t="s">
        <v>15</v>
      </c>
      <c r="P9">
        <v>63</v>
      </c>
      <c r="Q9">
        <v>20</v>
      </c>
    </row>
    <row r="10" spans="2:17" x14ac:dyDescent="0.3">
      <c r="B10" t="s">
        <v>258</v>
      </c>
      <c r="D10" t="s">
        <v>256</v>
      </c>
      <c r="E10" t="s">
        <v>8</v>
      </c>
      <c r="F10" t="s">
        <v>256</v>
      </c>
      <c r="G10" t="s">
        <v>340</v>
      </c>
      <c r="H10" t="s">
        <v>8</v>
      </c>
      <c r="I10" t="s">
        <v>340</v>
      </c>
      <c r="N10" t="s">
        <v>17</v>
      </c>
      <c r="O10" t="s">
        <v>18</v>
      </c>
      <c r="P10">
        <v>328</v>
      </c>
      <c r="Q10">
        <v>365</v>
      </c>
    </row>
    <row r="11" spans="2:17" x14ac:dyDescent="0.3">
      <c r="B11" t="s">
        <v>755</v>
      </c>
      <c r="C11" t="s">
        <v>46</v>
      </c>
      <c r="D11" t="s">
        <v>8</v>
      </c>
      <c r="E11" t="s">
        <v>259</v>
      </c>
      <c r="F11" t="s">
        <v>259</v>
      </c>
      <c r="G11" t="s">
        <v>8</v>
      </c>
      <c r="H11" t="s">
        <v>343</v>
      </c>
      <c r="I11" t="s">
        <v>343</v>
      </c>
      <c r="N11" t="s">
        <v>19</v>
      </c>
      <c r="O11" t="s">
        <v>20</v>
      </c>
      <c r="P11">
        <v>1680</v>
      </c>
      <c r="Q11">
        <v>1718</v>
      </c>
    </row>
    <row r="12" spans="2:17" x14ac:dyDescent="0.3">
      <c r="B12" t="s">
        <v>634</v>
      </c>
      <c r="D12" t="s">
        <v>263</v>
      </c>
      <c r="E12" t="s">
        <v>262</v>
      </c>
      <c r="F12" t="s">
        <v>261</v>
      </c>
      <c r="G12" t="s">
        <v>347</v>
      </c>
      <c r="H12" t="s">
        <v>348</v>
      </c>
      <c r="I12" t="s">
        <v>349</v>
      </c>
      <c r="N12" t="s">
        <v>21</v>
      </c>
      <c r="O12" t="s">
        <v>22</v>
      </c>
      <c r="P12">
        <v>1268</v>
      </c>
      <c r="Q12">
        <v>860</v>
      </c>
    </row>
    <row r="13" spans="2:17" x14ac:dyDescent="0.3">
      <c r="B13" t="s">
        <v>270</v>
      </c>
      <c r="C13" t="s">
        <v>111</v>
      </c>
      <c r="D13" t="s">
        <v>268</v>
      </c>
      <c r="E13" t="s">
        <v>8</v>
      </c>
      <c r="F13" t="s">
        <v>268</v>
      </c>
      <c r="G13" t="s">
        <v>353</v>
      </c>
      <c r="H13" t="s">
        <v>8</v>
      </c>
      <c r="I13" t="s">
        <v>353</v>
      </c>
      <c r="P13">
        <v>16485</v>
      </c>
      <c r="Q13">
        <v>16769</v>
      </c>
    </row>
    <row r="14" spans="2:17" x14ac:dyDescent="0.3">
      <c r="B14" t="s">
        <v>114</v>
      </c>
      <c r="C14" t="s">
        <v>31</v>
      </c>
      <c r="D14" t="s">
        <v>271</v>
      </c>
      <c r="E14" t="s">
        <v>8</v>
      </c>
      <c r="F14" t="s">
        <v>271</v>
      </c>
      <c r="G14" t="s">
        <v>355</v>
      </c>
      <c r="H14" t="s">
        <v>8</v>
      </c>
      <c r="I14" t="s">
        <v>355</v>
      </c>
      <c r="N14" t="s">
        <v>23</v>
      </c>
    </row>
    <row r="15" spans="2:17" x14ac:dyDescent="0.3">
      <c r="B15" t="s">
        <v>277</v>
      </c>
      <c r="C15" t="s">
        <v>276</v>
      </c>
      <c r="D15" t="s">
        <v>274</v>
      </c>
      <c r="E15" t="s">
        <v>8</v>
      </c>
      <c r="F15" t="s">
        <v>274</v>
      </c>
      <c r="G15" t="s">
        <v>360</v>
      </c>
      <c r="H15" t="s">
        <v>8</v>
      </c>
      <c r="I15" t="s">
        <v>360</v>
      </c>
      <c r="N15" t="s">
        <v>24</v>
      </c>
      <c r="O15" t="s">
        <v>25</v>
      </c>
      <c r="P15">
        <v>1830</v>
      </c>
      <c r="Q15">
        <v>1895</v>
      </c>
    </row>
    <row r="16" spans="2:17" x14ac:dyDescent="0.3">
      <c r="B16" t="s">
        <v>756</v>
      </c>
      <c r="D16" t="s">
        <v>278</v>
      </c>
      <c r="E16" t="s">
        <v>262</v>
      </c>
      <c r="F16" t="s">
        <v>105</v>
      </c>
      <c r="G16" t="s">
        <v>363</v>
      </c>
      <c r="H16" t="s">
        <v>348</v>
      </c>
      <c r="I16" t="s">
        <v>364</v>
      </c>
      <c r="N16" t="s">
        <v>26</v>
      </c>
      <c r="O16" t="s">
        <v>20</v>
      </c>
      <c r="P16">
        <v>2279</v>
      </c>
      <c r="Q16">
        <v>2479</v>
      </c>
    </row>
    <row r="17" spans="2:17" x14ac:dyDescent="0.3">
      <c r="B17" t="s">
        <v>287</v>
      </c>
      <c r="C17" t="s">
        <v>122</v>
      </c>
      <c r="D17" t="s">
        <v>283</v>
      </c>
      <c r="E17" t="s">
        <v>282</v>
      </c>
      <c r="F17" t="s">
        <v>281</v>
      </c>
      <c r="G17" t="s">
        <v>370</v>
      </c>
      <c r="H17" t="s">
        <v>371</v>
      </c>
      <c r="I17" t="s">
        <v>372</v>
      </c>
      <c r="N17" t="s">
        <v>27</v>
      </c>
      <c r="O17" t="s">
        <v>28</v>
      </c>
      <c r="P17">
        <v>26</v>
      </c>
      <c r="Q17">
        <v>34</v>
      </c>
    </row>
    <row r="18" spans="2:17" x14ac:dyDescent="0.3">
      <c r="B18" t="s">
        <v>757</v>
      </c>
      <c r="D18" t="s">
        <v>290</v>
      </c>
      <c r="E18" t="s">
        <v>289</v>
      </c>
      <c r="F18" t="s">
        <v>288</v>
      </c>
      <c r="G18" t="s">
        <v>376</v>
      </c>
      <c r="H18" t="s">
        <v>377</v>
      </c>
      <c r="I18" t="s">
        <v>378</v>
      </c>
      <c r="N18" t="s">
        <v>30</v>
      </c>
      <c r="P18">
        <v>45</v>
      </c>
      <c r="Q18">
        <v>3</v>
      </c>
    </row>
    <row r="19" spans="2:17" x14ac:dyDescent="0.3">
      <c r="B19" t="s">
        <v>98</v>
      </c>
      <c r="D19" t="s">
        <v>198</v>
      </c>
      <c r="E19" t="s">
        <v>198</v>
      </c>
      <c r="F19" t="s">
        <v>198</v>
      </c>
      <c r="N19" t="s">
        <v>32</v>
      </c>
      <c r="O19" t="s">
        <v>29</v>
      </c>
      <c r="P19">
        <v>1728</v>
      </c>
      <c r="Q19">
        <v>3117</v>
      </c>
    </row>
    <row r="20" spans="2:17" x14ac:dyDescent="0.3">
      <c r="B20" t="s">
        <v>99</v>
      </c>
      <c r="D20" t="s">
        <v>296</v>
      </c>
      <c r="E20" t="s">
        <v>295</v>
      </c>
      <c r="F20" t="s">
        <v>294</v>
      </c>
      <c r="G20" t="s">
        <v>390</v>
      </c>
      <c r="H20" t="s">
        <v>391</v>
      </c>
      <c r="I20" t="s">
        <v>392</v>
      </c>
      <c r="N20" t="s">
        <v>33</v>
      </c>
      <c r="O20" t="s">
        <v>34</v>
      </c>
      <c r="P20">
        <v>1037</v>
      </c>
      <c r="Q20">
        <v>1328</v>
      </c>
    </row>
    <row r="21" spans="2:17" x14ac:dyDescent="0.3">
      <c r="B21" t="s">
        <v>66</v>
      </c>
      <c r="D21" t="s">
        <v>301</v>
      </c>
      <c r="E21" t="s">
        <v>213</v>
      </c>
      <c r="F21" t="s">
        <v>300</v>
      </c>
      <c r="G21" t="s">
        <v>395</v>
      </c>
      <c r="H21" t="s">
        <v>132</v>
      </c>
      <c r="I21" t="s">
        <v>396</v>
      </c>
      <c r="P21">
        <v>6945</v>
      </c>
      <c r="Q21">
        <v>8856</v>
      </c>
    </row>
    <row r="22" spans="2:17" x14ac:dyDescent="0.3">
      <c r="B22" t="s">
        <v>408</v>
      </c>
      <c r="D22" t="s">
        <v>290</v>
      </c>
      <c r="E22" t="s">
        <v>289</v>
      </c>
      <c r="F22" t="s">
        <v>288</v>
      </c>
      <c r="G22" t="s">
        <v>376</v>
      </c>
      <c r="H22" t="s">
        <v>377</v>
      </c>
      <c r="I22" t="s">
        <v>378</v>
      </c>
      <c r="N22" t="s">
        <v>35</v>
      </c>
      <c r="P22">
        <v>23430</v>
      </c>
      <c r="Q22">
        <v>25625</v>
      </c>
    </row>
    <row r="23" spans="2:17" x14ac:dyDescent="0.3">
      <c r="N23" t="s">
        <v>36</v>
      </c>
    </row>
    <row r="24" spans="2:17" x14ac:dyDescent="0.3">
      <c r="N24" t="s">
        <v>37</v>
      </c>
    </row>
    <row r="25" spans="2:17" x14ac:dyDescent="0.3">
      <c r="N25" t="s">
        <v>38</v>
      </c>
      <c r="O25" t="s">
        <v>39</v>
      </c>
      <c r="P25">
        <v>5809</v>
      </c>
      <c r="Q25">
        <v>4972</v>
      </c>
    </row>
    <row r="26" spans="2:17" x14ac:dyDescent="0.3">
      <c r="N26" t="s">
        <v>440</v>
      </c>
      <c r="O26" t="s">
        <v>41</v>
      </c>
      <c r="P26">
        <v>1667</v>
      </c>
      <c r="Q26">
        <v>1477</v>
      </c>
    </row>
    <row r="27" spans="2:17" x14ac:dyDescent="0.3">
      <c r="B27" t="s">
        <v>400</v>
      </c>
      <c r="C27" t="s">
        <v>758</v>
      </c>
      <c r="D27" t="s">
        <v>759</v>
      </c>
      <c r="N27" t="s">
        <v>42</v>
      </c>
      <c r="O27" t="s">
        <v>43</v>
      </c>
      <c r="P27">
        <v>5513</v>
      </c>
      <c r="Q27">
        <v>4816</v>
      </c>
    </row>
    <row r="28" spans="2:17" x14ac:dyDescent="0.3">
      <c r="B28" t="s">
        <v>408</v>
      </c>
      <c r="C28">
        <v>838</v>
      </c>
      <c r="D28" t="s">
        <v>378</v>
      </c>
      <c r="N28" t="s">
        <v>27</v>
      </c>
      <c r="O28" t="s">
        <v>28</v>
      </c>
      <c r="P28">
        <v>23</v>
      </c>
      <c r="Q28">
        <v>70</v>
      </c>
    </row>
    <row r="29" spans="2:17" x14ac:dyDescent="0.3">
      <c r="B29" t="s">
        <v>73</v>
      </c>
      <c r="N29" t="s">
        <v>44</v>
      </c>
      <c r="O29" t="s">
        <v>45</v>
      </c>
      <c r="P29">
        <v>8</v>
      </c>
      <c r="Q29">
        <v>14</v>
      </c>
    </row>
    <row r="30" spans="2:17" x14ac:dyDescent="0.3">
      <c r="B30" t="s">
        <v>74</v>
      </c>
      <c r="C30">
        <v>-1</v>
      </c>
      <c r="D30" t="s">
        <v>79</v>
      </c>
      <c r="N30" t="s">
        <v>47</v>
      </c>
      <c r="O30" t="s">
        <v>48</v>
      </c>
      <c r="P30">
        <v>38</v>
      </c>
      <c r="Q30">
        <v>42</v>
      </c>
    </row>
    <row r="31" spans="2:17" x14ac:dyDescent="0.3">
      <c r="B31" t="s">
        <v>76</v>
      </c>
      <c r="C31">
        <v>1</v>
      </c>
      <c r="D31" t="s">
        <v>410</v>
      </c>
      <c r="N31" t="s">
        <v>49</v>
      </c>
      <c r="P31">
        <v>191</v>
      </c>
      <c r="Q31">
        <v>122</v>
      </c>
    </row>
    <row r="32" spans="2:17" x14ac:dyDescent="0.3">
      <c r="B32" t="s">
        <v>760</v>
      </c>
      <c r="C32">
        <v>-5</v>
      </c>
      <c r="D32" t="s">
        <v>88</v>
      </c>
      <c r="P32">
        <v>13249</v>
      </c>
      <c r="Q32">
        <v>11513</v>
      </c>
    </row>
    <row r="33" spans="2:17" x14ac:dyDescent="0.3">
      <c r="B33" t="s">
        <v>80</v>
      </c>
      <c r="C33">
        <v>-5</v>
      </c>
      <c r="D33" t="s">
        <v>410</v>
      </c>
      <c r="N33" t="s">
        <v>51</v>
      </c>
      <c r="P33">
        <v>-6304</v>
      </c>
      <c r="Q33">
        <v>-2657</v>
      </c>
    </row>
    <row r="34" spans="2:17" x14ac:dyDescent="0.3">
      <c r="B34" t="s">
        <v>81</v>
      </c>
      <c r="N34" t="s">
        <v>52</v>
      </c>
    </row>
    <row r="35" spans="2:17" x14ac:dyDescent="0.3">
      <c r="B35" t="s">
        <v>82</v>
      </c>
      <c r="C35">
        <v>-614</v>
      </c>
      <c r="D35" t="s">
        <v>415</v>
      </c>
      <c r="N35" t="s">
        <v>38</v>
      </c>
      <c r="O35" t="s">
        <v>39</v>
      </c>
      <c r="P35">
        <v>9549</v>
      </c>
      <c r="Q35">
        <v>11110</v>
      </c>
    </row>
    <row r="36" spans="2:17" x14ac:dyDescent="0.3">
      <c r="B36" t="s">
        <v>84</v>
      </c>
      <c r="C36">
        <v>-4</v>
      </c>
      <c r="D36" t="s">
        <v>8</v>
      </c>
      <c r="N36" t="s">
        <v>42</v>
      </c>
      <c r="O36" t="s">
        <v>43</v>
      </c>
      <c r="P36">
        <v>219</v>
      </c>
      <c r="Q36">
        <v>254</v>
      </c>
    </row>
    <row r="37" spans="2:17" x14ac:dyDescent="0.3">
      <c r="B37" t="s">
        <v>761</v>
      </c>
      <c r="C37">
        <v>430</v>
      </c>
      <c r="D37" t="s">
        <v>419</v>
      </c>
      <c r="N37" t="s">
        <v>27</v>
      </c>
      <c r="O37" t="s">
        <v>28</v>
      </c>
      <c r="P37">
        <v>2</v>
      </c>
      <c r="Q37">
        <v>1</v>
      </c>
    </row>
    <row r="38" spans="2:17" x14ac:dyDescent="0.3">
      <c r="B38" t="s">
        <v>87</v>
      </c>
      <c r="C38">
        <v>-149</v>
      </c>
      <c r="D38" t="s">
        <v>409</v>
      </c>
      <c r="N38" t="s">
        <v>54</v>
      </c>
      <c r="O38" t="s">
        <v>22</v>
      </c>
      <c r="P38">
        <v>866</v>
      </c>
      <c r="Q38">
        <v>764</v>
      </c>
    </row>
    <row r="39" spans="2:17" x14ac:dyDescent="0.3">
      <c r="B39" t="s">
        <v>762</v>
      </c>
      <c r="C39">
        <v>-428</v>
      </c>
      <c r="D39" t="s">
        <v>423</v>
      </c>
      <c r="N39" t="s">
        <v>44</v>
      </c>
      <c r="O39" t="s">
        <v>45</v>
      </c>
      <c r="P39">
        <v>27</v>
      </c>
      <c r="Q39">
        <v>21</v>
      </c>
    </row>
    <row r="40" spans="2:17" x14ac:dyDescent="0.3">
      <c r="B40" t="s">
        <v>91</v>
      </c>
      <c r="C40">
        <v>150</v>
      </c>
      <c r="D40" t="s">
        <v>203</v>
      </c>
      <c r="N40" t="s">
        <v>47</v>
      </c>
      <c r="O40" t="s">
        <v>48</v>
      </c>
      <c r="P40">
        <v>390</v>
      </c>
      <c r="Q40">
        <v>427</v>
      </c>
    </row>
    <row r="41" spans="2:17" x14ac:dyDescent="0.3">
      <c r="B41" t="s">
        <v>92</v>
      </c>
      <c r="C41">
        <v>-615</v>
      </c>
      <c r="D41" t="s">
        <v>426</v>
      </c>
      <c r="P41">
        <v>11053</v>
      </c>
      <c r="Q41">
        <v>12577</v>
      </c>
    </row>
    <row r="42" spans="2:17" x14ac:dyDescent="0.3">
      <c r="B42" t="s">
        <v>94</v>
      </c>
      <c r="C42">
        <v>-620</v>
      </c>
      <c r="D42" t="s">
        <v>426</v>
      </c>
      <c r="N42" t="s">
        <v>56</v>
      </c>
      <c r="P42">
        <v>24302</v>
      </c>
      <c r="Q42">
        <v>24090</v>
      </c>
    </row>
    <row r="43" spans="2:17" x14ac:dyDescent="0.3">
      <c r="B43" t="s">
        <v>96</v>
      </c>
      <c r="C43">
        <v>218</v>
      </c>
      <c r="D43" t="s">
        <v>431</v>
      </c>
      <c r="N43" t="s">
        <v>448</v>
      </c>
      <c r="P43">
        <v>-872</v>
      </c>
      <c r="Q43">
        <v>1535</v>
      </c>
    </row>
    <row r="44" spans="2:17" x14ac:dyDescent="0.3">
      <c r="B44" t="s">
        <v>98</v>
      </c>
      <c r="N44" t="s">
        <v>58</v>
      </c>
    </row>
    <row r="45" spans="2:17" x14ac:dyDescent="0.3">
      <c r="B45" t="s">
        <v>99</v>
      </c>
      <c r="C45">
        <v>-301</v>
      </c>
      <c r="D45" t="s">
        <v>434</v>
      </c>
      <c r="N45" t="s">
        <v>59</v>
      </c>
      <c r="O45" t="s">
        <v>60</v>
      </c>
      <c r="P45">
        <v>29</v>
      </c>
      <c r="Q45">
        <v>29</v>
      </c>
    </row>
    <row r="46" spans="2:17" x14ac:dyDescent="0.3">
      <c r="B46" t="s">
        <v>66</v>
      </c>
      <c r="C46">
        <v>519</v>
      </c>
      <c r="D46" t="s">
        <v>437</v>
      </c>
      <c r="N46" t="s">
        <v>61</v>
      </c>
      <c r="P46">
        <v>-90</v>
      </c>
      <c r="Q46">
        <v>-88</v>
      </c>
    </row>
    <row r="47" spans="2:17" x14ac:dyDescent="0.3">
      <c r="B47" t="s">
        <v>96</v>
      </c>
      <c r="C47">
        <v>218</v>
      </c>
      <c r="D47" t="s">
        <v>431</v>
      </c>
      <c r="N47" t="s">
        <v>63</v>
      </c>
      <c r="P47">
        <v>-750</v>
      </c>
      <c r="Q47">
        <v>-456</v>
      </c>
    </row>
    <row r="48" spans="2:17" x14ac:dyDescent="0.3">
      <c r="N48" t="s">
        <v>64</v>
      </c>
      <c r="P48">
        <v>-2537</v>
      </c>
      <c r="Q48">
        <v>-2598</v>
      </c>
    </row>
    <row r="49" spans="14:17" x14ac:dyDescent="0.3">
      <c r="N49" t="s">
        <v>65</v>
      </c>
      <c r="P49">
        <v>-3348</v>
      </c>
      <c r="Q49">
        <v>-3113</v>
      </c>
    </row>
    <row r="50" spans="14:17" x14ac:dyDescent="0.3">
      <c r="N50" t="s">
        <v>66</v>
      </c>
      <c r="O50" t="s">
        <v>67</v>
      </c>
      <c r="P50">
        <v>2476</v>
      </c>
      <c r="Q50">
        <v>4648</v>
      </c>
    </row>
    <row r="51" spans="14:17" x14ac:dyDescent="0.3">
      <c r="N51" t="s">
        <v>68</v>
      </c>
      <c r="P51">
        <v>-872</v>
      </c>
      <c r="Q51">
        <v>1535</v>
      </c>
    </row>
    <row r="54" spans="14:17" x14ac:dyDescent="0.3">
      <c r="N54" t="s">
        <v>400</v>
      </c>
      <c r="O54" t="s">
        <v>401</v>
      </c>
      <c r="P54" t="s">
        <v>402</v>
      </c>
      <c r="Q54" t="s">
        <v>315</v>
      </c>
    </row>
    <row r="55" spans="14:17" x14ac:dyDescent="0.3">
      <c r="O55" t="s">
        <v>753</v>
      </c>
      <c r="P55" t="s">
        <v>758</v>
      </c>
      <c r="Q55" t="s">
        <v>759</v>
      </c>
    </row>
    <row r="56" spans="14:17" x14ac:dyDescent="0.3">
      <c r="N56" t="s">
        <v>102</v>
      </c>
    </row>
    <row r="57" spans="14:17" x14ac:dyDescent="0.3">
      <c r="N57" t="s">
        <v>470</v>
      </c>
      <c r="P57" t="s">
        <v>105</v>
      </c>
      <c r="Q57" t="s">
        <v>364</v>
      </c>
    </row>
    <row r="58" spans="14:17" x14ac:dyDescent="0.3">
      <c r="N58" t="s">
        <v>106</v>
      </c>
    </row>
    <row r="59" spans="14:17" x14ac:dyDescent="0.3">
      <c r="N59" t="s">
        <v>107</v>
      </c>
      <c r="P59" t="s">
        <v>109</v>
      </c>
      <c r="Q59" t="s">
        <v>472</v>
      </c>
    </row>
    <row r="60" spans="14:17" x14ac:dyDescent="0.3">
      <c r="N60" t="s">
        <v>110</v>
      </c>
      <c r="P60" t="s">
        <v>113</v>
      </c>
      <c r="Q60" t="s">
        <v>474</v>
      </c>
    </row>
    <row r="61" spans="14:17" x14ac:dyDescent="0.3">
      <c r="N61" t="s">
        <v>114</v>
      </c>
      <c r="P61" t="s">
        <v>116</v>
      </c>
      <c r="Q61" t="s">
        <v>480</v>
      </c>
    </row>
    <row r="62" spans="14:17" x14ac:dyDescent="0.3">
      <c r="N62" t="s">
        <v>117</v>
      </c>
      <c r="P62" t="s">
        <v>119</v>
      </c>
      <c r="Q62" t="s">
        <v>441</v>
      </c>
    </row>
    <row r="63" spans="14:17" x14ac:dyDescent="0.3">
      <c r="N63" t="s">
        <v>765</v>
      </c>
      <c r="P63" t="s">
        <v>77</v>
      </c>
      <c r="Q63" t="s">
        <v>484</v>
      </c>
    </row>
    <row r="64" spans="14:17" x14ac:dyDescent="0.3">
      <c r="N64" t="s">
        <v>121</v>
      </c>
      <c r="P64" t="s">
        <v>122</v>
      </c>
      <c r="Q64" t="s">
        <v>7</v>
      </c>
    </row>
    <row r="65" spans="14:17" x14ac:dyDescent="0.3">
      <c r="N65" t="s">
        <v>123</v>
      </c>
      <c r="P65" t="s">
        <v>125</v>
      </c>
      <c r="Q65" t="s">
        <v>494</v>
      </c>
    </row>
    <row r="66" spans="14:17" x14ac:dyDescent="0.3">
      <c r="N66" t="s">
        <v>126</v>
      </c>
      <c r="P66" t="s">
        <v>67</v>
      </c>
      <c r="Q66" t="s">
        <v>496</v>
      </c>
    </row>
    <row r="67" spans="14:17" x14ac:dyDescent="0.3">
      <c r="N67" t="s">
        <v>766</v>
      </c>
      <c r="P67" t="s">
        <v>132</v>
      </c>
      <c r="Q67" t="s">
        <v>499</v>
      </c>
    </row>
    <row r="68" spans="14:17" x14ac:dyDescent="0.3">
      <c r="N68" t="s">
        <v>133</v>
      </c>
      <c r="P68" t="s">
        <v>10</v>
      </c>
      <c r="Q68" t="s">
        <v>8</v>
      </c>
    </row>
    <row r="69" spans="14:17" x14ac:dyDescent="0.3">
      <c r="N69" t="s">
        <v>767</v>
      </c>
      <c r="P69" t="s">
        <v>136</v>
      </c>
      <c r="Q69" t="s">
        <v>8</v>
      </c>
    </row>
    <row r="70" spans="14:17" x14ac:dyDescent="0.3">
      <c r="N70" t="s">
        <v>505</v>
      </c>
      <c r="P70" t="s">
        <v>8</v>
      </c>
      <c r="Q70" t="s">
        <v>506</v>
      </c>
    </row>
    <row r="71" spans="14:17" x14ac:dyDescent="0.3">
      <c r="N71" t="s">
        <v>510</v>
      </c>
      <c r="P71" t="s">
        <v>8</v>
      </c>
      <c r="Q71" t="s">
        <v>511</v>
      </c>
    </row>
    <row r="72" spans="14:17" x14ac:dyDescent="0.3">
      <c r="N72" t="s">
        <v>137</v>
      </c>
      <c r="P72" t="s">
        <v>86</v>
      </c>
      <c r="Q72" t="s">
        <v>8</v>
      </c>
    </row>
    <row r="73" spans="14:17" x14ac:dyDescent="0.3">
      <c r="N73" t="s">
        <v>139</v>
      </c>
      <c r="P73" t="s">
        <v>141</v>
      </c>
      <c r="Q73" t="s">
        <v>513</v>
      </c>
    </row>
    <row r="74" spans="14:17" x14ac:dyDescent="0.3">
      <c r="N74" t="s">
        <v>768</v>
      </c>
      <c r="P74" t="s">
        <v>144</v>
      </c>
      <c r="Q74" t="s">
        <v>518</v>
      </c>
    </row>
    <row r="75" spans="14:17" x14ac:dyDescent="0.3">
      <c r="N75" t="s">
        <v>769</v>
      </c>
      <c r="P75" t="s">
        <v>147</v>
      </c>
      <c r="Q75" t="s">
        <v>770</v>
      </c>
    </row>
    <row r="76" spans="14:17" x14ac:dyDescent="0.3">
      <c r="N76" t="s">
        <v>771</v>
      </c>
      <c r="P76" t="s">
        <v>150</v>
      </c>
      <c r="Q76" t="s">
        <v>526</v>
      </c>
    </row>
    <row r="77" spans="14:17" x14ac:dyDescent="0.3">
      <c r="N77" t="s">
        <v>151</v>
      </c>
      <c r="P77" t="s">
        <v>153</v>
      </c>
      <c r="Q77" t="s">
        <v>772</v>
      </c>
    </row>
    <row r="78" spans="14:17" x14ac:dyDescent="0.3">
      <c r="N78" t="s">
        <v>773</v>
      </c>
      <c r="P78" t="s">
        <v>88</v>
      </c>
      <c r="Q78" t="s">
        <v>8</v>
      </c>
    </row>
    <row r="79" spans="14:17" x14ac:dyDescent="0.3">
      <c r="N79" t="s">
        <v>156</v>
      </c>
      <c r="P79" t="s">
        <v>158</v>
      </c>
      <c r="Q79" t="s">
        <v>532</v>
      </c>
    </row>
    <row r="80" spans="14:17" x14ac:dyDescent="0.3">
      <c r="N80" t="s">
        <v>159</v>
      </c>
      <c r="P80" t="s">
        <v>161</v>
      </c>
      <c r="Q80" t="s">
        <v>536</v>
      </c>
    </row>
    <row r="81" spans="14:17" x14ac:dyDescent="0.3">
      <c r="N81" t="s">
        <v>162</v>
      </c>
      <c r="P81" t="s">
        <v>164</v>
      </c>
      <c r="Q81" t="s">
        <v>539</v>
      </c>
    </row>
    <row r="82" spans="14:17" x14ac:dyDescent="0.3">
      <c r="N82" t="s">
        <v>165</v>
      </c>
      <c r="P82" t="s">
        <v>124</v>
      </c>
      <c r="Q82" t="s">
        <v>490</v>
      </c>
    </row>
    <row r="83" spans="14:17" x14ac:dyDescent="0.3">
      <c r="N83" t="s">
        <v>166</v>
      </c>
      <c r="P83" t="s">
        <v>167</v>
      </c>
      <c r="Q83" t="s">
        <v>8</v>
      </c>
    </row>
    <row r="84" spans="14:17" x14ac:dyDescent="0.3">
      <c r="N84" t="s">
        <v>168</v>
      </c>
      <c r="P84" t="s">
        <v>170</v>
      </c>
      <c r="Q84" t="s">
        <v>774</v>
      </c>
    </row>
    <row r="85" spans="14:17" x14ac:dyDescent="0.3">
      <c r="N85" t="s">
        <v>171</v>
      </c>
    </row>
    <row r="86" spans="14:17" x14ac:dyDescent="0.3">
      <c r="N86" t="s">
        <v>775</v>
      </c>
      <c r="P86" t="s">
        <v>174</v>
      </c>
      <c r="Q86" t="s">
        <v>561</v>
      </c>
    </row>
    <row r="87" spans="14:17" x14ac:dyDescent="0.3">
      <c r="N87" t="s">
        <v>175</v>
      </c>
      <c r="P87" t="s">
        <v>12</v>
      </c>
      <c r="Q87" t="s">
        <v>574</v>
      </c>
    </row>
    <row r="88" spans="14:17" x14ac:dyDescent="0.3">
      <c r="N88" t="s">
        <v>176</v>
      </c>
      <c r="O88" t="s">
        <v>177</v>
      </c>
      <c r="P88" t="s">
        <v>179</v>
      </c>
      <c r="Q88" t="s">
        <v>578</v>
      </c>
    </row>
    <row r="89" spans="14:17" x14ac:dyDescent="0.3">
      <c r="N89" t="s">
        <v>180</v>
      </c>
      <c r="O89" t="s">
        <v>177</v>
      </c>
      <c r="P89" t="s">
        <v>182</v>
      </c>
      <c r="Q89" t="s">
        <v>580</v>
      </c>
    </row>
    <row r="90" spans="14:17" x14ac:dyDescent="0.3">
      <c r="N90" t="s">
        <v>187</v>
      </c>
      <c r="O90" t="s">
        <v>188</v>
      </c>
      <c r="P90" t="s">
        <v>776</v>
      </c>
      <c r="Q90" t="s">
        <v>8</v>
      </c>
    </row>
    <row r="91" spans="14:17" x14ac:dyDescent="0.3">
      <c r="N91" t="s">
        <v>192</v>
      </c>
      <c r="P91" t="s">
        <v>124</v>
      </c>
      <c r="Q91" t="s">
        <v>777</v>
      </c>
    </row>
    <row r="92" spans="14:17" x14ac:dyDescent="0.3">
      <c r="N92" t="s">
        <v>582</v>
      </c>
      <c r="P92" t="s">
        <v>196</v>
      </c>
      <c r="Q92" t="s">
        <v>778</v>
      </c>
    </row>
    <row r="93" spans="14:17" x14ac:dyDescent="0.3">
      <c r="N93" t="s">
        <v>197</v>
      </c>
    </row>
    <row r="94" spans="14:17" x14ac:dyDescent="0.3">
      <c r="N94" t="s">
        <v>199</v>
      </c>
      <c r="P94" t="s">
        <v>79</v>
      </c>
      <c r="Q94" t="s">
        <v>503</v>
      </c>
    </row>
    <row r="95" spans="14:17" x14ac:dyDescent="0.3">
      <c r="N95" t="s">
        <v>200</v>
      </c>
      <c r="P95" t="s">
        <v>779</v>
      </c>
      <c r="Q95" t="s">
        <v>491</v>
      </c>
    </row>
    <row r="96" spans="14:17" x14ac:dyDescent="0.3">
      <c r="N96" t="s">
        <v>202</v>
      </c>
      <c r="O96" t="s">
        <v>177</v>
      </c>
      <c r="P96" t="s">
        <v>780</v>
      </c>
      <c r="Q96" t="s">
        <v>16</v>
      </c>
    </row>
    <row r="97" spans="14:17" x14ac:dyDescent="0.3">
      <c r="N97" t="s">
        <v>205</v>
      </c>
      <c r="O97" t="s">
        <v>177</v>
      </c>
      <c r="P97" t="s">
        <v>781</v>
      </c>
      <c r="Q97" t="s">
        <v>592</v>
      </c>
    </row>
    <row r="98" spans="14:17" x14ac:dyDescent="0.3">
      <c r="N98" t="s">
        <v>207</v>
      </c>
      <c r="O98" t="s">
        <v>177</v>
      </c>
      <c r="P98" t="s">
        <v>782</v>
      </c>
      <c r="Q98" t="s">
        <v>596</v>
      </c>
    </row>
    <row r="99" spans="14:17" x14ac:dyDescent="0.3">
      <c r="N99" t="s">
        <v>209</v>
      </c>
      <c r="O99" t="s">
        <v>177</v>
      </c>
      <c r="P99" t="s">
        <v>783</v>
      </c>
      <c r="Q99" t="s">
        <v>599</v>
      </c>
    </row>
    <row r="100" spans="14:17" x14ac:dyDescent="0.3">
      <c r="N100" t="s">
        <v>210</v>
      </c>
      <c r="O100" t="s">
        <v>177</v>
      </c>
      <c r="P100" t="s">
        <v>784</v>
      </c>
      <c r="Q100" t="s">
        <v>603</v>
      </c>
    </row>
    <row r="101" spans="14:17" x14ac:dyDescent="0.3">
      <c r="N101" t="s">
        <v>214</v>
      </c>
      <c r="P101" t="s">
        <v>398</v>
      </c>
      <c r="Q101" t="s">
        <v>607</v>
      </c>
    </row>
    <row r="102" spans="14:17" x14ac:dyDescent="0.3">
      <c r="N102" t="s">
        <v>216</v>
      </c>
      <c r="P102" t="s">
        <v>785</v>
      </c>
      <c r="Q102" t="s">
        <v>610</v>
      </c>
    </row>
    <row r="103" spans="14:17" x14ac:dyDescent="0.3">
      <c r="N103" t="s">
        <v>613</v>
      </c>
      <c r="P103" t="s">
        <v>786</v>
      </c>
      <c r="Q103" t="s">
        <v>614</v>
      </c>
    </row>
    <row r="104" spans="14:17" x14ac:dyDescent="0.3">
      <c r="N104" t="s">
        <v>218</v>
      </c>
      <c r="P104" t="s">
        <v>787</v>
      </c>
      <c r="Q104" t="s">
        <v>617</v>
      </c>
    </row>
    <row r="105" spans="14:17" x14ac:dyDescent="0.3">
      <c r="N105" t="s">
        <v>220</v>
      </c>
      <c r="P105" t="s">
        <v>622</v>
      </c>
      <c r="Q105" t="s">
        <v>620</v>
      </c>
    </row>
    <row r="106" spans="14:17" x14ac:dyDescent="0.3">
      <c r="N106" t="s">
        <v>222</v>
      </c>
      <c r="O106" t="s">
        <v>223</v>
      </c>
      <c r="P106" t="s">
        <v>221</v>
      </c>
      <c r="Q106" t="s">
        <v>622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CD84-69D2-4CEC-9446-8FE8D66353FF}">
  <dimension ref="A1:N79"/>
  <sheetViews>
    <sheetView topLeftCell="A58" zoomScale="106" workbookViewId="0">
      <selection activeCell="F62" sqref="F62"/>
    </sheetView>
  </sheetViews>
  <sheetFormatPr defaultRowHeight="14.4" x14ac:dyDescent="0.3"/>
  <cols>
    <col min="1" max="1" width="39.77734375" bestFit="1" customWidth="1"/>
    <col min="2" max="2" width="10.77734375" bestFit="1" customWidth="1"/>
    <col min="3" max="3" width="24.88671875" bestFit="1" customWidth="1"/>
    <col min="4" max="4" width="19.109375" bestFit="1" customWidth="1"/>
    <col min="5" max="5" width="10.77734375" bestFit="1" customWidth="1"/>
    <col min="6" max="6" width="11.6640625" customWidth="1"/>
    <col min="7" max="7" width="24.88671875" bestFit="1" customWidth="1"/>
    <col min="8" max="9" width="10.6640625" bestFit="1" customWidth="1"/>
    <col min="10" max="10" width="19.109375" bestFit="1" customWidth="1"/>
    <col min="11" max="11" width="83.33203125" bestFit="1" customWidth="1"/>
    <col min="12" max="12" width="10.6640625" bestFit="1" customWidth="1"/>
    <col min="13" max="13" width="29.5546875" bestFit="1" customWidth="1"/>
    <col min="14" max="14" width="10.6640625" bestFit="1" customWidth="1"/>
    <col min="15" max="15" width="29.5546875" bestFit="1" customWidth="1"/>
  </cols>
  <sheetData>
    <row r="1" spans="1:14" x14ac:dyDescent="0.3">
      <c r="A1" t="s">
        <v>306</v>
      </c>
      <c r="B1" t="s">
        <v>307</v>
      </c>
      <c r="C1" t="s">
        <v>311</v>
      </c>
      <c r="D1" t="s">
        <v>308</v>
      </c>
      <c r="E1" t="s">
        <v>309</v>
      </c>
      <c r="F1" t="s">
        <v>312</v>
      </c>
      <c r="G1" t="s">
        <v>313</v>
      </c>
      <c r="H1" t="s">
        <v>314</v>
      </c>
      <c r="K1" t="s">
        <v>0</v>
      </c>
      <c r="L1" t="s">
        <v>1</v>
      </c>
      <c r="M1" t="s">
        <v>69</v>
      </c>
      <c r="N1" t="s">
        <v>70</v>
      </c>
    </row>
    <row r="2" spans="1:14" x14ac:dyDescent="0.3">
      <c r="B2" t="s">
        <v>1</v>
      </c>
      <c r="C2" t="s">
        <v>230</v>
      </c>
      <c r="D2" t="s">
        <v>229</v>
      </c>
      <c r="E2" t="s">
        <v>226</v>
      </c>
      <c r="F2" t="s">
        <v>228</v>
      </c>
      <c r="G2" t="s">
        <v>227</v>
      </c>
      <c r="H2" t="s">
        <v>226</v>
      </c>
      <c r="K2" t="s">
        <v>102</v>
      </c>
    </row>
    <row r="3" spans="1:14" x14ac:dyDescent="0.3">
      <c r="F3" t="s">
        <v>227</v>
      </c>
      <c r="G3" t="s">
        <v>231</v>
      </c>
      <c r="K3" t="s">
        <v>103</v>
      </c>
    </row>
    <row r="4" spans="1:14" x14ac:dyDescent="0.3">
      <c r="A4" t="s">
        <v>236</v>
      </c>
      <c r="B4" t="s">
        <v>155</v>
      </c>
      <c r="C4" t="s">
        <v>235</v>
      </c>
      <c r="D4" t="s">
        <v>8</v>
      </c>
      <c r="E4" t="s">
        <v>235</v>
      </c>
      <c r="F4" t="s">
        <v>234</v>
      </c>
      <c r="G4" t="s">
        <v>233</v>
      </c>
      <c r="H4" t="s">
        <v>232</v>
      </c>
      <c r="M4" t="s">
        <v>104</v>
      </c>
      <c r="N4" t="s">
        <v>105</v>
      </c>
    </row>
    <row r="5" spans="1:14" x14ac:dyDescent="0.3">
      <c r="A5" t="s">
        <v>243</v>
      </c>
      <c r="C5" t="s">
        <v>242</v>
      </c>
      <c r="D5" t="s">
        <v>241</v>
      </c>
      <c r="E5" t="s">
        <v>240</v>
      </c>
      <c r="F5" t="s">
        <v>239</v>
      </c>
      <c r="G5" t="s">
        <v>238</v>
      </c>
      <c r="H5" t="s">
        <v>237</v>
      </c>
      <c r="K5" t="s">
        <v>106</v>
      </c>
    </row>
    <row r="6" spans="1:14" x14ac:dyDescent="0.3">
      <c r="A6" t="s">
        <v>249</v>
      </c>
      <c r="C6" t="s">
        <v>248</v>
      </c>
      <c r="D6" t="s">
        <v>241</v>
      </c>
      <c r="E6" t="s">
        <v>247</v>
      </c>
      <c r="F6" t="s">
        <v>246</v>
      </c>
      <c r="G6" t="s">
        <v>245</v>
      </c>
      <c r="H6" t="s">
        <v>244</v>
      </c>
      <c r="K6" t="s">
        <v>107</v>
      </c>
      <c r="M6" t="s">
        <v>108</v>
      </c>
      <c r="N6" t="s">
        <v>109</v>
      </c>
    </row>
    <row r="7" spans="1:14" x14ac:dyDescent="0.3">
      <c r="A7" t="s">
        <v>252</v>
      </c>
      <c r="C7" t="s">
        <v>251</v>
      </c>
      <c r="D7" t="s">
        <v>8</v>
      </c>
      <c r="E7" t="s">
        <v>251</v>
      </c>
      <c r="F7" t="s">
        <v>250</v>
      </c>
      <c r="G7" t="s">
        <v>8</v>
      </c>
      <c r="H7" t="s">
        <v>250</v>
      </c>
      <c r="K7" t="s">
        <v>110</v>
      </c>
      <c r="L7" t="s">
        <v>111</v>
      </c>
      <c r="M7" t="s">
        <v>112</v>
      </c>
      <c r="N7" t="s">
        <v>113</v>
      </c>
    </row>
    <row r="8" spans="1:14" x14ac:dyDescent="0.3">
      <c r="A8" t="s">
        <v>255</v>
      </c>
      <c r="C8" t="s">
        <v>254</v>
      </c>
      <c r="D8" t="s">
        <v>8</v>
      </c>
      <c r="E8" t="s">
        <v>254</v>
      </c>
      <c r="F8" t="s">
        <v>253</v>
      </c>
      <c r="G8" t="s">
        <v>8</v>
      </c>
      <c r="H8" t="s">
        <v>253</v>
      </c>
      <c r="K8" t="s">
        <v>114</v>
      </c>
      <c r="M8" t="s">
        <v>115</v>
      </c>
      <c r="N8" t="s">
        <v>116</v>
      </c>
    </row>
    <row r="9" spans="1:14" x14ac:dyDescent="0.3">
      <c r="A9" t="s">
        <v>258</v>
      </c>
      <c r="C9" t="s">
        <v>257</v>
      </c>
      <c r="D9" t="s">
        <v>8</v>
      </c>
      <c r="E9" t="s">
        <v>257</v>
      </c>
      <c r="F9" t="s">
        <v>256</v>
      </c>
      <c r="G9" t="s">
        <v>8</v>
      </c>
      <c r="H9" t="s">
        <v>256</v>
      </c>
      <c r="K9" t="s">
        <v>117</v>
      </c>
      <c r="M9" t="s">
        <v>118</v>
      </c>
      <c r="N9" t="s">
        <v>119</v>
      </c>
    </row>
    <row r="10" spans="1:14" x14ac:dyDescent="0.3">
      <c r="A10" t="s">
        <v>260</v>
      </c>
      <c r="B10" t="s">
        <v>46</v>
      </c>
      <c r="C10" t="s">
        <v>8</v>
      </c>
      <c r="D10" t="s">
        <v>55</v>
      </c>
      <c r="E10" t="s">
        <v>55</v>
      </c>
      <c r="F10" t="s">
        <v>8</v>
      </c>
      <c r="G10" t="s">
        <v>259</v>
      </c>
      <c r="H10" t="s">
        <v>259</v>
      </c>
      <c r="K10" t="s">
        <v>120</v>
      </c>
      <c r="M10" t="s">
        <v>7</v>
      </c>
      <c r="N10" t="s">
        <v>77</v>
      </c>
    </row>
    <row r="11" spans="1:14" x14ac:dyDescent="0.3">
      <c r="A11" t="s">
        <v>267</v>
      </c>
      <c r="C11" t="s">
        <v>266</v>
      </c>
      <c r="D11" t="s">
        <v>265</v>
      </c>
      <c r="E11" t="s">
        <v>264</v>
      </c>
      <c r="F11" t="s">
        <v>263</v>
      </c>
      <c r="G11" t="s">
        <v>262</v>
      </c>
      <c r="H11" t="s">
        <v>261</v>
      </c>
      <c r="K11" t="s">
        <v>121</v>
      </c>
      <c r="M11" t="s">
        <v>7</v>
      </c>
      <c r="N11" t="s">
        <v>122</v>
      </c>
    </row>
    <row r="12" spans="1:14" x14ac:dyDescent="0.3">
      <c r="A12" t="s">
        <v>270</v>
      </c>
      <c r="B12" t="s">
        <v>111</v>
      </c>
      <c r="C12" t="s">
        <v>269</v>
      </c>
      <c r="D12" t="s">
        <v>8</v>
      </c>
      <c r="E12" t="s">
        <v>269</v>
      </c>
      <c r="F12" t="s">
        <v>268</v>
      </c>
      <c r="G12" t="s">
        <v>8</v>
      </c>
      <c r="H12" t="s">
        <v>268</v>
      </c>
      <c r="K12" t="s">
        <v>123</v>
      </c>
      <c r="M12" t="s">
        <v>124</v>
      </c>
      <c r="N12" t="s">
        <v>125</v>
      </c>
    </row>
    <row r="13" spans="1:14" x14ac:dyDescent="0.3">
      <c r="A13" t="s">
        <v>114</v>
      </c>
      <c r="B13" t="s">
        <v>31</v>
      </c>
      <c r="C13" t="s">
        <v>273</v>
      </c>
      <c r="D13" t="s">
        <v>8</v>
      </c>
      <c r="E13" t="s">
        <v>272</v>
      </c>
      <c r="F13" t="s">
        <v>271</v>
      </c>
      <c r="G13" t="s">
        <v>8</v>
      </c>
      <c r="H13" t="s">
        <v>271</v>
      </c>
      <c r="K13" t="s">
        <v>126</v>
      </c>
      <c r="M13" t="s">
        <v>127</v>
      </c>
      <c r="N13" t="s">
        <v>67</v>
      </c>
    </row>
    <row r="14" spans="1:14" x14ac:dyDescent="0.3">
      <c r="A14" t="s">
        <v>277</v>
      </c>
      <c r="B14" t="s">
        <v>276</v>
      </c>
      <c r="C14" t="s">
        <v>275</v>
      </c>
      <c r="D14" t="s">
        <v>8</v>
      </c>
      <c r="E14" t="s">
        <v>275</v>
      </c>
      <c r="F14" t="s">
        <v>274</v>
      </c>
      <c r="G14" t="s">
        <v>8</v>
      </c>
      <c r="H14" t="s">
        <v>274</v>
      </c>
      <c r="K14" t="s">
        <v>128</v>
      </c>
      <c r="L14" t="s">
        <v>46</v>
      </c>
      <c r="M14" t="s">
        <v>129</v>
      </c>
      <c r="N14" t="s">
        <v>8</v>
      </c>
    </row>
    <row r="15" spans="1:14" x14ac:dyDescent="0.3">
      <c r="A15" t="s">
        <v>280</v>
      </c>
      <c r="C15" t="s">
        <v>279</v>
      </c>
      <c r="D15" t="s">
        <v>265</v>
      </c>
      <c r="E15" t="s">
        <v>104</v>
      </c>
      <c r="F15" t="s">
        <v>278</v>
      </c>
      <c r="G15" t="s">
        <v>262</v>
      </c>
      <c r="H15" t="s">
        <v>105</v>
      </c>
      <c r="K15" t="s">
        <v>130</v>
      </c>
      <c r="L15" t="s">
        <v>46</v>
      </c>
      <c r="M15" t="s">
        <v>131</v>
      </c>
      <c r="N15" t="s">
        <v>132</v>
      </c>
    </row>
    <row r="16" spans="1:14" x14ac:dyDescent="0.3">
      <c r="A16" t="s">
        <v>287</v>
      </c>
      <c r="B16" t="s">
        <v>122</v>
      </c>
      <c r="C16" t="s">
        <v>286</v>
      </c>
      <c r="D16" t="s">
        <v>285</v>
      </c>
      <c r="E16" t="s">
        <v>284</v>
      </c>
      <c r="F16" t="s">
        <v>283</v>
      </c>
      <c r="G16" t="s">
        <v>282</v>
      </c>
      <c r="H16" t="s">
        <v>281</v>
      </c>
      <c r="K16" t="s">
        <v>133</v>
      </c>
      <c r="L16" t="s">
        <v>10</v>
      </c>
      <c r="M16" t="s">
        <v>8</v>
      </c>
      <c r="N16" t="s">
        <v>10</v>
      </c>
    </row>
    <row r="17" spans="1:14" x14ac:dyDescent="0.3">
      <c r="A17" t="s">
        <v>293</v>
      </c>
      <c r="C17" t="s">
        <v>292</v>
      </c>
      <c r="D17" t="s">
        <v>291</v>
      </c>
      <c r="E17" t="s">
        <v>72</v>
      </c>
      <c r="F17" t="s">
        <v>290</v>
      </c>
      <c r="G17" t="s">
        <v>289</v>
      </c>
      <c r="H17" t="s">
        <v>288</v>
      </c>
      <c r="K17" t="s">
        <v>134</v>
      </c>
      <c r="M17" t="s">
        <v>135</v>
      </c>
      <c r="N17" t="s">
        <v>136</v>
      </c>
    </row>
    <row r="18" spans="1:14" x14ac:dyDescent="0.3">
      <c r="A18" t="s">
        <v>98</v>
      </c>
      <c r="C18" t="s">
        <v>198</v>
      </c>
      <c r="D18" t="s">
        <v>198</v>
      </c>
      <c r="E18" t="s">
        <v>198</v>
      </c>
      <c r="K18" t="s">
        <v>137</v>
      </c>
      <c r="M18" t="s">
        <v>138</v>
      </c>
      <c r="N18" t="s">
        <v>86</v>
      </c>
    </row>
    <row r="19" spans="1:14" x14ac:dyDescent="0.3">
      <c r="A19" t="s">
        <v>99</v>
      </c>
      <c r="C19" t="s">
        <v>299</v>
      </c>
      <c r="D19" t="s">
        <v>298</v>
      </c>
      <c r="E19" t="s">
        <v>297</v>
      </c>
      <c r="F19" t="s">
        <v>296</v>
      </c>
      <c r="G19" t="s">
        <v>295</v>
      </c>
      <c r="H19" t="s">
        <v>294</v>
      </c>
      <c r="K19" t="s">
        <v>139</v>
      </c>
      <c r="M19" t="s">
        <v>140</v>
      </c>
      <c r="N19" t="s">
        <v>141</v>
      </c>
    </row>
    <row r="20" spans="1:14" x14ac:dyDescent="0.3">
      <c r="A20" t="s">
        <v>66</v>
      </c>
      <c r="C20" t="s">
        <v>304</v>
      </c>
      <c r="D20" t="s">
        <v>303</v>
      </c>
      <c r="E20" t="s">
        <v>302</v>
      </c>
      <c r="F20" t="s">
        <v>301</v>
      </c>
      <c r="G20" t="s">
        <v>213</v>
      </c>
      <c r="H20" t="s">
        <v>300</v>
      </c>
      <c r="K20" t="s">
        <v>142</v>
      </c>
      <c r="M20" t="s">
        <v>143</v>
      </c>
      <c r="N20" t="s">
        <v>144</v>
      </c>
    </row>
    <row r="21" spans="1:14" x14ac:dyDescent="0.3">
      <c r="A21" t="s">
        <v>305</v>
      </c>
      <c r="C21" t="s">
        <v>292</v>
      </c>
      <c r="D21" t="s">
        <v>291</v>
      </c>
      <c r="E21" t="s">
        <v>72</v>
      </c>
      <c r="F21" t="s">
        <v>290</v>
      </c>
      <c r="G21" t="s">
        <v>289</v>
      </c>
      <c r="H21" t="s">
        <v>288</v>
      </c>
      <c r="K21" t="s">
        <v>145</v>
      </c>
      <c r="M21" t="s">
        <v>146</v>
      </c>
      <c r="N21" t="s">
        <v>147</v>
      </c>
    </row>
    <row r="22" spans="1:14" x14ac:dyDescent="0.3">
      <c r="K22" t="s">
        <v>148</v>
      </c>
      <c r="M22" t="s">
        <v>149</v>
      </c>
      <c r="N22" t="s">
        <v>150</v>
      </c>
    </row>
    <row r="23" spans="1:14" x14ac:dyDescent="0.3">
      <c r="K23" t="s">
        <v>151</v>
      </c>
      <c r="M23" t="s">
        <v>152</v>
      </c>
      <c r="N23" t="s">
        <v>153</v>
      </c>
    </row>
    <row r="24" spans="1:14" x14ac:dyDescent="0.3">
      <c r="A24" t="s">
        <v>0</v>
      </c>
      <c r="B24" t="s">
        <v>1</v>
      </c>
      <c r="C24" t="s">
        <v>2</v>
      </c>
      <c r="D24" t="s">
        <v>3</v>
      </c>
      <c r="K24" t="s">
        <v>154</v>
      </c>
      <c r="M24" t="s">
        <v>155</v>
      </c>
      <c r="N24" t="s">
        <v>88</v>
      </c>
    </row>
    <row r="25" spans="1:14" x14ac:dyDescent="0.3">
      <c r="A25" t="s">
        <v>4</v>
      </c>
      <c r="K25" t="s">
        <v>156</v>
      </c>
      <c r="M25" t="s">
        <v>157</v>
      </c>
      <c r="N25" t="s">
        <v>158</v>
      </c>
    </row>
    <row r="26" spans="1:14" x14ac:dyDescent="0.3">
      <c r="A26" t="s">
        <v>5</v>
      </c>
      <c r="B26" s="14"/>
      <c r="C26" s="14"/>
      <c r="D26" s="14"/>
      <c r="K26" t="s">
        <v>159</v>
      </c>
      <c r="M26" t="s">
        <v>160</v>
      </c>
      <c r="N26" t="s">
        <v>161</v>
      </c>
    </row>
    <row r="27" spans="1:14" x14ac:dyDescent="0.3">
      <c r="A27" t="s">
        <v>6</v>
      </c>
      <c r="B27" s="14" t="s">
        <v>7</v>
      </c>
      <c r="C27" s="14" t="s">
        <v>8</v>
      </c>
      <c r="D27" s="14">
        <v>12</v>
      </c>
      <c r="K27" t="s">
        <v>162</v>
      </c>
      <c r="M27" t="s">
        <v>163</v>
      </c>
      <c r="N27" t="s">
        <v>164</v>
      </c>
    </row>
    <row r="28" spans="1:14" x14ac:dyDescent="0.3">
      <c r="A28" t="s">
        <v>9</v>
      </c>
      <c r="B28" s="14" t="s">
        <v>10</v>
      </c>
      <c r="C28">
        <v>84</v>
      </c>
      <c r="D28" s="14">
        <v>64</v>
      </c>
      <c r="K28" t="s">
        <v>165</v>
      </c>
      <c r="M28" t="s">
        <v>8</v>
      </c>
      <c r="N28" t="s">
        <v>124</v>
      </c>
    </row>
    <row r="29" spans="1:14" x14ac:dyDescent="0.3">
      <c r="A29" t="s">
        <v>11</v>
      </c>
      <c r="B29" s="14" t="s">
        <v>12</v>
      </c>
      <c r="C29" s="19">
        <v>13452</v>
      </c>
      <c r="D29" s="14">
        <v>12786</v>
      </c>
      <c r="K29" t="s">
        <v>166</v>
      </c>
      <c r="M29" t="s">
        <v>8</v>
      </c>
      <c r="N29" t="s">
        <v>167</v>
      </c>
    </row>
    <row r="30" spans="1:14" x14ac:dyDescent="0.3">
      <c r="A30" t="s">
        <v>13</v>
      </c>
      <c r="B30" s="14" t="s">
        <v>12</v>
      </c>
      <c r="C30">
        <v>282</v>
      </c>
      <c r="D30" s="14">
        <v>284</v>
      </c>
      <c r="K30" t="s">
        <v>168</v>
      </c>
      <c r="M30" t="s">
        <v>169</v>
      </c>
      <c r="N30" t="s">
        <v>170</v>
      </c>
    </row>
    <row r="31" spans="1:14" x14ac:dyDescent="0.3">
      <c r="A31" t="s">
        <v>14</v>
      </c>
      <c r="B31" s="14" t="s">
        <v>15</v>
      </c>
      <c r="C31">
        <v>118</v>
      </c>
      <c r="D31" s="14">
        <v>63</v>
      </c>
      <c r="K31" t="s">
        <v>171</v>
      </c>
    </row>
    <row r="32" spans="1:14" x14ac:dyDescent="0.3">
      <c r="A32" t="s">
        <v>17</v>
      </c>
      <c r="B32" s="14" t="s">
        <v>18</v>
      </c>
      <c r="C32">
        <v>458</v>
      </c>
      <c r="D32" s="14">
        <v>382</v>
      </c>
      <c r="K32" t="s">
        <v>172</v>
      </c>
      <c r="M32" t="s">
        <v>173</v>
      </c>
      <c r="N32" t="s">
        <v>174</v>
      </c>
    </row>
    <row r="33" spans="1:14" x14ac:dyDescent="0.3">
      <c r="A33" t="s">
        <v>19</v>
      </c>
      <c r="B33" s="14" t="s">
        <v>20</v>
      </c>
      <c r="C33" s="19">
        <v>1529</v>
      </c>
      <c r="D33" s="14">
        <v>1680</v>
      </c>
      <c r="K33" t="s">
        <v>175</v>
      </c>
      <c r="M33" t="s">
        <v>43</v>
      </c>
      <c r="N33" t="s">
        <v>12</v>
      </c>
    </row>
    <row r="34" spans="1:14" x14ac:dyDescent="0.3">
      <c r="A34" t="s">
        <v>21</v>
      </c>
      <c r="B34" s="14" t="s">
        <v>22</v>
      </c>
      <c r="C34">
        <v>422</v>
      </c>
      <c r="D34" s="14">
        <v>1095</v>
      </c>
      <c r="K34" t="s">
        <v>176</v>
      </c>
      <c r="L34" t="s">
        <v>177</v>
      </c>
      <c r="M34" t="s">
        <v>178</v>
      </c>
      <c r="N34" t="s">
        <v>179</v>
      </c>
    </row>
    <row r="35" spans="1:14" x14ac:dyDescent="0.3">
      <c r="B35" s="14"/>
      <c r="C35" s="19">
        <v>16345</v>
      </c>
      <c r="D35" s="14">
        <v>16366</v>
      </c>
      <c r="K35" t="s">
        <v>180</v>
      </c>
      <c r="L35" t="s">
        <v>177</v>
      </c>
      <c r="M35" t="s">
        <v>181</v>
      </c>
      <c r="N35" t="s">
        <v>182</v>
      </c>
    </row>
    <row r="36" spans="1:14" x14ac:dyDescent="0.3">
      <c r="A36" t="s">
        <v>23</v>
      </c>
      <c r="B36" s="14"/>
      <c r="C36" s="14"/>
      <c r="D36" s="14"/>
      <c r="K36" t="s">
        <v>183</v>
      </c>
      <c r="M36" t="s">
        <v>184</v>
      </c>
      <c r="N36" t="s">
        <v>8</v>
      </c>
    </row>
    <row r="37" spans="1:14" x14ac:dyDescent="0.3">
      <c r="A37" t="s">
        <v>24</v>
      </c>
      <c r="B37" s="14" t="s">
        <v>25</v>
      </c>
      <c r="C37" s="19">
        <v>1560</v>
      </c>
      <c r="D37" s="14">
        <v>1830</v>
      </c>
      <c r="K37" t="s">
        <v>185</v>
      </c>
      <c r="L37" t="s">
        <v>186</v>
      </c>
      <c r="M37" t="s">
        <v>167</v>
      </c>
      <c r="N37" t="s">
        <v>8</v>
      </c>
    </row>
    <row r="38" spans="1:14" x14ac:dyDescent="0.3">
      <c r="A38" t="s">
        <v>26</v>
      </c>
      <c r="B38" s="14" t="s">
        <v>20</v>
      </c>
      <c r="C38" s="19">
        <v>2438</v>
      </c>
      <c r="D38" s="14">
        <v>2279</v>
      </c>
      <c r="K38" t="s">
        <v>187</v>
      </c>
      <c r="L38" t="s">
        <v>188</v>
      </c>
      <c r="M38" t="s">
        <v>189</v>
      </c>
      <c r="N38" t="s">
        <v>190</v>
      </c>
    </row>
    <row r="39" spans="1:14" x14ac:dyDescent="0.3">
      <c r="A39" t="s">
        <v>27</v>
      </c>
      <c r="B39" s="14" t="s">
        <v>28</v>
      </c>
      <c r="C39">
        <v>20</v>
      </c>
      <c r="D39" s="14">
        <v>26</v>
      </c>
      <c r="K39" t="s">
        <v>191</v>
      </c>
      <c r="M39" t="s">
        <v>77</v>
      </c>
      <c r="N39" t="s">
        <v>8</v>
      </c>
    </row>
    <row r="40" spans="1:14" x14ac:dyDescent="0.3">
      <c r="A40" t="s">
        <v>30</v>
      </c>
      <c r="B40" s="14"/>
      <c r="C40">
        <v>8</v>
      </c>
      <c r="D40" s="14">
        <v>45</v>
      </c>
      <c r="K40" t="s">
        <v>192</v>
      </c>
      <c r="M40" t="s">
        <v>193</v>
      </c>
      <c r="N40" t="s">
        <v>124</v>
      </c>
    </row>
    <row r="41" spans="1:14" x14ac:dyDescent="0.3">
      <c r="A41" t="s">
        <v>32</v>
      </c>
      <c r="B41" s="14" t="s">
        <v>29</v>
      </c>
      <c r="C41" s="19">
        <v>1575</v>
      </c>
      <c r="D41" s="14">
        <v>1728</v>
      </c>
      <c r="K41" t="s">
        <v>194</v>
      </c>
      <c r="M41" t="s">
        <v>195</v>
      </c>
      <c r="N41" t="s">
        <v>196</v>
      </c>
    </row>
    <row r="42" spans="1:14" x14ac:dyDescent="0.3">
      <c r="A42" t="s">
        <v>33</v>
      </c>
      <c r="B42" s="14" t="s">
        <v>34</v>
      </c>
      <c r="C42">
        <v>384</v>
      </c>
      <c r="D42" s="14">
        <v>1037</v>
      </c>
      <c r="K42" t="s">
        <v>197</v>
      </c>
      <c r="M42" t="s">
        <v>198</v>
      </c>
    </row>
    <row r="43" spans="1:14" x14ac:dyDescent="0.3">
      <c r="B43" s="14"/>
      <c r="C43" s="19">
        <v>5985</v>
      </c>
      <c r="D43" s="14">
        <v>6945</v>
      </c>
      <c r="K43" t="s">
        <v>199</v>
      </c>
      <c r="M43" t="s">
        <v>8</v>
      </c>
    </row>
    <row r="44" spans="1:14" x14ac:dyDescent="0.3">
      <c r="A44" t="s">
        <v>35</v>
      </c>
      <c r="B44" s="14"/>
      <c r="C44" s="19">
        <v>22330</v>
      </c>
      <c r="D44" s="14">
        <v>23311</v>
      </c>
      <c r="K44" t="s">
        <v>200</v>
      </c>
      <c r="M44" t="s">
        <v>201</v>
      </c>
    </row>
    <row r="45" spans="1:14" x14ac:dyDescent="0.3">
      <c r="A45" t="s">
        <v>36</v>
      </c>
      <c r="B45" s="14"/>
      <c r="C45" s="14"/>
      <c r="D45" s="14"/>
      <c r="K45" t="s">
        <v>202</v>
      </c>
      <c r="L45" t="s">
        <v>177</v>
      </c>
      <c r="M45" t="s">
        <v>203</v>
      </c>
      <c r="N45" t="s">
        <v>204</v>
      </c>
    </row>
    <row r="46" spans="1:14" x14ac:dyDescent="0.3">
      <c r="A46" t="s">
        <v>37</v>
      </c>
      <c r="B46" s="14"/>
      <c r="C46" s="14"/>
      <c r="D46" s="14"/>
      <c r="K46" t="s">
        <v>205</v>
      </c>
      <c r="L46" t="s">
        <v>177</v>
      </c>
      <c r="M46" t="s">
        <v>206</v>
      </c>
    </row>
    <row r="47" spans="1:14" x14ac:dyDescent="0.3">
      <c r="A47" t="s">
        <v>38</v>
      </c>
      <c r="B47" s="14" t="s">
        <v>39</v>
      </c>
      <c r="C47" s="19">
        <v>3378</v>
      </c>
      <c r="D47" s="14">
        <v>5809</v>
      </c>
      <c r="K47" t="s">
        <v>207</v>
      </c>
      <c r="L47" t="s">
        <v>177</v>
      </c>
      <c r="M47" t="s">
        <v>208</v>
      </c>
    </row>
    <row r="48" spans="1:14" x14ac:dyDescent="0.3">
      <c r="A48" t="s">
        <v>40</v>
      </c>
      <c r="B48" s="14" t="s">
        <v>41</v>
      </c>
      <c r="C48" s="19">
        <v>1792</v>
      </c>
      <c r="D48" s="14">
        <v>1667</v>
      </c>
      <c r="K48" t="s">
        <v>209</v>
      </c>
      <c r="L48" t="s">
        <v>177</v>
      </c>
      <c r="M48" t="s">
        <v>140</v>
      </c>
    </row>
    <row r="49" spans="1:13" x14ac:dyDescent="0.3">
      <c r="A49" t="s">
        <v>42</v>
      </c>
      <c r="B49" s="14" t="s">
        <v>43</v>
      </c>
      <c r="C49" s="19">
        <v>4881</v>
      </c>
      <c r="D49" s="14">
        <v>5513</v>
      </c>
      <c r="K49" t="s">
        <v>210</v>
      </c>
      <c r="L49" t="s">
        <v>177</v>
      </c>
      <c r="M49" t="s">
        <v>211</v>
      </c>
    </row>
    <row r="50" spans="1:13" x14ac:dyDescent="0.3">
      <c r="A50" t="s">
        <v>27</v>
      </c>
      <c r="B50" s="14" t="s">
        <v>28</v>
      </c>
      <c r="C50">
        <v>17</v>
      </c>
      <c r="D50" s="14">
        <v>23</v>
      </c>
      <c r="K50" t="s">
        <v>212</v>
      </c>
      <c r="M50" t="s">
        <v>213</v>
      </c>
    </row>
    <row r="51" spans="1:13" x14ac:dyDescent="0.3">
      <c r="A51" t="s">
        <v>44</v>
      </c>
      <c r="B51" s="14" t="s">
        <v>45</v>
      </c>
      <c r="C51">
        <v>6</v>
      </c>
      <c r="D51" s="14">
        <v>8</v>
      </c>
      <c r="K51" t="s">
        <v>214</v>
      </c>
      <c r="M51" t="s">
        <v>215</v>
      </c>
    </row>
    <row r="52" spans="1:13" x14ac:dyDescent="0.3">
      <c r="A52" t="s">
        <v>47</v>
      </c>
      <c r="B52" s="14" t="s">
        <v>48</v>
      </c>
      <c r="C52">
        <v>35</v>
      </c>
      <c r="D52" s="14">
        <v>38</v>
      </c>
      <c r="K52" t="s">
        <v>216</v>
      </c>
    </row>
    <row r="53" spans="1:13" x14ac:dyDescent="0.3">
      <c r="A53" t="s">
        <v>49</v>
      </c>
      <c r="B53" s="14"/>
      <c r="C53">
        <v>299</v>
      </c>
      <c r="D53" s="14">
        <v>72</v>
      </c>
      <c r="K53" t="s">
        <v>217</v>
      </c>
    </row>
    <row r="54" spans="1:13" x14ac:dyDescent="0.3">
      <c r="B54" s="14"/>
      <c r="C54" s="19">
        <v>10408</v>
      </c>
      <c r="D54" s="14">
        <v>13130</v>
      </c>
      <c r="K54" t="s">
        <v>218</v>
      </c>
      <c r="M54" t="s">
        <v>219</v>
      </c>
    </row>
    <row r="55" spans="1:13" x14ac:dyDescent="0.3">
      <c r="A55" t="s">
        <v>51</v>
      </c>
      <c r="B55" s="14"/>
      <c r="C55" s="19">
        <v>-4423</v>
      </c>
      <c r="D55" s="14">
        <v>-6185</v>
      </c>
      <c r="K55" t="s">
        <v>220</v>
      </c>
      <c r="M55" t="s">
        <v>221</v>
      </c>
    </row>
    <row r="56" spans="1:13" x14ac:dyDescent="0.3">
      <c r="A56" t="s">
        <v>52</v>
      </c>
      <c r="B56" s="14"/>
      <c r="C56" s="14"/>
      <c r="D56" s="14"/>
      <c r="K56" t="s">
        <v>222</v>
      </c>
      <c r="L56" t="s">
        <v>223</v>
      </c>
      <c r="M56" t="s">
        <v>224</v>
      </c>
    </row>
    <row r="57" spans="1:13" x14ac:dyDescent="0.3">
      <c r="A57" t="s">
        <v>38</v>
      </c>
      <c r="B57" s="14" t="s">
        <v>39</v>
      </c>
      <c r="C57" s="19">
        <v>10952</v>
      </c>
      <c r="D57" s="14">
        <v>9549</v>
      </c>
    </row>
    <row r="58" spans="1:13" x14ac:dyDescent="0.3">
      <c r="A58" t="s">
        <v>42</v>
      </c>
      <c r="B58" s="14" t="s">
        <v>43</v>
      </c>
      <c r="C58">
        <v>240</v>
      </c>
      <c r="D58" s="14">
        <v>219</v>
      </c>
    </row>
    <row r="59" spans="1:13" x14ac:dyDescent="0.3">
      <c r="A59" t="s">
        <v>27</v>
      </c>
      <c r="B59" s="14" t="s">
        <v>28</v>
      </c>
      <c r="C59" s="14" t="s">
        <v>8</v>
      </c>
      <c r="D59" s="14">
        <v>2</v>
      </c>
      <c r="K59" t="s">
        <v>0</v>
      </c>
      <c r="L59" t="s">
        <v>69</v>
      </c>
      <c r="M59" t="s">
        <v>70</v>
      </c>
    </row>
    <row r="60" spans="1:13" x14ac:dyDescent="0.3">
      <c r="A60" t="s">
        <v>54</v>
      </c>
      <c r="B60" s="14" t="s">
        <v>22</v>
      </c>
      <c r="C60" s="19">
        <v>1206</v>
      </c>
      <c r="D60" s="14">
        <v>866</v>
      </c>
      <c r="K60" t="s">
        <v>71</v>
      </c>
      <c r="L60" t="s">
        <v>72</v>
      </c>
      <c r="M60">
        <v>838</v>
      </c>
    </row>
    <row r="61" spans="1:13" x14ac:dyDescent="0.3">
      <c r="A61" t="s">
        <v>44</v>
      </c>
      <c r="B61" s="14" t="s">
        <v>45</v>
      </c>
      <c r="C61">
        <v>28</v>
      </c>
      <c r="D61" s="14">
        <v>27</v>
      </c>
      <c r="K61" t="s">
        <v>73</v>
      </c>
    </row>
    <row r="62" spans="1:13" x14ac:dyDescent="0.3">
      <c r="A62" t="s">
        <v>47</v>
      </c>
      <c r="B62" s="14" t="s">
        <v>48</v>
      </c>
      <c r="C62">
        <v>344</v>
      </c>
      <c r="D62" s="14">
        <v>390</v>
      </c>
      <c r="K62" t="s">
        <v>74</v>
      </c>
      <c r="L62" t="s">
        <v>75</v>
      </c>
      <c r="M62">
        <v>-1</v>
      </c>
    </row>
    <row r="63" spans="1:13" x14ac:dyDescent="0.3">
      <c r="B63" s="14"/>
      <c r="C63" s="19">
        <v>12770</v>
      </c>
      <c r="D63" s="14">
        <v>11053</v>
      </c>
      <c r="K63" t="s">
        <v>76</v>
      </c>
      <c r="L63" t="s">
        <v>77</v>
      </c>
      <c r="M63">
        <v>1</v>
      </c>
    </row>
    <row r="64" spans="1:13" x14ac:dyDescent="0.3">
      <c r="A64" t="s">
        <v>56</v>
      </c>
      <c r="B64" s="14"/>
      <c r="C64" s="19">
        <v>23178</v>
      </c>
      <c r="D64" s="14">
        <v>24183</v>
      </c>
      <c r="K64" t="s">
        <v>78</v>
      </c>
      <c r="L64" t="s">
        <v>79</v>
      </c>
      <c r="M64">
        <v>-5</v>
      </c>
    </row>
    <row r="65" spans="1:13" x14ac:dyDescent="0.3">
      <c r="A65" t="s">
        <v>57</v>
      </c>
      <c r="B65" s="14"/>
      <c r="C65">
        <v>-848</v>
      </c>
      <c r="D65" s="14">
        <v>-872</v>
      </c>
      <c r="K65" t="s">
        <v>80</v>
      </c>
      <c r="L65" t="s">
        <v>79</v>
      </c>
      <c r="M65">
        <v>-5</v>
      </c>
    </row>
    <row r="66" spans="1:13" x14ac:dyDescent="0.3">
      <c r="A66" t="s">
        <v>58</v>
      </c>
      <c r="B66" s="14"/>
      <c r="C66" s="14"/>
      <c r="D66" s="14"/>
      <c r="K66" t="s">
        <v>81</v>
      </c>
    </row>
    <row r="67" spans="1:13" x14ac:dyDescent="0.3">
      <c r="A67" t="s">
        <v>59</v>
      </c>
      <c r="B67" s="14" t="s">
        <v>60</v>
      </c>
      <c r="C67">
        <v>29</v>
      </c>
      <c r="D67" s="14">
        <v>29</v>
      </c>
      <c r="K67" t="s">
        <v>82</v>
      </c>
      <c r="L67" t="s">
        <v>83</v>
      </c>
      <c r="M67">
        <v>-614</v>
      </c>
    </row>
    <row r="68" spans="1:13" x14ac:dyDescent="0.3">
      <c r="A68" t="s">
        <v>61</v>
      </c>
      <c r="B68" s="14"/>
      <c r="C68">
        <v>-94</v>
      </c>
      <c r="D68" s="14">
        <v>-90</v>
      </c>
      <c r="K68" t="s">
        <v>84</v>
      </c>
      <c r="L68" t="s">
        <v>8</v>
      </c>
      <c r="M68">
        <v>-4</v>
      </c>
    </row>
    <row r="69" spans="1:13" x14ac:dyDescent="0.3">
      <c r="A69" t="s">
        <v>63</v>
      </c>
      <c r="B69" s="14"/>
      <c r="C69">
        <v>-792</v>
      </c>
      <c r="D69" s="14">
        <v>-750</v>
      </c>
      <c r="K69" t="s">
        <v>85</v>
      </c>
      <c r="L69" t="s">
        <v>86</v>
      </c>
      <c r="M69">
        <v>430</v>
      </c>
    </row>
    <row r="70" spans="1:13" x14ac:dyDescent="0.3">
      <c r="A70" t="s">
        <v>64</v>
      </c>
      <c r="B70" s="14"/>
      <c r="C70" s="19">
        <v>-2571</v>
      </c>
      <c r="D70" s="14">
        <v>-2537</v>
      </c>
      <c r="K70" t="s">
        <v>87</v>
      </c>
      <c r="L70" t="s">
        <v>88</v>
      </c>
      <c r="M70">
        <v>-149</v>
      </c>
    </row>
    <row r="71" spans="1:13" x14ac:dyDescent="0.3">
      <c r="A71" t="s">
        <v>65</v>
      </c>
      <c r="B71" s="14"/>
      <c r="C71" s="19">
        <v>-3428</v>
      </c>
      <c r="D71" s="14">
        <v>-3348</v>
      </c>
      <c r="K71" t="s">
        <v>89</v>
      </c>
      <c r="L71" t="s">
        <v>90</v>
      </c>
      <c r="M71">
        <v>-428</v>
      </c>
    </row>
    <row r="72" spans="1:13" x14ac:dyDescent="0.3">
      <c r="A72" t="s">
        <v>66</v>
      </c>
      <c r="B72" s="14" t="s">
        <v>67</v>
      </c>
      <c r="C72" s="19">
        <v>2580</v>
      </c>
      <c r="D72" s="14">
        <v>2476</v>
      </c>
      <c r="K72" t="s">
        <v>91</v>
      </c>
      <c r="L72" t="s">
        <v>88</v>
      </c>
      <c r="M72">
        <v>150</v>
      </c>
    </row>
    <row r="73" spans="1:13" x14ac:dyDescent="0.3">
      <c r="A73" t="s">
        <v>68</v>
      </c>
      <c r="B73" s="14"/>
      <c r="C73">
        <v>-848</v>
      </c>
      <c r="D73" s="14">
        <v>-872</v>
      </c>
      <c r="K73" t="s">
        <v>92</v>
      </c>
      <c r="L73" t="s">
        <v>93</v>
      </c>
      <c r="M73">
        <v>-615</v>
      </c>
    </row>
    <row r="74" spans="1:13" x14ac:dyDescent="0.3">
      <c r="K74" t="s">
        <v>94</v>
      </c>
      <c r="L74" t="s">
        <v>95</v>
      </c>
      <c r="M74">
        <v>-620</v>
      </c>
    </row>
    <row r="75" spans="1:13" x14ac:dyDescent="0.3">
      <c r="K75" t="s">
        <v>96</v>
      </c>
      <c r="L75" t="s">
        <v>97</v>
      </c>
      <c r="M75">
        <v>218</v>
      </c>
    </row>
    <row r="76" spans="1:13" x14ac:dyDescent="0.3">
      <c r="K76" t="s">
        <v>98</v>
      </c>
    </row>
    <row r="77" spans="1:13" x14ac:dyDescent="0.3">
      <c r="K77" t="s">
        <v>99</v>
      </c>
      <c r="L77" t="s">
        <v>100</v>
      </c>
      <c r="M77">
        <v>-301</v>
      </c>
    </row>
    <row r="78" spans="1:13" x14ac:dyDescent="0.3">
      <c r="K78" t="s">
        <v>66</v>
      </c>
      <c r="L78" t="s">
        <v>101</v>
      </c>
      <c r="M78">
        <v>519</v>
      </c>
    </row>
    <row r="79" spans="1:13" x14ac:dyDescent="0.3">
      <c r="K79" t="s">
        <v>96</v>
      </c>
      <c r="L79" t="s">
        <v>97</v>
      </c>
      <c r="M79">
        <v>218</v>
      </c>
    </row>
  </sheetData>
  <dataConsolidate>
    <dataRefs count="4">
      <dataRef ref="A1:H21" sheet="2024"/>
      <dataRef ref="A1:C21" sheet="Table457 (Page 171)"/>
      <dataRef ref="A1:D50" sheet="Table458 (Page 172-173)"/>
      <dataRef ref="A1:D56" sheet="Table460 (Page 174-175)"/>
    </dataRefs>
  </dataConsolidate>
  <phoneticPr fontId="1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05DC5-F00A-4410-8EBA-D765C414DE9F}">
  <dimension ref="B4:G23"/>
  <sheetViews>
    <sheetView workbookViewId="0">
      <selection activeCell="I21" sqref="I21"/>
    </sheetView>
  </sheetViews>
  <sheetFormatPr defaultRowHeight="14.4" x14ac:dyDescent="0.3"/>
  <cols>
    <col min="2" max="2" width="18.5546875" bestFit="1" customWidth="1"/>
    <col min="3" max="6" width="10.109375" customWidth="1"/>
    <col min="7" max="7" width="10.109375" bestFit="1" customWidth="1"/>
  </cols>
  <sheetData>
    <row r="4" spans="2:7" x14ac:dyDescent="0.3">
      <c r="C4">
        <v>2021</v>
      </c>
      <c r="D4">
        <v>2022</v>
      </c>
      <c r="E4">
        <v>2023</v>
      </c>
      <c r="F4">
        <v>2024</v>
      </c>
      <c r="G4" t="s">
        <v>789</v>
      </c>
    </row>
    <row r="5" spans="2:7" x14ac:dyDescent="0.3">
      <c r="B5" s="15" t="s">
        <v>797</v>
      </c>
    </row>
    <row r="6" spans="2:7" x14ac:dyDescent="0.3">
      <c r="B6" t="s">
        <v>788</v>
      </c>
      <c r="C6" s="14">
        <f>'2021'!P24/'2021'!P35</f>
        <v>0.94091833458203999</v>
      </c>
      <c r="D6" s="14">
        <f>'2022'!O25/'2022'!O36</f>
        <v>0.76997054236700746</v>
      </c>
      <c r="E6" s="14">
        <f>'2023'!P21/'2023'!P32</f>
        <v>0.52419050494376929</v>
      </c>
      <c r="F6" s="14">
        <f>'2024'!C43/'2024'!C54</f>
        <v>0.5750384319754035</v>
      </c>
    </row>
    <row r="7" spans="2:7" x14ac:dyDescent="0.3">
      <c r="B7" t="s">
        <v>790</v>
      </c>
      <c r="C7" s="14">
        <f>('2021'!P22+'2021'!P23+'2021'!P19)/'2021'!P35</f>
        <v>0.79439152306539651</v>
      </c>
      <c r="D7" s="14">
        <f>('2022'!O22+'2022'!O24+'2022'!O19)/'2022'!O36</f>
        <v>0.6025818748916999</v>
      </c>
      <c r="E7" s="14">
        <f>('2023'!P19+'2023'!P20+'2023'!P16)/'2023'!P32</f>
        <v>0.3807079779606008</v>
      </c>
      <c r="F7" s="14">
        <f>('2024'!C41+'2024'!C42+'2024'!C38)/'2024'!C54</f>
        <v>0.42246348962336666</v>
      </c>
    </row>
    <row r="8" spans="2:7" x14ac:dyDescent="0.3">
      <c r="B8" t="s">
        <v>791</v>
      </c>
      <c r="C8" s="14">
        <f>'2021'!P19/'2021'!F3*365</f>
        <v>45.617215492236824</v>
      </c>
      <c r="D8" s="14">
        <f>'2022'!O19/'2022'!E7*365</f>
        <v>51.355638799023779</v>
      </c>
      <c r="E8" s="14">
        <f>'2023'!P16/'2023'!F5*365</f>
        <v>45.497730131816446</v>
      </c>
      <c r="F8" s="14">
        <f>'2024'!C38/'2024'!E4*365</f>
        <v>51.954110228865019</v>
      </c>
    </row>
    <row r="9" spans="2:7" x14ac:dyDescent="0.3">
      <c r="B9" t="s">
        <v>792</v>
      </c>
      <c r="C9" s="14">
        <f>'2021'!P18/-'2021'!F4*365</f>
        <v>58.245593419506463</v>
      </c>
      <c r="D9" s="14">
        <f>'2022'!O18/-'2022'!E8*365</f>
        <v>57.99237025236858</v>
      </c>
      <c r="E9" s="14">
        <f>'2023'!P15/-'2023'!F6*365</f>
        <v>46.266537369259538</v>
      </c>
      <c r="F9" s="14">
        <f>'2024'!C37/-'2024'!E5*365</f>
        <v>44.266500816294794</v>
      </c>
    </row>
    <row r="10" spans="2:7" x14ac:dyDescent="0.3">
      <c r="B10" t="s">
        <v>793</v>
      </c>
      <c r="C10" s="14">
        <f>'2021'!P30/-'2021'!F4*365</f>
        <v>190.52056404230316</v>
      </c>
      <c r="D10" s="14">
        <f>'2022'!O31/-'2022'!E8*365</f>
        <v>148.91338978787624</v>
      </c>
      <c r="E10" s="14">
        <f>'2023'!P27/-'2023'!F6*365</f>
        <v>139.38110410750156</v>
      </c>
      <c r="F10" s="14">
        <f>'2024'!C49/-'2024'!E5*365</f>
        <v>138.50307082329161</v>
      </c>
    </row>
    <row r="12" spans="2:7" x14ac:dyDescent="0.3">
      <c r="B12" s="15" t="s">
        <v>794</v>
      </c>
    </row>
    <row r="13" spans="2:7" x14ac:dyDescent="0.3">
      <c r="B13" t="s">
        <v>795</v>
      </c>
      <c r="C13" s="14">
        <f>('2021'!P28+'2021'!P38)/-'2021'!P54</f>
        <v>5.2040038131553858</v>
      </c>
      <c r="D13" s="14">
        <f>('2022'!O29+'2022'!O39)/-'2022'!O53</f>
        <v>5.1660777385159014</v>
      </c>
      <c r="E13" s="14">
        <f>('2023'!P25+'2023'!P35)/-'2023'!P49</f>
        <v>4.5872162485065715</v>
      </c>
      <c r="F13" s="14">
        <f>('2024'!C47+'2024'!C57)/-'2024'!C71</f>
        <v>4.1802800466744454</v>
      </c>
    </row>
    <row r="14" spans="2:7" x14ac:dyDescent="0.3">
      <c r="B14" t="s">
        <v>796</v>
      </c>
      <c r="C14" s="14">
        <f>'2021'!D10/917</f>
        <v>2.9454743729552888</v>
      </c>
      <c r="D14" s="14">
        <f>'2022'!C16/1249</f>
        <v>4.0248198558847079</v>
      </c>
      <c r="E14" s="14">
        <f>'2023'!D12/1307</f>
        <v>2.4452945677123181</v>
      </c>
      <c r="F14" s="14">
        <f>'2024'!C11/1680</f>
        <v>1.9922619047619048</v>
      </c>
    </row>
    <row r="15" spans="2:7" x14ac:dyDescent="0.3">
      <c r="B15" t="s">
        <v>798</v>
      </c>
      <c r="C15" s="14">
        <f>'2021'!P25/-'2021'!P54</f>
        <v>8.045440101684143</v>
      </c>
      <c r="D15" s="14">
        <f>'2022'!O26/-'2022'!O53</f>
        <v>8.2409251525859304</v>
      </c>
      <c r="E15" s="14">
        <f>'2023'!P22/-'2023'!P49</f>
        <v>6.9982078853046596</v>
      </c>
      <c r="F15" s="14">
        <f>'2024'!C44/-'2024'!C71</f>
        <v>6.5140023337222868</v>
      </c>
    </row>
    <row r="18" spans="2:6" x14ac:dyDescent="0.3">
      <c r="B18" s="15" t="s">
        <v>799</v>
      </c>
    </row>
    <row r="19" spans="2:6" x14ac:dyDescent="0.3">
      <c r="B19" t="s">
        <v>800</v>
      </c>
      <c r="C19" s="16">
        <f>303/-'2021'!P54</f>
        <v>9.6282173498570073E-2</v>
      </c>
      <c r="D19" s="16">
        <f>825/-'2022'!O53</f>
        <v>0.26501766784452296</v>
      </c>
      <c r="E19" s="17">
        <f>49/-'2023'!P49</f>
        <v>1.4635603345280765E-2</v>
      </c>
      <c r="F19" s="17">
        <f>31/-'2024'!C71</f>
        <v>9.0431738623103844E-3</v>
      </c>
    </row>
    <row r="20" spans="2:6" x14ac:dyDescent="0.3">
      <c r="B20" t="s">
        <v>801</v>
      </c>
      <c r="C20" s="17">
        <f>303/'2021'!P25</f>
        <v>1.1967297286622694E-2</v>
      </c>
      <c r="D20" s="17">
        <f>825/'2022'!O26</f>
        <v>3.2158727683792E-2</v>
      </c>
      <c r="E20" s="17">
        <f>49/'2023'!P22</f>
        <v>2.0913358941527954E-3</v>
      </c>
      <c r="F20" s="17">
        <f>31/'2024'!C44</f>
        <v>1.3882669055082849E-3</v>
      </c>
    </row>
    <row r="21" spans="2:6" x14ac:dyDescent="0.3">
      <c r="B21" t="s">
        <v>802</v>
      </c>
      <c r="C21" s="16">
        <f>'2021'!D10/('2021'!P25-'2021'!P35)</f>
        <v>0.16906609914872309</v>
      </c>
      <c r="D21" s="16">
        <f>'2022'!C16/('2022'!O26-'2022'!O36)</f>
        <v>0.35622165532879818</v>
      </c>
      <c r="E21" s="16">
        <f>'2023'!D12/('2023'!P22-'2023'!P32)</f>
        <v>0.31391808270307436</v>
      </c>
      <c r="F21" s="16">
        <f>'2024'!C11/('2024'!C44-'2024'!C54)</f>
        <v>0.28074148632779733</v>
      </c>
    </row>
    <row r="22" spans="2:6" x14ac:dyDescent="0.3">
      <c r="B22" t="s">
        <v>803</v>
      </c>
      <c r="C22" s="16">
        <f>303/'2021'!D3</f>
        <v>2.5848831257464597E-2</v>
      </c>
      <c r="D22" s="16">
        <f>825/'2022'!C7</f>
        <v>4.6824450876894262E-2</v>
      </c>
      <c r="E22" s="17">
        <f>49/'2023'!D5</f>
        <v>2.7010638884295245E-3</v>
      </c>
      <c r="F22" s="17">
        <f>31/'2024'!C4</f>
        <v>1.809901914992994E-3</v>
      </c>
    </row>
    <row r="23" spans="2:6" x14ac:dyDescent="0.3">
      <c r="B23" t="s">
        <v>804</v>
      </c>
      <c r="C23" s="16">
        <f>3800/'2021'!D3</f>
        <v>0.32417676164477049</v>
      </c>
      <c r="D23" s="16">
        <f>6255/'2022'!C7</f>
        <v>0.35501447301208922</v>
      </c>
      <c r="E23" s="16">
        <f>4608/'2023'!D5</f>
        <v>0.25401025301802549</v>
      </c>
      <c r="F23" s="16">
        <f>4718/'2024'!C4</f>
        <v>0.27545539467538532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36E12-7462-4D8D-87F3-EAA06B26FD24}">
  <dimension ref="A3:K99"/>
  <sheetViews>
    <sheetView topLeftCell="A78" workbookViewId="0">
      <selection activeCell="N95" sqref="N95"/>
    </sheetView>
  </sheetViews>
  <sheetFormatPr defaultRowHeight="14.4" x14ac:dyDescent="0.3"/>
  <cols>
    <col min="1" max="1" width="18.21875" bestFit="1" customWidth="1"/>
    <col min="2" max="2" width="14.44140625" bestFit="1" customWidth="1"/>
    <col min="3" max="3" width="25" bestFit="1" customWidth="1"/>
    <col min="4" max="4" width="17.33203125" customWidth="1"/>
    <col min="7" max="8" width="12.109375" bestFit="1" customWidth="1"/>
    <col min="9" max="9" width="12.5546875" bestFit="1" customWidth="1"/>
    <col min="10" max="10" width="10.109375" customWidth="1"/>
    <col min="11" max="11" width="14.109375" customWidth="1"/>
  </cols>
  <sheetData>
    <row r="3" spans="1:4" x14ac:dyDescent="0.3">
      <c r="A3" s="18" t="s">
        <v>819</v>
      </c>
      <c r="B3" s="18" t="s">
        <v>818</v>
      </c>
      <c r="C3" s="18" t="s">
        <v>820</v>
      </c>
      <c r="D3" s="18" t="s">
        <v>821</v>
      </c>
    </row>
    <row r="4" spans="1:4" x14ac:dyDescent="0.3">
      <c r="A4" t="s">
        <v>817</v>
      </c>
      <c r="B4">
        <v>274.45</v>
      </c>
      <c r="C4">
        <v>372</v>
      </c>
      <c r="D4" s="14">
        <f>B4*C4/1000</f>
        <v>102.0954</v>
      </c>
    </row>
    <row r="5" spans="1:4" x14ac:dyDescent="0.3">
      <c r="A5" t="s">
        <v>816</v>
      </c>
      <c r="B5">
        <v>281.5</v>
      </c>
      <c r="C5">
        <v>372</v>
      </c>
      <c r="D5" s="14">
        <f t="shared" ref="D5:D16" si="0">B5*C5/1000</f>
        <v>104.718</v>
      </c>
    </row>
    <row r="6" spans="1:4" x14ac:dyDescent="0.3">
      <c r="A6" t="s">
        <v>815</v>
      </c>
      <c r="B6">
        <v>282.7</v>
      </c>
      <c r="C6">
        <v>372</v>
      </c>
      <c r="D6" s="14">
        <f t="shared" si="0"/>
        <v>105.1644</v>
      </c>
    </row>
    <row r="7" spans="1:4" x14ac:dyDescent="0.3">
      <c r="A7" t="s">
        <v>814</v>
      </c>
      <c r="B7">
        <v>277.2</v>
      </c>
      <c r="C7">
        <v>372</v>
      </c>
      <c r="D7" s="14">
        <f t="shared" si="0"/>
        <v>103.11839999999999</v>
      </c>
    </row>
    <row r="8" spans="1:4" x14ac:dyDescent="0.3">
      <c r="A8" t="s">
        <v>813</v>
      </c>
      <c r="B8">
        <v>269.60000000000002</v>
      </c>
      <c r="C8">
        <v>372</v>
      </c>
      <c r="D8" s="14">
        <f t="shared" si="0"/>
        <v>100.29120000000002</v>
      </c>
    </row>
    <row r="9" spans="1:4" x14ac:dyDescent="0.3">
      <c r="A9" t="s">
        <v>812</v>
      </c>
      <c r="B9">
        <v>251.65</v>
      </c>
      <c r="C9">
        <v>372</v>
      </c>
      <c r="D9" s="14">
        <f t="shared" si="0"/>
        <v>93.613799999999998</v>
      </c>
    </row>
    <row r="10" spans="1:4" x14ac:dyDescent="0.3">
      <c r="A10" t="s">
        <v>811</v>
      </c>
      <c r="B10">
        <v>229.65</v>
      </c>
      <c r="C10">
        <v>372</v>
      </c>
      <c r="D10" s="14">
        <f t="shared" si="0"/>
        <v>85.4298</v>
      </c>
    </row>
    <row r="11" spans="1:4" x14ac:dyDescent="0.3">
      <c r="A11" t="s">
        <v>810</v>
      </c>
      <c r="B11">
        <v>222.45</v>
      </c>
      <c r="C11">
        <v>372</v>
      </c>
      <c r="D11" s="14">
        <f t="shared" si="0"/>
        <v>82.75139999999999</v>
      </c>
    </row>
    <row r="12" spans="1:4" x14ac:dyDescent="0.3">
      <c r="A12" t="s">
        <v>809</v>
      </c>
      <c r="B12">
        <v>232.95</v>
      </c>
      <c r="C12">
        <v>372</v>
      </c>
      <c r="D12" s="14">
        <f t="shared" si="0"/>
        <v>86.657399999999996</v>
      </c>
    </row>
    <row r="13" spans="1:4" x14ac:dyDescent="0.3">
      <c r="A13" t="s">
        <v>808</v>
      </c>
      <c r="B13">
        <v>249.02</v>
      </c>
      <c r="C13">
        <v>372</v>
      </c>
      <c r="D13" s="14">
        <f t="shared" si="0"/>
        <v>92.635440000000003</v>
      </c>
    </row>
    <row r="14" spans="1:4" x14ac:dyDescent="0.3">
      <c r="A14" t="s">
        <v>807</v>
      </c>
      <c r="B14">
        <v>243.74</v>
      </c>
      <c r="C14">
        <v>372</v>
      </c>
      <c r="D14" s="14">
        <f t="shared" si="0"/>
        <v>90.671279999999996</v>
      </c>
    </row>
    <row r="15" spans="1:4" x14ac:dyDescent="0.3">
      <c r="A15" t="s">
        <v>806</v>
      </c>
      <c r="B15">
        <v>247.01</v>
      </c>
      <c r="C15">
        <v>372</v>
      </c>
      <c r="D15" s="14">
        <f t="shared" si="0"/>
        <v>91.887720000000002</v>
      </c>
    </row>
    <row r="16" spans="1:4" x14ac:dyDescent="0.3">
      <c r="A16" t="s">
        <v>805</v>
      </c>
      <c r="B16">
        <v>361.77</v>
      </c>
      <c r="C16">
        <v>372</v>
      </c>
      <c r="D16" s="14">
        <f t="shared" si="0"/>
        <v>134.57844</v>
      </c>
    </row>
    <row r="17" spans="1:4" x14ac:dyDescent="0.3">
      <c r="D17" s="14"/>
    </row>
    <row r="19" spans="1:4" x14ac:dyDescent="0.3">
      <c r="B19">
        <v>2023</v>
      </c>
      <c r="C19">
        <v>2024</v>
      </c>
    </row>
    <row r="20" spans="1:4" x14ac:dyDescent="0.3">
      <c r="A20" t="s">
        <v>4</v>
      </c>
      <c r="B20">
        <f>'2023'!P22/1000</f>
        <v>23.43</v>
      </c>
      <c r="C20" s="14">
        <f>'2024'!C44/1000</f>
        <v>22.33</v>
      </c>
    </row>
    <row r="21" spans="1:4" x14ac:dyDescent="0.3">
      <c r="A21" t="s">
        <v>822</v>
      </c>
      <c r="B21">
        <f>'2023'!P32/1000</f>
        <v>13.249000000000001</v>
      </c>
      <c r="C21" s="19">
        <f>'2024'!C54/1000</f>
        <v>10.407999999999999</v>
      </c>
    </row>
    <row r="22" spans="1:4" x14ac:dyDescent="0.3">
      <c r="A22" t="s">
        <v>823</v>
      </c>
      <c r="B22">
        <f>'2023'!P41/1000</f>
        <v>11.053000000000001</v>
      </c>
      <c r="C22" s="19">
        <f>'2024'!C63/1000</f>
        <v>12.77</v>
      </c>
    </row>
    <row r="23" spans="1:4" x14ac:dyDescent="0.3">
      <c r="A23" t="s">
        <v>559</v>
      </c>
      <c r="B23">
        <f>B20-B21-B22</f>
        <v>-0.87200000000000166</v>
      </c>
      <c r="C23">
        <f>C20-C21-C22</f>
        <v>-0.84800000000000075</v>
      </c>
    </row>
    <row r="25" spans="1:4" x14ac:dyDescent="0.3">
      <c r="A25" t="s">
        <v>824</v>
      </c>
      <c r="B25">
        <v>1</v>
      </c>
    </row>
    <row r="26" spans="1:4" x14ac:dyDescent="0.3">
      <c r="A26" t="s">
        <v>825</v>
      </c>
      <c r="B26" s="20">
        <v>7.0999999999999994E-2</v>
      </c>
    </row>
    <row r="27" spans="1:4" x14ac:dyDescent="0.3">
      <c r="A27" t="s">
        <v>826</v>
      </c>
      <c r="B27" s="16">
        <f>C32/B32-1</f>
        <v>-0.10558973129876714</v>
      </c>
    </row>
    <row r="28" spans="1:4" x14ac:dyDescent="0.3">
      <c r="A28" t="s">
        <v>827</v>
      </c>
      <c r="B28" s="16">
        <f>_xlfn.STDEV.S(C42:C53)*SQRT(12)</f>
        <v>0.4974998531842173</v>
      </c>
    </row>
    <row r="31" spans="1:4" x14ac:dyDescent="0.3">
      <c r="B31">
        <v>2023</v>
      </c>
      <c r="C31">
        <v>2024</v>
      </c>
      <c r="D31" t="s">
        <v>829</v>
      </c>
    </row>
    <row r="32" spans="1:4" x14ac:dyDescent="0.3">
      <c r="A32" t="s">
        <v>828</v>
      </c>
      <c r="B32">
        <f>B21+0.5*B22</f>
        <v>18.775500000000001</v>
      </c>
      <c r="C32">
        <f>C21+0.5*C22</f>
        <v>16.792999999999999</v>
      </c>
      <c r="D32">
        <f>C32*(1+B27)^B25</f>
        <v>15.019831642299803</v>
      </c>
    </row>
    <row r="34" spans="1:11" x14ac:dyDescent="0.3">
      <c r="A34" t="s">
        <v>840</v>
      </c>
      <c r="B34">
        <v>0</v>
      </c>
    </row>
    <row r="35" spans="1:11" x14ac:dyDescent="0.3">
      <c r="A35" t="s">
        <v>841</v>
      </c>
      <c r="B35" s="22">
        <f>B28</f>
        <v>0.4974998531842173</v>
      </c>
    </row>
    <row r="36" spans="1:11" x14ac:dyDescent="0.3">
      <c r="A36" t="s">
        <v>842</v>
      </c>
      <c r="B36" s="14">
        <f>SUMSQ(J41:J53)</f>
        <v>8.1263830437961536E-9</v>
      </c>
    </row>
    <row r="39" spans="1:11" ht="15" thickBot="1" x14ac:dyDescent="0.35"/>
    <row r="40" spans="1:11" ht="29.4" thickBot="1" x14ac:dyDescent="0.35">
      <c r="A40" s="21" t="s">
        <v>830</v>
      </c>
      <c r="B40" s="21" t="s">
        <v>831</v>
      </c>
      <c r="C40" s="21" t="s">
        <v>832</v>
      </c>
      <c r="D40" s="21" t="s">
        <v>833</v>
      </c>
      <c r="E40" s="21" t="s">
        <v>834</v>
      </c>
      <c r="F40" s="21" t="s">
        <v>828</v>
      </c>
      <c r="G40" s="21" t="s">
        <v>835</v>
      </c>
      <c r="H40" s="21" t="s">
        <v>836</v>
      </c>
      <c r="I40" s="21" t="s">
        <v>837</v>
      </c>
      <c r="J40" s="21" t="s">
        <v>838</v>
      </c>
      <c r="K40" s="21" t="s">
        <v>839</v>
      </c>
    </row>
    <row r="41" spans="1:11" x14ac:dyDescent="0.3">
      <c r="A41" t="s">
        <v>817</v>
      </c>
      <c r="B41" s="14">
        <v>102.0954</v>
      </c>
      <c r="D41" s="14">
        <v>119.58375880060215</v>
      </c>
      <c r="E41" s="22">
        <f>$B$35</f>
        <v>0.4974998531842173</v>
      </c>
      <c r="F41" s="14">
        <f>B32</f>
        <v>18.775500000000001</v>
      </c>
      <c r="G41" s="14">
        <f>(LN(D41/F41)+(E41^2/2+$B$26)*$B$25)/(E41*SQRT($B$25))</f>
        <v>4.113000730999727</v>
      </c>
      <c r="H41" s="14">
        <f>G41-E41*SQRT($B$25)</f>
        <v>3.6155008778155096</v>
      </c>
      <c r="I41" s="14">
        <f>D41*_xlfn.NORM.S.DIST(G41,1)-F41*EXP(-$B$26*$B$25)*_xlfn.NORM.S.DIST(H41,1)</f>
        <v>102.09538214419966</v>
      </c>
      <c r="J41" s="14">
        <f>B41-I41</f>
        <v>1.7855800336974426E-5</v>
      </c>
    </row>
    <row r="42" spans="1:11" x14ac:dyDescent="0.3">
      <c r="A42" t="s">
        <v>816</v>
      </c>
      <c r="B42" s="14">
        <v>104.718</v>
      </c>
      <c r="C42" s="16">
        <f>B42/B41-1</f>
        <v>2.5687739114592878E-2</v>
      </c>
      <c r="D42" s="14">
        <v>122.04455437080529</v>
      </c>
      <c r="E42" s="22">
        <f t="shared" ref="E42:E53" si="1">$B$35</f>
        <v>0.4974998531842173</v>
      </c>
      <c r="F42" s="14">
        <f>F41*(1+$B$27)^(1/12)</f>
        <v>18.601711708537383</v>
      </c>
      <c r="G42" s="14">
        <f t="shared" ref="G42:G53" si="2">(LN(D42/F42)+(E42^2/2+$B$26)*$B$25)/(E42*SQRT($B$25))</f>
        <v>4.1726356554111836</v>
      </c>
      <c r="H42" s="14">
        <f t="shared" ref="H42:H53" si="3">G42-E42*SQRT($B$25)</f>
        <v>3.6751358022269662</v>
      </c>
      <c r="I42" s="14">
        <f t="shared" ref="I42:I53" si="4">D42*_xlfn.NORM.S.DIST(G42,1)-F42*EXP(-$B$26*$B$25)*_xlfn.NORM.S.DIST(H42,1)</f>
        <v>104.71799091540134</v>
      </c>
      <c r="J42" s="14">
        <f t="shared" ref="J42:J53" si="5">B42-I42</f>
        <v>9.0845986591148176E-6</v>
      </c>
      <c r="K42" s="16">
        <f>D42/D41-1</f>
        <v>2.0578008208508747E-2</v>
      </c>
    </row>
    <row r="43" spans="1:11" x14ac:dyDescent="0.3">
      <c r="A43" t="s">
        <v>815</v>
      </c>
      <c r="B43" s="14">
        <v>105.1644</v>
      </c>
      <c r="C43" s="16">
        <f t="shared" ref="C43:C53" si="6">B43/B42-1</f>
        <v>4.2628774422734939E-3</v>
      </c>
      <c r="D43" s="14">
        <v>122.33057948147068</v>
      </c>
      <c r="E43" s="22">
        <f t="shared" si="1"/>
        <v>0.4974998531842173</v>
      </c>
      <c r="F43" s="14">
        <f t="shared" ref="F43:F53" si="7">F42*(1+$B$27)^(1/12)</f>
        <v>18.429532022451429</v>
      </c>
      <c r="G43" s="14">
        <f t="shared" si="2"/>
        <v>4.1960328379663343</v>
      </c>
      <c r="H43" s="14">
        <f t="shared" si="3"/>
        <v>3.6985329847821169</v>
      </c>
      <c r="I43" s="14">
        <f t="shared" si="4"/>
        <v>105.16437253521514</v>
      </c>
      <c r="J43" s="14">
        <f t="shared" si="5"/>
        <v>2.7464784864150715E-5</v>
      </c>
      <c r="K43" s="16">
        <f t="shared" ref="K43:K53" si="8">D43/D42-1</f>
        <v>2.3436122335811493E-3</v>
      </c>
    </row>
    <row r="44" spans="1:11" x14ac:dyDescent="0.3">
      <c r="A44" t="s">
        <v>814</v>
      </c>
      <c r="B44" s="14">
        <v>103.11839999999999</v>
      </c>
      <c r="C44" s="16">
        <f t="shared" si="6"/>
        <v>-1.945525291828798E-2</v>
      </c>
      <c r="D44" s="14">
        <v>120.12569366457686</v>
      </c>
      <c r="E44" s="22">
        <f t="shared" si="1"/>
        <v>0.4974998531842173</v>
      </c>
      <c r="F44" s="14">
        <f t="shared" si="7"/>
        <v>18.258946052296846</v>
      </c>
      <c r="G44" s="14">
        <f t="shared" si="2"/>
        <v>4.1781651308699157</v>
      </c>
      <c r="H44" s="14">
        <f t="shared" si="3"/>
        <v>3.6806652776856983</v>
      </c>
      <c r="I44" s="14">
        <f t="shared" si="4"/>
        <v>103.11839435457298</v>
      </c>
      <c r="J44" s="14">
        <f t="shared" si="5"/>
        <v>5.6454270094263848E-6</v>
      </c>
      <c r="K44" s="16">
        <f t="shared" si="8"/>
        <v>-1.802399552294931E-2</v>
      </c>
    </row>
    <row r="45" spans="1:11" x14ac:dyDescent="0.3">
      <c r="A45" t="s">
        <v>813</v>
      </c>
      <c r="B45" s="14">
        <v>100.29120000000002</v>
      </c>
      <c r="C45" s="16">
        <f t="shared" si="6"/>
        <v>-2.7417027417027229E-2</v>
      </c>
      <c r="D45" s="14">
        <v>117.14101183183165</v>
      </c>
      <c r="E45" s="22">
        <f t="shared" si="1"/>
        <v>0.4974998531842173</v>
      </c>
      <c r="F45" s="14">
        <f t="shared" si="7"/>
        <v>18.089939046446844</v>
      </c>
      <c r="G45" s="14">
        <f t="shared" si="2"/>
        <v>4.1462837571508437</v>
      </c>
      <c r="H45" s="14">
        <f t="shared" si="3"/>
        <v>3.6487839039666263</v>
      </c>
      <c r="I45" s="14">
        <f t="shared" si="4"/>
        <v>100.29116366343136</v>
      </c>
      <c r="J45" s="14">
        <f t="shared" si="5"/>
        <v>3.6336568655315205E-5</v>
      </c>
      <c r="K45" s="16">
        <f t="shared" si="8"/>
        <v>-2.4846323394221104E-2</v>
      </c>
    </row>
    <row r="46" spans="1:11" x14ac:dyDescent="0.3">
      <c r="A46" t="s">
        <v>812</v>
      </c>
      <c r="B46" s="14">
        <v>93.613799999999998</v>
      </c>
      <c r="C46" s="16">
        <f t="shared" si="6"/>
        <v>-6.65801186943622E-2</v>
      </c>
      <c r="D46" s="14">
        <v>110.30756574092185</v>
      </c>
      <c r="E46" s="22">
        <f t="shared" si="1"/>
        <v>0.4974998531842173</v>
      </c>
      <c r="F46" s="14">
        <f t="shared" si="7"/>
        <v>17.922496389817468</v>
      </c>
      <c r="G46" s="14">
        <f t="shared" si="2"/>
        <v>4.0441597119469535</v>
      </c>
      <c r="H46" s="14">
        <f t="shared" si="3"/>
        <v>3.546659858762736</v>
      </c>
      <c r="I46" s="14">
        <f t="shared" si="4"/>
        <v>93.613803744252806</v>
      </c>
      <c r="J46" s="14">
        <f t="shared" si="5"/>
        <v>-3.7442528082465287E-6</v>
      </c>
      <c r="K46" s="16">
        <f t="shared" si="8"/>
        <v>-5.833521483252968E-2</v>
      </c>
    </row>
    <row r="47" spans="1:11" x14ac:dyDescent="0.3">
      <c r="A47" t="s">
        <v>811</v>
      </c>
      <c r="B47" s="14">
        <v>85.4298</v>
      </c>
      <c r="C47" s="16">
        <f t="shared" si="6"/>
        <v>-8.7423008146234826E-2</v>
      </c>
      <c r="D47" s="14">
        <v>101.96878520315181</v>
      </c>
      <c r="E47" s="22">
        <f t="shared" si="1"/>
        <v>0.4974998531842173</v>
      </c>
      <c r="F47" s="14">
        <f t="shared" si="7"/>
        <v>17.756603602603743</v>
      </c>
      <c r="G47" s="14">
        <f t="shared" si="2"/>
        <v>3.9048500172815146</v>
      </c>
      <c r="H47" s="14">
        <f t="shared" si="3"/>
        <v>3.4073501640972972</v>
      </c>
      <c r="I47" s="14">
        <f t="shared" si="4"/>
        <v>85.429803342757552</v>
      </c>
      <c r="J47" s="14">
        <f t="shared" si="5"/>
        <v>-3.3427575516498109E-6</v>
      </c>
      <c r="K47" s="16">
        <f t="shared" si="8"/>
        <v>-7.5595726202092428E-2</v>
      </c>
    </row>
    <row r="48" spans="1:11" x14ac:dyDescent="0.3">
      <c r="A48" t="s">
        <v>810</v>
      </c>
      <c r="B48" s="14">
        <v>82.75139999999999</v>
      </c>
      <c r="C48" s="16">
        <f t="shared" si="6"/>
        <v>-3.1352057478772122E-2</v>
      </c>
      <c r="D48" s="14">
        <v>99.137170848838338</v>
      </c>
      <c r="E48" s="22">
        <f t="shared" si="1"/>
        <v>0.4974998531842173</v>
      </c>
      <c r="F48" s="14">
        <f t="shared" si="7"/>
        <v>17.592246339027518</v>
      </c>
      <c r="G48" s="14">
        <f t="shared" si="2"/>
        <v>3.8669343093209059</v>
      </c>
      <c r="H48" s="14">
        <f t="shared" si="3"/>
        <v>3.3694344561366885</v>
      </c>
      <c r="I48" s="14">
        <f t="shared" si="4"/>
        <v>82.751372101027414</v>
      </c>
      <c r="J48" s="14">
        <f t="shared" si="5"/>
        <v>2.7898972575712833E-5</v>
      </c>
      <c r="K48" s="16">
        <f t="shared" si="8"/>
        <v>-2.7769423247242409E-2</v>
      </c>
    </row>
    <row r="49" spans="1:11" x14ac:dyDescent="0.3">
      <c r="A49" t="s">
        <v>809</v>
      </c>
      <c r="B49" s="14">
        <v>86.657399999999996</v>
      </c>
      <c r="C49" s="16">
        <f t="shared" si="6"/>
        <v>4.7201618341200291E-2</v>
      </c>
      <c r="D49" s="14">
        <v>102.89170814000049</v>
      </c>
      <c r="E49" s="22">
        <f t="shared" si="1"/>
        <v>0.4974998531842173</v>
      </c>
      <c r="F49" s="14">
        <f t="shared" si="7"/>
        <v>17.429410386096887</v>
      </c>
      <c r="G49" s="14">
        <f t="shared" si="2"/>
        <v>3.9603450448985131</v>
      </c>
      <c r="H49" s="14">
        <f t="shared" si="3"/>
        <v>3.4628451917142957</v>
      </c>
      <c r="I49" s="14">
        <f t="shared" si="4"/>
        <v>86.657365000739432</v>
      </c>
      <c r="J49" s="14">
        <f t="shared" si="5"/>
        <v>3.4999260563495227E-5</v>
      </c>
      <c r="K49" s="16">
        <f t="shared" si="8"/>
        <v>3.7872144817275188E-2</v>
      </c>
    </row>
    <row r="50" spans="1:11" x14ac:dyDescent="0.3">
      <c r="A50" t="s">
        <v>808</v>
      </c>
      <c r="B50" s="14">
        <v>92.635440000000003</v>
      </c>
      <c r="C50" s="16">
        <f t="shared" si="6"/>
        <v>6.8984760678257206E-2</v>
      </c>
      <c r="D50" s="14">
        <v>108.71969842770589</v>
      </c>
      <c r="E50" s="22">
        <f t="shared" si="1"/>
        <v>0.4974998531842173</v>
      </c>
      <c r="F50" s="14">
        <f t="shared" si="7"/>
        <v>17.268081662377117</v>
      </c>
      <c r="G50" s="14">
        <f t="shared" si="2"/>
        <v>4.089782596182717</v>
      </c>
      <c r="H50" s="14">
        <f t="shared" si="3"/>
        <v>3.5922827429984996</v>
      </c>
      <c r="I50" s="14">
        <f t="shared" si="4"/>
        <v>92.635427482349229</v>
      </c>
      <c r="J50" s="14">
        <f t="shared" si="5"/>
        <v>1.2517650773702371E-5</v>
      </c>
      <c r="K50" s="16">
        <f t="shared" si="8"/>
        <v>5.6641982070853469E-2</v>
      </c>
    </row>
    <row r="51" spans="1:11" x14ac:dyDescent="0.3">
      <c r="A51" t="s">
        <v>807</v>
      </c>
      <c r="B51" s="14">
        <v>90.671279999999996</v>
      </c>
      <c r="C51" s="16">
        <f t="shared" si="6"/>
        <v>-2.1203116215565032E-2</v>
      </c>
      <c r="D51" s="14">
        <v>106.60660010312007</v>
      </c>
      <c r="E51" s="22">
        <f t="shared" si="1"/>
        <v>0.4974998531842173</v>
      </c>
      <c r="F51" s="14">
        <f t="shared" si="7"/>
        <v>17.10824621677293</v>
      </c>
      <c r="G51" s="14">
        <f t="shared" si="2"/>
        <v>4.0690220937982184</v>
      </c>
      <c r="H51" s="14">
        <f t="shared" si="3"/>
        <v>3.571522240614001</v>
      </c>
      <c r="I51" s="14">
        <f t="shared" si="4"/>
        <v>90.671232100975388</v>
      </c>
      <c r="J51" s="14">
        <f t="shared" si="5"/>
        <v>4.7899024608000218E-5</v>
      </c>
      <c r="K51" s="16">
        <f t="shared" si="8"/>
        <v>-1.9436204801386081E-2</v>
      </c>
    </row>
    <row r="52" spans="1:11" x14ac:dyDescent="0.3">
      <c r="A52" t="s">
        <v>806</v>
      </c>
      <c r="B52" s="14">
        <v>91.887720000000002</v>
      </c>
      <c r="C52" s="16">
        <f t="shared" si="6"/>
        <v>1.3415935012718538E-2</v>
      </c>
      <c r="D52" s="14">
        <v>107.67560635848864</v>
      </c>
      <c r="E52" s="22">
        <f t="shared" si="1"/>
        <v>0.4974998531842173</v>
      </c>
      <c r="F52" s="14">
        <f t="shared" si="7"/>
        <v>16.949890227322065</v>
      </c>
      <c r="G52" s="14">
        <f t="shared" si="2"/>
        <v>4.107769567445831</v>
      </c>
      <c r="H52" s="14">
        <f t="shared" si="3"/>
        <v>3.6102697142616136</v>
      </c>
      <c r="I52" s="14">
        <f t="shared" si="4"/>
        <v>91.887693358522228</v>
      </c>
      <c r="J52" s="14">
        <f t="shared" si="5"/>
        <v>2.6641477774091982E-5</v>
      </c>
      <c r="K52" s="16">
        <f t="shared" si="8"/>
        <v>1.0027580415607584E-2</v>
      </c>
    </row>
    <row r="53" spans="1:11" x14ac:dyDescent="0.3">
      <c r="A53" t="s">
        <v>805</v>
      </c>
      <c r="B53" s="14">
        <v>134.57844</v>
      </c>
      <c r="C53" s="16">
        <f t="shared" si="6"/>
        <v>0.46459657503744789</v>
      </c>
      <c r="D53" s="14">
        <v>150.22044592568352</v>
      </c>
      <c r="E53" s="22">
        <f t="shared" si="1"/>
        <v>0.4974998531842173</v>
      </c>
      <c r="F53" s="14">
        <f t="shared" si="7"/>
        <v>16.793000000000013</v>
      </c>
      <c r="G53" s="14">
        <f t="shared" si="2"/>
        <v>4.7957698047810213</v>
      </c>
      <c r="H53" s="14">
        <f t="shared" si="3"/>
        <v>4.2982699515968044</v>
      </c>
      <c r="I53" s="14">
        <f t="shared" si="4"/>
        <v>134.57841928234606</v>
      </c>
      <c r="J53" s="14">
        <f t="shared" si="5"/>
        <v>2.0717653939072989E-5</v>
      </c>
      <c r="K53" s="16">
        <f t="shared" si="8"/>
        <v>0.39512050134687593</v>
      </c>
    </row>
    <row r="56" spans="1:11" x14ac:dyDescent="0.3">
      <c r="A56" t="s">
        <v>840</v>
      </c>
      <c r="B56" s="14">
        <v>1</v>
      </c>
    </row>
    <row r="57" spans="1:11" x14ac:dyDescent="0.3">
      <c r="A57" t="s">
        <v>841</v>
      </c>
      <c r="B57" s="16">
        <f>_xlfn.STDEV.S(K42:K53)*SQRT(12)</f>
        <v>0.42435679216518957</v>
      </c>
    </row>
    <row r="58" spans="1:11" x14ac:dyDescent="0.3">
      <c r="A58" t="s">
        <v>842</v>
      </c>
      <c r="B58" s="14">
        <f>SUMSQ(J62:J74)</f>
        <v>5.562107278130983E-8</v>
      </c>
    </row>
    <row r="60" spans="1:11" ht="15" thickBot="1" x14ac:dyDescent="0.35"/>
    <row r="61" spans="1:11" ht="15" thickBot="1" x14ac:dyDescent="0.35">
      <c r="A61" s="21" t="s">
        <v>830</v>
      </c>
      <c r="B61" s="21" t="s">
        <v>831</v>
      </c>
      <c r="C61" s="21" t="s">
        <v>832</v>
      </c>
      <c r="D61" s="21" t="s">
        <v>833</v>
      </c>
      <c r="E61" s="21" t="s">
        <v>834</v>
      </c>
      <c r="F61" s="21" t="s">
        <v>828</v>
      </c>
      <c r="G61" s="21" t="s">
        <v>835</v>
      </c>
      <c r="H61" s="21" t="s">
        <v>836</v>
      </c>
      <c r="I61" s="21" t="s">
        <v>837</v>
      </c>
      <c r="J61" s="21" t="s">
        <v>838</v>
      </c>
      <c r="K61" s="21" t="s">
        <v>839</v>
      </c>
    </row>
    <row r="62" spans="1:11" x14ac:dyDescent="0.3">
      <c r="A62" t="s">
        <v>817</v>
      </c>
      <c r="B62" s="14">
        <v>102.0954</v>
      </c>
      <c r="D62" s="14">
        <v>119.58399167205027</v>
      </c>
      <c r="E62" s="22">
        <f>$B$57</f>
        <v>0.42435679216518957</v>
      </c>
      <c r="F62" s="14">
        <f>B32</f>
        <v>18.775500000000001</v>
      </c>
      <c r="G62" s="14">
        <f>(LN(D62/F62)+(E62^2/2+$B$26)*$B$25)/(E62*SQRT($B$25))</f>
        <v>4.7424844750758064</v>
      </c>
      <c r="H62" s="14">
        <f>G62-E62*SQRT($B$25)</f>
        <v>4.3181276829106165</v>
      </c>
      <c r="I62" s="14">
        <f>D62*_xlfn.NORM.S.DIST(G62,1)-F62*EXP(-$B$26*$B$25)*_xlfn.NORM.S.DIST(H62,1)</f>
        <v>102.09534028711941</v>
      </c>
      <c r="J62" s="14">
        <f>B62-I62</f>
        <v>5.9712880585038874E-5</v>
      </c>
    </row>
    <row r="63" spans="1:11" x14ac:dyDescent="0.3">
      <c r="A63" t="s">
        <v>816</v>
      </c>
      <c r="B63" s="14">
        <v>104.718</v>
      </c>
      <c r="C63" s="16">
        <f>B63/B62-1</f>
        <v>2.5687739114592878E-2</v>
      </c>
      <c r="D63" s="14">
        <v>122.04468883200725</v>
      </c>
      <c r="E63" s="22">
        <f t="shared" ref="E63:E74" si="9">$B$57</f>
        <v>0.42435679216518957</v>
      </c>
      <c r="F63" s="14">
        <f>F62*(1+$B$27)^(1/12)</f>
        <v>18.601711708537383</v>
      </c>
      <c r="G63" s="14">
        <f t="shared" ref="G63:G74" si="10">(LN(D63/F63)+(E63^2/2+$B$26)*$B$25)/(E63*SQRT($B$25))</f>
        <v>4.8123962122670125</v>
      </c>
      <c r="H63" s="14">
        <f t="shared" ref="H63:H74" si="11">G63-E63*SQRT($B$25)</f>
        <v>4.3880394201018227</v>
      </c>
      <c r="I63" s="14">
        <f t="shared" ref="I63:I74" si="12">D63*_xlfn.NORM.S.DIST(G63,1)-F63*EXP(-$B$26*$B$25)*_xlfn.NORM.S.DIST(H63,1)</f>
        <v>104.71791133306013</v>
      </c>
      <c r="J63" s="14">
        <f t="shared" ref="J63:J74" si="13">B63-I63</f>
        <v>8.8666939873860429E-5</v>
      </c>
      <c r="K63" s="16">
        <f>D63/D62-1</f>
        <v>2.0577145197705482E-2</v>
      </c>
    </row>
    <row r="64" spans="1:11" x14ac:dyDescent="0.3">
      <c r="A64" t="s">
        <v>815</v>
      </c>
      <c r="B64" s="14">
        <v>105.1644</v>
      </c>
      <c r="C64" s="16">
        <f t="shared" ref="C64:C74" si="14">B64/B63-1</f>
        <v>4.2628774422734939E-3</v>
      </c>
      <c r="D64" s="14">
        <v>122.33070953030398</v>
      </c>
      <c r="E64" s="22">
        <f t="shared" si="9"/>
        <v>0.42435679216518957</v>
      </c>
      <c r="F64" s="14">
        <f t="shared" ref="F64:F74" si="15">F63*(1+$B$27)^(1/12)</f>
        <v>18.429532022451429</v>
      </c>
      <c r="G64" s="14">
        <f t="shared" si="10"/>
        <v>4.8398260931027393</v>
      </c>
      <c r="H64" s="14">
        <f t="shared" si="11"/>
        <v>4.4154693009375494</v>
      </c>
      <c r="I64" s="14">
        <f t="shared" si="12"/>
        <v>105.16430978659386</v>
      </c>
      <c r="J64" s="14">
        <f t="shared" si="13"/>
        <v>9.0213406139127983E-5</v>
      </c>
      <c r="K64" s="16">
        <f t="shared" ref="K64:K74" si="16">D64/D63-1</f>
        <v>2.3435734978227707E-3</v>
      </c>
    </row>
    <row r="65" spans="1:11" x14ac:dyDescent="0.3">
      <c r="A65" t="s">
        <v>814</v>
      </c>
      <c r="B65" s="14">
        <v>103.11839999999999</v>
      </c>
      <c r="C65" s="16">
        <f t="shared" si="14"/>
        <v>-1.945525291828798E-2</v>
      </c>
      <c r="D65" s="14">
        <v>120.1258158231654</v>
      </c>
      <c r="E65" s="22">
        <f t="shared" si="9"/>
        <v>0.42435679216518957</v>
      </c>
      <c r="F65" s="14">
        <f t="shared" si="15"/>
        <v>18.258946052296846</v>
      </c>
      <c r="G65" s="14">
        <f t="shared" si="10"/>
        <v>4.8188785602916067</v>
      </c>
      <c r="H65" s="14">
        <f t="shared" si="11"/>
        <v>4.3945217681264168</v>
      </c>
      <c r="I65" s="14">
        <f t="shared" si="12"/>
        <v>103.11831107983321</v>
      </c>
      <c r="J65" s="14">
        <f t="shared" si="13"/>
        <v>8.8920166788852839E-5</v>
      </c>
      <c r="K65" s="16">
        <f t="shared" si="16"/>
        <v>-1.8024040861075674E-2</v>
      </c>
    </row>
    <row r="66" spans="1:11" x14ac:dyDescent="0.3">
      <c r="A66" t="s">
        <v>813</v>
      </c>
      <c r="B66" s="14">
        <v>100.29120000000002</v>
      </c>
      <c r="C66" s="16">
        <f t="shared" si="14"/>
        <v>-2.7417027417027229E-2</v>
      </c>
      <c r="D66" s="14">
        <v>117.1412162779623</v>
      </c>
      <c r="E66" s="22">
        <f t="shared" si="9"/>
        <v>0.42435679216518957</v>
      </c>
      <c r="F66" s="14">
        <f t="shared" si="15"/>
        <v>18.089939046446844</v>
      </c>
      <c r="G66" s="14">
        <f t="shared" si="10"/>
        <v>4.7815037599770962</v>
      </c>
      <c r="H66" s="14">
        <f t="shared" si="11"/>
        <v>4.3571469678119064</v>
      </c>
      <c r="I66" s="14">
        <f t="shared" si="12"/>
        <v>100.29113653481164</v>
      </c>
      <c r="J66" s="14">
        <f t="shared" si="13"/>
        <v>6.3465188375744219E-5</v>
      </c>
      <c r="K66" s="16">
        <f t="shared" si="16"/>
        <v>-2.4845613116140308E-2</v>
      </c>
    </row>
    <row r="67" spans="1:11" x14ac:dyDescent="0.3">
      <c r="A67" t="s">
        <v>812</v>
      </c>
      <c r="B67" s="14">
        <v>93.613799999999998</v>
      </c>
      <c r="C67" s="16">
        <f t="shared" si="14"/>
        <v>-6.65801186943622E-2</v>
      </c>
      <c r="D67" s="14">
        <v>110.3078782923359</v>
      </c>
      <c r="E67" s="22">
        <f t="shared" si="9"/>
        <v>0.42435679216518957</v>
      </c>
      <c r="F67" s="14">
        <f t="shared" si="15"/>
        <v>17.922496389817468</v>
      </c>
      <c r="G67" s="14">
        <f t="shared" si="10"/>
        <v>4.6617799561371376</v>
      </c>
      <c r="H67" s="14">
        <f t="shared" si="11"/>
        <v>4.2374231639719477</v>
      </c>
      <c r="I67" s="14">
        <f t="shared" si="12"/>
        <v>93.61377172025405</v>
      </c>
      <c r="J67" s="14">
        <f t="shared" si="13"/>
        <v>2.827974594765692E-5</v>
      </c>
      <c r="K67" s="16">
        <f t="shared" si="16"/>
        <v>-5.8334190157388277E-2</v>
      </c>
    </row>
    <row r="68" spans="1:11" x14ac:dyDescent="0.3">
      <c r="A68" t="s">
        <v>811</v>
      </c>
      <c r="B68" s="14">
        <v>85.4298</v>
      </c>
      <c r="C68" s="16">
        <f t="shared" si="14"/>
        <v>-8.7423008146234826E-2</v>
      </c>
      <c r="D68" s="14">
        <v>101.96941220167896</v>
      </c>
      <c r="E68" s="22">
        <f t="shared" si="9"/>
        <v>0.42435679216518957</v>
      </c>
      <c r="F68" s="14">
        <f t="shared" si="15"/>
        <v>17.756603602603743</v>
      </c>
      <c r="G68" s="14">
        <f t="shared" si="10"/>
        <v>4.4984663519590082</v>
      </c>
      <c r="H68" s="14">
        <f t="shared" si="11"/>
        <v>4.0741095597938184</v>
      </c>
      <c r="I68" s="14">
        <f t="shared" si="12"/>
        <v>85.429845633367336</v>
      </c>
      <c r="J68" s="14">
        <f t="shared" si="13"/>
        <v>-4.5633367335540242E-5</v>
      </c>
      <c r="K68" s="16">
        <f t="shared" si="16"/>
        <v>-7.5592661374181191E-2</v>
      </c>
    </row>
    <row r="69" spans="1:11" x14ac:dyDescent="0.3">
      <c r="A69" t="s">
        <v>810</v>
      </c>
      <c r="B69" s="14">
        <v>82.75139999999999</v>
      </c>
      <c r="C69" s="16">
        <f t="shared" si="14"/>
        <v>-3.1352057478772122E-2</v>
      </c>
      <c r="D69" s="14">
        <v>99.137936231336326</v>
      </c>
      <c r="E69" s="22">
        <f t="shared" si="9"/>
        <v>0.42435679216518957</v>
      </c>
      <c r="F69" s="14">
        <f t="shared" si="15"/>
        <v>17.592246339027518</v>
      </c>
      <c r="G69" s="14">
        <f t="shared" si="10"/>
        <v>4.4540191132441906</v>
      </c>
      <c r="H69" s="14">
        <f t="shared" si="11"/>
        <v>4.0296623210790008</v>
      </c>
      <c r="I69" s="14">
        <f t="shared" si="12"/>
        <v>82.751469065121313</v>
      </c>
      <c r="J69" s="14">
        <f t="shared" si="13"/>
        <v>-6.9065121323319545E-5</v>
      </c>
      <c r="K69" s="16">
        <f t="shared" si="16"/>
        <v>-2.7767895383592478E-2</v>
      </c>
    </row>
    <row r="70" spans="1:11" x14ac:dyDescent="0.3">
      <c r="A70" t="s">
        <v>809</v>
      </c>
      <c r="B70" s="14">
        <v>86.657399999999996</v>
      </c>
      <c r="C70" s="16">
        <f t="shared" si="14"/>
        <v>4.7201618341200291E-2</v>
      </c>
      <c r="D70" s="14">
        <v>102.89222955588342</v>
      </c>
      <c r="E70" s="22">
        <f t="shared" si="9"/>
        <v>0.42435679216518957</v>
      </c>
      <c r="F70" s="14">
        <f t="shared" si="15"/>
        <v>17.429410386096887</v>
      </c>
      <c r="G70" s="14">
        <f t="shared" si="10"/>
        <v>4.5635240753174422</v>
      </c>
      <c r="H70" s="14">
        <f t="shared" si="11"/>
        <v>4.1391672831522524</v>
      </c>
      <c r="I70" s="14">
        <f t="shared" si="12"/>
        <v>86.657422142262078</v>
      </c>
      <c r="J70" s="14">
        <f t="shared" si="13"/>
        <v>-2.2142262082525122E-5</v>
      </c>
      <c r="K70" s="16">
        <f t="shared" si="16"/>
        <v>3.7869391549431919E-2</v>
      </c>
    </row>
    <row r="71" spans="1:11" x14ac:dyDescent="0.3">
      <c r="A71" t="s">
        <v>808</v>
      </c>
      <c r="B71" s="14">
        <v>92.635440000000003</v>
      </c>
      <c r="C71" s="16">
        <f t="shared" si="14"/>
        <v>6.8984760678257206E-2</v>
      </c>
      <c r="D71" s="14">
        <v>108.71994283716835</v>
      </c>
      <c r="E71" s="22">
        <f t="shared" si="9"/>
        <v>0.42435679216518957</v>
      </c>
      <c r="F71" s="14">
        <f t="shared" si="15"/>
        <v>17.268081662377117</v>
      </c>
      <c r="G71" s="14">
        <f t="shared" si="10"/>
        <v>4.715265120615201</v>
      </c>
      <c r="H71" s="14">
        <f t="shared" si="11"/>
        <v>4.2909083284500111</v>
      </c>
      <c r="I71" s="14">
        <f t="shared" si="12"/>
        <v>92.635394702960298</v>
      </c>
      <c r="J71" s="14">
        <f t="shared" si="13"/>
        <v>4.5297039704905728E-5</v>
      </c>
      <c r="K71" s="16">
        <f t="shared" si="16"/>
        <v>5.6639002832762575E-2</v>
      </c>
    </row>
    <row r="72" spans="1:11" x14ac:dyDescent="0.3">
      <c r="A72" t="s">
        <v>807</v>
      </c>
      <c r="B72" s="14">
        <v>90.671279999999996</v>
      </c>
      <c r="C72" s="16">
        <f t="shared" si="14"/>
        <v>-2.1203116215565032E-2</v>
      </c>
      <c r="D72" s="14">
        <v>106.60692111243664</v>
      </c>
      <c r="E72" s="22">
        <f t="shared" si="9"/>
        <v>0.42435679216518957</v>
      </c>
      <c r="F72" s="14">
        <f t="shared" si="15"/>
        <v>17.10824621677293</v>
      </c>
      <c r="G72" s="14">
        <f t="shared" si="10"/>
        <v>4.6909280910383737</v>
      </c>
      <c r="H72" s="14">
        <f t="shared" si="11"/>
        <v>4.2665712988731839</v>
      </c>
      <c r="I72" s="14">
        <f t="shared" si="12"/>
        <v>90.671254913405406</v>
      </c>
      <c r="J72" s="14">
        <f t="shared" si="13"/>
        <v>2.508659459010687E-5</v>
      </c>
      <c r="K72" s="16">
        <f t="shared" si="16"/>
        <v>-1.9435456546334051E-2</v>
      </c>
    </row>
    <row r="73" spans="1:11" x14ac:dyDescent="0.3">
      <c r="A73" t="s">
        <v>806</v>
      </c>
      <c r="B73" s="14">
        <v>91.887720000000002</v>
      </c>
      <c r="C73" s="16">
        <f t="shared" si="14"/>
        <v>1.3415935012718538E-2</v>
      </c>
      <c r="D73" s="14">
        <v>107.67583814664701</v>
      </c>
      <c r="E73" s="22">
        <f t="shared" si="9"/>
        <v>0.42435679216518957</v>
      </c>
      <c r="F73" s="14">
        <f t="shared" si="15"/>
        <v>16.949890227322065</v>
      </c>
      <c r="G73" s="14">
        <f t="shared" si="10"/>
        <v>4.7363521405728903</v>
      </c>
      <c r="H73" s="14">
        <f t="shared" si="11"/>
        <v>4.3119953484077005</v>
      </c>
      <c r="I73" s="14">
        <f t="shared" si="12"/>
        <v>91.887671889931084</v>
      </c>
      <c r="J73" s="14">
        <f t="shared" si="13"/>
        <v>4.811006891713987E-5</v>
      </c>
      <c r="K73" s="16">
        <f t="shared" si="16"/>
        <v>1.0026713303942003E-2</v>
      </c>
    </row>
    <row r="74" spans="1:11" x14ac:dyDescent="0.3">
      <c r="A74" t="s">
        <v>805</v>
      </c>
      <c r="B74" s="14">
        <v>134.57844</v>
      </c>
      <c r="C74" s="16">
        <f t="shared" si="14"/>
        <v>0.46459657503744789</v>
      </c>
      <c r="D74" s="14">
        <v>150.22037458408283</v>
      </c>
      <c r="E74" s="22">
        <f t="shared" si="9"/>
        <v>0.42435679216518957</v>
      </c>
      <c r="F74" s="14">
        <f t="shared" si="15"/>
        <v>16.793000000000013</v>
      </c>
      <c r="G74" s="14">
        <f t="shared" si="10"/>
        <v>5.5429314055249028</v>
      </c>
      <c r="H74" s="14">
        <f t="shared" si="11"/>
        <v>5.118574613359713</v>
      </c>
      <c r="I74" s="14">
        <f t="shared" si="12"/>
        <v>134.57833520316399</v>
      </c>
      <c r="J74" s="14">
        <f t="shared" si="13"/>
        <v>1.0479683601261058E-4</v>
      </c>
      <c r="K74" s="16">
        <f t="shared" si="16"/>
        <v>0.39511683558472166</v>
      </c>
    </row>
    <row r="77" spans="1:11" x14ac:dyDescent="0.3">
      <c r="A77" t="s">
        <v>840</v>
      </c>
      <c r="B77" s="14">
        <v>2</v>
      </c>
    </row>
    <row r="78" spans="1:11" x14ac:dyDescent="0.3">
      <c r="A78" t="s">
        <v>841</v>
      </c>
      <c r="B78" s="16">
        <f>_xlfn.STDEV.S(K63:K74)*SQRT(12)</f>
        <v>0.42435162417488148</v>
      </c>
    </row>
    <row r="79" spans="1:11" x14ac:dyDescent="0.3">
      <c r="A79" t="s">
        <v>842</v>
      </c>
      <c r="B79" s="14">
        <f>B58</f>
        <v>5.562107278130983E-8</v>
      </c>
    </row>
    <row r="81" spans="1:11" ht="15" thickBot="1" x14ac:dyDescent="0.35"/>
    <row r="82" spans="1:11" ht="15" thickBot="1" x14ac:dyDescent="0.35">
      <c r="A82" s="21" t="s">
        <v>830</v>
      </c>
      <c r="B82" s="21" t="s">
        <v>831</v>
      </c>
      <c r="C82" s="21" t="s">
        <v>832</v>
      </c>
      <c r="D82" s="21" t="s">
        <v>833</v>
      </c>
      <c r="E82" s="21" t="s">
        <v>834</v>
      </c>
      <c r="F82" s="21" t="s">
        <v>828</v>
      </c>
      <c r="G82" s="21" t="s">
        <v>835</v>
      </c>
      <c r="H82" s="21" t="s">
        <v>836</v>
      </c>
      <c r="I82" s="21" t="s">
        <v>837</v>
      </c>
      <c r="J82" s="21" t="s">
        <v>838</v>
      </c>
      <c r="K82" s="21" t="s">
        <v>839</v>
      </c>
    </row>
    <row r="83" spans="1:11" x14ac:dyDescent="0.3">
      <c r="A83" t="s">
        <v>817</v>
      </c>
      <c r="B83" s="14">
        <v>102.0954</v>
      </c>
      <c r="D83" s="14">
        <v>119.58399167205027</v>
      </c>
      <c r="E83" s="22">
        <f>$B$57</f>
        <v>0.42435679216518957</v>
      </c>
      <c r="F83" s="14">
        <f>B32</f>
        <v>18.775500000000001</v>
      </c>
      <c r="G83" s="14">
        <f>(LN(D83/F83)+(E83^2/2+$B$26)*$B$25)/(E83*SQRT($B$25))</f>
        <v>4.7424844750758064</v>
      </c>
      <c r="H83" s="14">
        <f>G83-E83*SQRT($B$25)</f>
        <v>4.3181276829106165</v>
      </c>
      <c r="I83" s="14">
        <f>D83*_xlfn.NORM.S.DIST(G83,1)-F83*EXP(-$B$26*$B$25)*_xlfn.NORM.S.DIST(H83,1)</f>
        <v>102.09534028711941</v>
      </c>
      <c r="J83" s="14">
        <f>B83-I83</f>
        <v>5.9712880585038874E-5</v>
      </c>
    </row>
    <row r="84" spans="1:11" x14ac:dyDescent="0.3">
      <c r="A84" t="s">
        <v>816</v>
      </c>
      <c r="B84" s="14">
        <v>104.718</v>
      </c>
      <c r="C84" s="16">
        <f>B84/B83-1</f>
        <v>2.5687739114592878E-2</v>
      </c>
      <c r="D84" s="14">
        <v>122.04468883200725</v>
      </c>
      <c r="E84" s="22">
        <f t="shared" ref="E84:E95" si="17">$B$57</f>
        <v>0.42435679216518957</v>
      </c>
      <c r="F84" s="14">
        <f>F83*(1+$B$27)^(1/12)</f>
        <v>18.601711708537383</v>
      </c>
      <c r="G84" s="14">
        <f t="shared" ref="G84:G95" si="18">(LN(D84/F84)+(E84^2/2+$B$26)*$B$25)/(E84*SQRT($B$25))</f>
        <v>4.8123962122670125</v>
      </c>
      <c r="H84" s="14">
        <f t="shared" ref="H84:H95" si="19">G84-E84*SQRT($B$25)</f>
        <v>4.3880394201018227</v>
      </c>
      <c r="I84" s="14">
        <f t="shared" ref="I84:I95" si="20">D84*_xlfn.NORM.S.DIST(G84,1)-F84*EXP(-$B$26*$B$25)*_xlfn.NORM.S.DIST(H84,1)</f>
        <v>104.71791133306013</v>
      </c>
      <c r="J84" s="14">
        <f t="shared" ref="J84:J95" si="21">B84-I84</f>
        <v>8.8666939873860429E-5</v>
      </c>
      <c r="K84" s="16">
        <f>D84/D83-1</f>
        <v>2.0577145197705482E-2</v>
      </c>
    </row>
    <row r="85" spans="1:11" x14ac:dyDescent="0.3">
      <c r="A85" t="s">
        <v>815</v>
      </c>
      <c r="B85" s="14">
        <v>105.1644</v>
      </c>
      <c r="C85" s="16">
        <f t="shared" ref="C85:C95" si="22">B85/B84-1</f>
        <v>4.2628774422734939E-3</v>
      </c>
      <c r="D85" s="14">
        <v>122.33070953030398</v>
      </c>
      <c r="E85" s="22">
        <f t="shared" si="17"/>
        <v>0.42435679216518957</v>
      </c>
      <c r="F85" s="14">
        <f t="shared" ref="F85:F95" si="23">F84*(1+$B$27)^(1/12)</f>
        <v>18.429532022451429</v>
      </c>
      <c r="G85" s="14">
        <f t="shared" si="18"/>
        <v>4.8398260931027393</v>
      </c>
      <c r="H85" s="14">
        <f t="shared" si="19"/>
        <v>4.4154693009375494</v>
      </c>
      <c r="I85" s="14">
        <f t="shared" si="20"/>
        <v>105.16430978659386</v>
      </c>
      <c r="J85" s="14">
        <f t="shared" si="21"/>
        <v>9.0213406139127983E-5</v>
      </c>
      <c r="K85" s="16">
        <f t="shared" ref="K85:K95" si="24">D85/D84-1</f>
        <v>2.3435734978227707E-3</v>
      </c>
    </row>
    <row r="86" spans="1:11" x14ac:dyDescent="0.3">
      <c r="A86" t="s">
        <v>814</v>
      </c>
      <c r="B86" s="14">
        <v>103.11839999999999</v>
      </c>
      <c r="C86" s="16">
        <f t="shared" si="22"/>
        <v>-1.945525291828798E-2</v>
      </c>
      <c r="D86" s="14">
        <v>120.1258158231654</v>
      </c>
      <c r="E86" s="22">
        <f t="shared" si="17"/>
        <v>0.42435679216518957</v>
      </c>
      <c r="F86" s="14">
        <f t="shared" si="23"/>
        <v>18.258946052296846</v>
      </c>
      <c r="G86" s="14">
        <f t="shared" si="18"/>
        <v>4.8188785602916067</v>
      </c>
      <c r="H86" s="14">
        <f t="shared" si="19"/>
        <v>4.3945217681264168</v>
      </c>
      <c r="I86" s="14">
        <f t="shared" si="20"/>
        <v>103.11831107983321</v>
      </c>
      <c r="J86" s="14">
        <f t="shared" si="21"/>
        <v>8.8920166788852839E-5</v>
      </c>
      <c r="K86" s="16">
        <f t="shared" si="24"/>
        <v>-1.8024040861075674E-2</v>
      </c>
    </row>
    <row r="87" spans="1:11" x14ac:dyDescent="0.3">
      <c r="A87" t="s">
        <v>813</v>
      </c>
      <c r="B87" s="14">
        <v>100.29120000000002</v>
      </c>
      <c r="C87" s="16">
        <f t="shared" si="22"/>
        <v>-2.7417027417027229E-2</v>
      </c>
      <c r="D87" s="14">
        <v>117.1412162779623</v>
      </c>
      <c r="E87" s="22">
        <f t="shared" si="17"/>
        <v>0.42435679216518957</v>
      </c>
      <c r="F87" s="14">
        <f t="shared" si="23"/>
        <v>18.089939046446844</v>
      </c>
      <c r="G87" s="14">
        <f t="shared" si="18"/>
        <v>4.7815037599770962</v>
      </c>
      <c r="H87" s="14">
        <f t="shared" si="19"/>
        <v>4.3571469678119064</v>
      </c>
      <c r="I87" s="14">
        <f t="shared" si="20"/>
        <v>100.29113653481164</v>
      </c>
      <c r="J87" s="14">
        <f t="shared" si="21"/>
        <v>6.3465188375744219E-5</v>
      </c>
      <c r="K87" s="16">
        <f t="shared" si="24"/>
        <v>-2.4845613116140308E-2</v>
      </c>
    </row>
    <row r="88" spans="1:11" x14ac:dyDescent="0.3">
      <c r="A88" t="s">
        <v>812</v>
      </c>
      <c r="B88" s="14">
        <v>93.613799999999998</v>
      </c>
      <c r="C88" s="16">
        <f t="shared" si="22"/>
        <v>-6.65801186943622E-2</v>
      </c>
      <c r="D88" s="14">
        <v>110.3078782923359</v>
      </c>
      <c r="E88" s="22">
        <f t="shared" si="17"/>
        <v>0.42435679216518957</v>
      </c>
      <c r="F88" s="14">
        <f t="shared" si="23"/>
        <v>17.922496389817468</v>
      </c>
      <c r="G88" s="14">
        <f t="shared" si="18"/>
        <v>4.6617799561371376</v>
      </c>
      <c r="H88" s="14">
        <f t="shared" si="19"/>
        <v>4.2374231639719477</v>
      </c>
      <c r="I88" s="14">
        <f t="shared" si="20"/>
        <v>93.61377172025405</v>
      </c>
      <c r="J88" s="14">
        <f t="shared" si="21"/>
        <v>2.827974594765692E-5</v>
      </c>
      <c r="K88" s="16">
        <f t="shared" si="24"/>
        <v>-5.8334190157388277E-2</v>
      </c>
    </row>
    <row r="89" spans="1:11" x14ac:dyDescent="0.3">
      <c r="A89" t="s">
        <v>811</v>
      </c>
      <c r="B89" s="14">
        <v>85.4298</v>
      </c>
      <c r="C89" s="16">
        <f t="shared" si="22"/>
        <v>-8.7423008146234826E-2</v>
      </c>
      <c r="D89" s="14">
        <v>101.96941220167896</v>
      </c>
      <c r="E89" s="22">
        <f t="shared" si="17"/>
        <v>0.42435679216518957</v>
      </c>
      <c r="F89" s="14">
        <f t="shared" si="23"/>
        <v>17.756603602603743</v>
      </c>
      <c r="G89" s="14">
        <f t="shared" si="18"/>
        <v>4.4984663519590082</v>
      </c>
      <c r="H89" s="14">
        <f t="shared" si="19"/>
        <v>4.0741095597938184</v>
      </c>
      <c r="I89" s="14">
        <f t="shared" si="20"/>
        <v>85.429845633367336</v>
      </c>
      <c r="J89" s="14">
        <f t="shared" si="21"/>
        <v>-4.5633367335540242E-5</v>
      </c>
      <c r="K89" s="16">
        <f t="shared" si="24"/>
        <v>-7.5592661374181191E-2</v>
      </c>
    </row>
    <row r="90" spans="1:11" x14ac:dyDescent="0.3">
      <c r="A90" t="s">
        <v>810</v>
      </c>
      <c r="B90" s="14">
        <v>82.75139999999999</v>
      </c>
      <c r="C90" s="16">
        <f t="shared" si="22"/>
        <v>-3.1352057478772122E-2</v>
      </c>
      <c r="D90" s="14">
        <v>99.137936231336326</v>
      </c>
      <c r="E90" s="22">
        <f t="shared" si="17"/>
        <v>0.42435679216518957</v>
      </c>
      <c r="F90" s="14">
        <f t="shared" si="23"/>
        <v>17.592246339027518</v>
      </c>
      <c r="G90" s="14">
        <f t="shared" si="18"/>
        <v>4.4540191132441906</v>
      </c>
      <c r="H90" s="14">
        <f t="shared" si="19"/>
        <v>4.0296623210790008</v>
      </c>
      <c r="I90" s="14">
        <f t="shared" si="20"/>
        <v>82.751469065121313</v>
      </c>
      <c r="J90" s="14">
        <f t="shared" si="21"/>
        <v>-6.9065121323319545E-5</v>
      </c>
      <c r="K90" s="16">
        <f t="shared" si="24"/>
        <v>-2.7767895383592478E-2</v>
      </c>
    </row>
    <row r="91" spans="1:11" x14ac:dyDescent="0.3">
      <c r="A91" t="s">
        <v>809</v>
      </c>
      <c r="B91" s="14">
        <v>86.657399999999996</v>
      </c>
      <c r="C91" s="16">
        <f t="shared" si="22"/>
        <v>4.7201618341200291E-2</v>
      </c>
      <c r="D91" s="14">
        <v>102.89222955588342</v>
      </c>
      <c r="E91" s="22">
        <f t="shared" si="17"/>
        <v>0.42435679216518957</v>
      </c>
      <c r="F91" s="14">
        <f t="shared" si="23"/>
        <v>17.429410386096887</v>
      </c>
      <c r="G91" s="14">
        <f t="shared" si="18"/>
        <v>4.5635240753174422</v>
      </c>
      <c r="H91" s="14">
        <f t="shared" si="19"/>
        <v>4.1391672831522524</v>
      </c>
      <c r="I91" s="14">
        <f t="shared" si="20"/>
        <v>86.657422142262078</v>
      </c>
      <c r="J91" s="14">
        <f t="shared" si="21"/>
        <v>-2.2142262082525122E-5</v>
      </c>
      <c r="K91" s="16">
        <f t="shared" si="24"/>
        <v>3.7869391549431919E-2</v>
      </c>
    </row>
    <row r="92" spans="1:11" x14ac:dyDescent="0.3">
      <c r="A92" t="s">
        <v>808</v>
      </c>
      <c r="B92" s="14">
        <v>92.635440000000003</v>
      </c>
      <c r="C92" s="16">
        <f t="shared" si="22"/>
        <v>6.8984760678257206E-2</v>
      </c>
      <c r="D92" s="14">
        <v>108.71994283716835</v>
      </c>
      <c r="E92" s="22">
        <f t="shared" si="17"/>
        <v>0.42435679216518957</v>
      </c>
      <c r="F92" s="14">
        <f t="shared" si="23"/>
        <v>17.268081662377117</v>
      </c>
      <c r="G92" s="14">
        <f t="shared" si="18"/>
        <v>4.715265120615201</v>
      </c>
      <c r="H92" s="14">
        <f t="shared" si="19"/>
        <v>4.2909083284500111</v>
      </c>
      <c r="I92" s="14">
        <f t="shared" si="20"/>
        <v>92.635394702960298</v>
      </c>
      <c r="J92" s="14">
        <f t="shared" si="21"/>
        <v>4.5297039704905728E-5</v>
      </c>
      <c r="K92" s="16">
        <f t="shared" si="24"/>
        <v>5.6639002832762575E-2</v>
      </c>
    </row>
    <row r="93" spans="1:11" x14ac:dyDescent="0.3">
      <c r="A93" t="s">
        <v>807</v>
      </c>
      <c r="B93" s="14">
        <v>90.671279999999996</v>
      </c>
      <c r="C93" s="16">
        <f t="shared" si="22"/>
        <v>-2.1203116215565032E-2</v>
      </c>
      <c r="D93" s="14">
        <v>106.60692111243664</v>
      </c>
      <c r="E93" s="22">
        <f t="shared" si="17"/>
        <v>0.42435679216518957</v>
      </c>
      <c r="F93" s="14">
        <f t="shared" si="23"/>
        <v>17.10824621677293</v>
      </c>
      <c r="G93" s="14">
        <f t="shared" si="18"/>
        <v>4.6909280910383737</v>
      </c>
      <c r="H93" s="14">
        <f t="shared" si="19"/>
        <v>4.2665712988731839</v>
      </c>
      <c r="I93" s="14">
        <f t="shared" si="20"/>
        <v>90.671254913405406</v>
      </c>
      <c r="J93" s="14">
        <f t="shared" si="21"/>
        <v>2.508659459010687E-5</v>
      </c>
      <c r="K93" s="16">
        <f t="shared" si="24"/>
        <v>-1.9435456546334051E-2</v>
      </c>
    </row>
    <row r="94" spans="1:11" x14ac:dyDescent="0.3">
      <c r="A94" t="s">
        <v>806</v>
      </c>
      <c r="B94" s="14">
        <v>91.887720000000002</v>
      </c>
      <c r="C94" s="16">
        <f t="shared" si="22"/>
        <v>1.3415935012718538E-2</v>
      </c>
      <c r="D94" s="14">
        <v>107.67583814664701</v>
      </c>
      <c r="E94" s="22">
        <f t="shared" si="17"/>
        <v>0.42435679216518957</v>
      </c>
      <c r="F94" s="14">
        <f t="shared" si="23"/>
        <v>16.949890227322065</v>
      </c>
      <c r="G94" s="14">
        <f t="shared" si="18"/>
        <v>4.7363521405728903</v>
      </c>
      <c r="H94" s="14">
        <f t="shared" si="19"/>
        <v>4.3119953484077005</v>
      </c>
      <c r="I94" s="14">
        <f t="shared" si="20"/>
        <v>91.887671889931084</v>
      </c>
      <c r="J94" s="14">
        <f t="shared" si="21"/>
        <v>4.811006891713987E-5</v>
      </c>
      <c r="K94" s="16">
        <f t="shared" si="24"/>
        <v>1.0026713303942003E-2</v>
      </c>
    </row>
    <row r="95" spans="1:11" x14ac:dyDescent="0.3">
      <c r="A95" t="s">
        <v>805</v>
      </c>
      <c r="B95" s="14">
        <v>134.57844</v>
      </c>
      <c r="C95" s="16">
        <f t="shared" si="22"/>
        <v>0.46459657503744789</v>
      </c>
      <c r="D95" s="14">
        <v>150.22037458408283</v>
      </c>
      <c r="E95" s="22">
        <f t="shared" si="17"/>
        <v>0.42435679216518957</v>
      </c>
      <c r="F95" s="14">
        <f t="shared" si="23"/>
        <v>16.793000000000013</v>
      </c>
      <c r="G95" s="14">
        <f t="shared" si="18"/>
        <v>5.5429314055249028</v>
      </c>
      <c r="H95" s="14">
        <f t="shared" si="19"/>
        <v>5.118574613359713</v>
      </c>
      <c r="I95" s="14">
        <f t="shared" si="20"/>
        <v>134.57833520316399</v>
      </c>
      <c r="J95" s="14">
        <f t="shared" si="21"/>
        <v>1.0479683601261058E-4</v>
      </c>
      <c r="K95" s="16">
        <f t="shared" si="24"/>
        <v>0.39511683558472166</v>
      </c>
    </row>
    <row r="98" spans="1:2" x14ac:dyDescent="0.3">
      <c r="A98" t="s">
        <v>843</v>
      </c>
      <c r="B98">
        <f>(LN(D95/F95)+(B26-B78^2/2)*B25/(B78*SQRT(B25)))</f>
        <v>2.1462795110649839</v>
      </c>
    </row>
    <row r="99" spans="1:2" x14ac:dyDescent="0.3">
      <c r="A99" t="s">
        <v>844</v>
      </c>
      <c r="B99" s="16">
        <f>_xlfn.NORM.S.DIST(-B98,1)</f>
        <v>1.5925342626181272E-2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8318B-1785-437A-9DE8-F84DB9C5FFED}">
  <dimension ref="A1:G61"/>
  <sheetViews>
    <sheetView topLeftCell="A5" workbookViewId="0">
      <selection activeCell="F22" sqref="F22"/>
    </sheetView>
  </sheetViews>
  <sheetFormatPr defaultRowHeight="14.4" x14ac:dyDescent="0.3"/>
  <cols>
    <col min="1" max="1" width="27.77734375" bestFit="1" customWidth="1"/>
    <col min="3" max="3" width="11.77734375" bestFit="1" customWidth="1"/>
    <col min="4" max="4" width="15.109375" bestFit="1" customWidth="1"/>
    <col min="5" max="5" width="11.5546875" bestFit="1" customWidth="1"/>
    <col min="7" max="7" width="11.77734375" bestFit="1" customWidth="1"/>
  </cols>
  <sheetData>
    <row r="1" spans="1:7" x14ac:dyDescent="0.3">
      <c r="A1" t="s">
        <v>885</v>
      </c>
      <c r="B1" t="s">
        <v>884</v>
      </c>
      <c r="C1" t="s">
        <v>883</v>
      </c>
      <c r="D1" t="s">
        <v>882</v>
      </c>
      <c r="E1" t="s">
        <v>881</v>
      </c>
      <c r="F1" t="s">
        <v>880</v>
      </c>
      <c r="G1" t="s">
        <v>879</v>
      </c>
    </row>
    <row r="2" spans="1:7" x14ac:dyDescent="0.3">
      <c r="A2" t="s">
        <v>878</v>
      </c>
      <c r="B2">
        <v>2021</v>
      </c>
      <c r="C2">
        <v>4.5</v>
      </c>
      <c r="D2">
        <v>2.5</v>
      </c>
      <c r="E2">
        <v>1</v>
      </c>
      <c r="F2">
        <v>12</v>
      </c>
      <c r="G2" t="s">
        <v>866</v>
      </c>
    </row>
    <row r="3" spans="1:7" x14ac:dyDescent="0.3">
      <c r="A3" t="s">
        <v>878</v>
      </c>
      <c r="B3">
        <v>2022</v>
      </c>
      <c r="C3">
        <v>4.3</v>
      </c>
      <c r="D3">
        <v>2.6</v>
      </c>
      <c r="E3">
        <v>1.1000000000000001</v>
      </c>
      <c r="F3">
        <v>12.5</v>
      </c>
      <c r="G3" t="s">
        <v>866</v>
      </c>
    </row>
    <row r="4" spans="1:7" x14ac:dyDescent="0.3">
      <c r="A4" t="s">
        <v>878</v>
      </c>
      <c r="B4">
        <v>2023</v>
      </c>
      <c r="C4">
        <v>4</v>
      </c>
      <c r="D4">
        <v>2.7</v>
      </c>
      <c r="E4">
        <v>1.1000000000000001</v>
      </c>
      <c r="F4">
        <v>13</v>
      </c>
      <c r="G4" t="s">
        <v>866</v>
      </c>
    </row>
    <row r="5" spans="1:7" x14ac:dyDescent="0.3">
      <c r="A5" t="s">
        <v>878</v>
      </c>
      <c r="B5">
        <v>2024</v>
      </c>
      <c r="C5">
        <v>3.8</v>
      </c>
      <c r="D5">
        <v>2.8</v>
      </c>
      <c r="E5">
        <v>1.2</v>
      </c>
      <c r="F5">
        <v>13.5</v>
      </c>
      <c r="G5" t="s">
        <v>866</v>
      </c>
    </row>
    <row r="6" spans="1:7" x14ac:dyDescent="0.3">
      <c r="A6" t="s">
        <v>855</v>
      </c>
      <c r="B6">
        <v>2021</v>
      </c>
      <c r="C6">
        <v>1.5</v>
      </c>
      <c r="D6">
        <v>3.7</v>
      </c>
      <c r="E6">
        <v>1.2</v>
      </c>
      <c r="F6">
        <v>11.5</v>
      </c>
      <c r="G6" t="s">
        <v>868</v>
      </c>
    </row>
    <row r="7" spans="1:7" x14ac:dyDescent="0.3">
      <c r="A7" t="s">
        <v>855</v>
      </c>
      <c r="B7">
        <v>2022</v>
      </c>
      <c r="C7">
        <v>1.4</v>
      </c>
      <c r="D7">
        <v>3.8</v>
      </c>
      <c r="E7">
        <v>1.2</v>
      </c>
      <c r="F7">
        <v>11.7</v>
      </c>
      <c r="G7" t="s">
        <v>868</v>
      </c>
    </row>
    <row r="8" spans="1:7" x14ac:dyDescent="0.3">
      <c r="A8" t="s">
        <v>855</v>
      </c>
      <c r="B8">
        <v>2023</v>
      </c>
      <c r="C8">
        <v>1.3</v>
      </c>
      <c r="D8">
        <v>4</v>
      </c>
      <c r="E8">
        <v>1.3</v>
      </c>
      <c r="F8">
        <v>12</v>
      </c>
      <c r="G8" t="s">
        <v>868</v>
      </c>
    </row>
    <row r="9" spans="1:7" x14ac:dyDescent="0.3">
      <c r="A9" t="s">
        <v>855</v>
      </c>
      <c r="B9">
        <v>2024</v>
      </c>
      <c r="C9">
        <v>1.3</v>
      </c>
      <c r="D9">
        <v>4.2</v>
      </c>
      <c r="E9">
        <v>1.3</v>
      </c>
      <c r="F9">
        <v>12.2</v>
      </c>
      <c r="G9" t="s">
        <v>868</v>
      </c>
    </row>
    <row r="10" spans="1:7" x14ac:dyDescent="0.3">
      <c r="A10" t="s">
        <v>857</v>
      </c>
      <c r="B10">
        <v>2021</v>
      </c>
      <c r="C10">
        <v>1.8</v>
      </c>
      <c r="D10">
        <v>3.5</v>
      </c>
      <c r="E10">
        <v>1.3</v>
      </c>
      <c r="F10">
        <v>12</v>
      </c>
      <c r="G10" t="s">
        <v>868</v>
      </c>
    </row>
    <row r="11" spans="1:7" x14ac:dyDescent="0.3">
      <c r="A11" t="s">
        <v>857</v>
      </c>
      <c r="B11">
        <v>2022</v>
      </c>
      <c r="C11">
        <v>1.7</v>
      </c>
      <c r="D11">
        <v>3.7</v>
      </c>
      <c r="E11">
        <v>1.4</v>
      </c>
      <c r="F11">
        <v>12.5</v>
      </c>
      <c r="G11" t="s">
        <v>868</v>
      </c>
    </row>
    <row r="12" spans="1:7" x14ac:dyDescent="0.3">
      <c r="A12" t="s">
        <v>857</v>
      </c>
      <c r="B12">
        <v>2023</v>
      </c>
      <c r="C12">
        <v>1.6</v>
      </c>
      <c r="D12">
        <v>3.8</v>
      </c>
      <c r="E12">
        <v>1.4</v>
      </c>
      <c r="F12">
        <v>12.8</v>
      </c>
      <c r="G12" t="s">
        <v>868</v>
      </c>
    </row>
    <row r="13" spans="1:7" x14ac:dyDescent="0.3">
      <c r="A13" t="s">
        <v>857</v>
      </c>
      <c r="B13">
        <v>2024</v>
      </c>
      <c r="C13">
        <v>1.5</v>
      </c>
      <c r="D13">
        <v>4</v>
      </c>
      <c r="E13">
        <v>1.5</v>
      </c>
      <c r="F13">
        <v>13</v>
      </c>
      <c r="G13" t="s">
        <v>868</v>
      </c>
    </row>
    <row r="14" spans="1:7" x14ac:dyDescent="0.3">
      <c r="A14" t="s">
        <v>854</v>
      </c>
      <c r="B14">
        <v>2021</v>
      </c>
      <c r="C14">
        <v>0.8</v>
      </c>
      <c r="D14">
        <v>6</v>
      </c>
      <c r="E14">
        <v>1.5</v>
      </c>
      <c r="F14">
        <v>18</v>
      </c>
      <c r="G14" t="s">
        <v>868</v>
      </c>
    </row>
    <row r="15" spans="1:7" x14ac:dyDescent="0.3">
      <c r="A15" t="s">
        <v>854</v>
      </c>
      <c r="B15">
        <v>2022</v>
      </c>
      <c r="C15">
        <v>0.7</v>
      </c>
      <c r="D15">
        <v>6.2</v>
      </c>
      <c r="E15">
        <v>1.6</v>
      </c>
      <c r="F15">
        <v>18.3</v>
      </c>
      <c r="G15" t="s">
        <v>868</v>
      </c>
    </row>
    <row r="16" spans="1:7" x14ac:dyDescent="0.3">
      <c r="A16" t="s">
        <v>854</v>
      </c>
      <c r="B16">
        <v>2023</v>
      </c>
      <c r="C16">
        <v>0.7</v>
      </c>
      <c r="D16">
        <v>6.4</v>
      </c>
      <c r="E16">
        <v>1.7</v>
      </c>
      <c r="F16">
        <v>18.5</v>
      </c>
      <c r="G16" t="s">
        <v>868</v>
      </c>
    </row>
    <row r="17" spans="1:7" x14ac:dyDescent="0.3">
      <c r="A17" t="s">
        <v>854</v>
      </c>
      <c r="B17">
        <v>2024</v>
      </c>
      <c r="C17">
        <v>0.6</v>
      </c>
      <c r="D17">
        <v>6.5</v>
      </c>
      <c r="E17">
        <v>1.7</v>
      </c>
      <c r="F17">
        <v>18.7</v>
      </c>
      <c r="G17" t="s">
        <v>868</v>
      </c>
    </row>
    <row r="18" spans="1:7" x14ac:dyDescent="0.3">
      <c r="A18" t="s">
        <v>858</v>
      </c>
      <c r="B18">
        <v>2021</v>
      </c>
      <c r="C18" s="14">
        <f>'Ratio analysis'!C13</f>
        <v>5.2040038131553858</v>
      </c>
      <c r="D18" s="14">
        <f>'Ratio analysis'!C14</f>
        <v>2.9454743729552888</v>
      </c>
      <c r="E18" s="14">
        <f>'Ratio analysis'!C6</f>
        <v>0.94091833458203999</v>
      </c>
      <c r="F18" s="22">
        <f>'Ratio analysis'!C21</f>
        <v>0.16906609914872309</v>
      </c>
      <c r="G18" t="s">
        <v>866</v>
      </c>
    </row>
    <row r="19" spans="1:7" x14ac:dyDescent="0.3">
      <c r="A19" t="s">
        <v>858</v>
      </c>
      <c r="B19">
        <v>2022</v>
      </c>
      <c r="C19">
        <v>5.0999999999999996</v>
      </c>
      <c r="D19" s="14">
        <f>'Ratio analysis'!D14</f>
        <v>4.0248198558847079</v>
      </c>
      <c r="E19" s="14">
        <f>'Ratio analysis'!D6</f>
        <v>0.76997054236700746</v>
      </c>
      <c r="F19" s="22">
        <f>'Ratio analysis'!D21</f>
        <v>0.35622165532879818</v>
      </c>
      <c r="G19" t="s">
        <v>866</v>
      </c>
    </row>
    <row r="20" spans="1:7" x14ac:dyDescent="0.3">
      <c r="A20" t="s">
        <v>858</v>
      </c>
      <c r="B20">
        <v>2023</v>
      </c>
      <c r="C20" s="14">
        <f>'Ratio analysis'!E13</f>
        <v>4.5872162485065715</v>
      </c>
      <c r="D20" s="14">
        <f>'Ratio analysis'!E14</f>
        <v>2.4452945677123181</v>
      </c>
      <c r="E20" s="14">
        <f>'Ratio analysis'!E6</f>
        <v>0.52419050494376929</v>
      </c>
      <c r="F20" s="22">
        <f>'Ratio analysis'!E21</f>
        <v>0.31391808270307436</v>
      </c>
      <c r="G20" t="s">
        <v>866</v>
      </c>
    </row>
    <row r="21" spans="1:7" x14ac:dyDescent="0.3">
      <c r="A21" t="s">
        <v>858</v>
      </c>
      <c r="B21">
        <v>2024</v>
      </c>
      <c r="C21" s="14">
        <f>'Ratio analysis'!F13</f>
        <v>4.1802800466744454</v>
      </c>
      <c r="D21" s="14">
        <f>'Ratio analysis'!F14</f>
        <v>1.9922619047619048</v>
      </c>
      <c r="E21" s="14">
        <f>'Ratio analysis'!F6</f>
        <v>0.5750384319754035</v>
      </c>
      <c r="F21" s="22">
        <f>Table14[[#This Row],[Column5]]</f>
        <v>0.28074148632779733</v>
      </c>
      <c r="G21" t="s">
        <v>866</v>
      </c>
    </row>
    <row r="22" spans="1:7" x14ac:dyDescent="0.3">
      <c r="A22" t="s">
        <v>877</v>
      </c>
      <c r="B22">
        <v>2021</v>
      </c>
      <c r="C22">
        <v>1.3</v>
      </c>
      <c r="D22">
        <v>3.5</v>
      </c>
      <c r="E22">
        <v>1.3</v>
      </c>
      <c r="F22">
        <v>11.5</v>
      </c>
      <c r="G22" t="s">
        <v>868</v>
      </c>
    </row>
    <row r="23" spans="1:7" x14ac:dyDescent="0.3">
      <c r="A23" t="s">
        <v>877</v>
      </c>
      <c r="B23">
        <v>2022</v>
      </c>
      <c r="C23">
        <v>1.2</v>
      </c>
      <c r="D23">
        <v>3.7</v>
      </c>
      <c r="E23">
        <v>1.4</v>
      </c>
      <c r="F23">
        <v>11.8</v>
      </c>
      <c r="G23" t="s">
        <v>868</v>
      </c>
    </row>
    <row r="24" spans="1:7" x14ac:dyDescent="0.3">
      <c r="A24" t="s">
        <v>877</v>
      </c>
      <c r="B24">
        <v>2023</v>
      </c>
      <c r="C24">
        <v>1.1000000000000001</v>
      </c>
      <c r="D24">
        <v>3.9</v>
      </c>
      <c r="E24">
        <v>1.4</v>
      </c>
      <c r="F24">
        <v>12</v>
      </c>
      <c r="G24" t="s">
        <v>868</v>
      </c>
    </row>
    <row r="25" spans="1:7" x14ac:dyDescent="0.3">
      <c r="A25" t="s">
        <v>877</v>
      </c>
      <c r="B25">
        <v>2024</v>
      </c>
      <c r="C25">
        <v>1</v>
      </c>
      <c r="D25">
        <v>4</v>
      </c>
      <c r="E25">
        <v>1.5</v>
      </c>
      <c r="F25">
        <v>12.3</v>
      </c>
      <c r="G25" t="s">
        <v>868</v>
      </c>
    </row>
    <row r="26" spans="1:7" x14ac:dyDescent="0.3">
      <c r="A26" t="s">
        <v>876</v>
      </c>
      <c r="B26">
        <v>2021</v>
      </c>
      <c r="C26">
        <v>2.5</v>
      </c>
      <c r="D26">
        <v>1.8</v>
      </c>
      <c r="E26">
        <v>1</v>
      </c>
      <c r="F26">
        <v>9</v>
      </c>
      <c r="G26" t="s">
        <v>873</v>
      </c>
    </row>
    <row r="27" spans="1:7" x14ac:dyDescent="0.3">
      <c r="A27" t="s">
        <v>876</v>
      </c>
      <c r="B27">
        <v>2022</v>
      </c>
      <c r="C27">
        <v>2.4</v>
      </c>
      <c r="D27">
        <v>1.9</v>
      </c>
      <c r="E27">
        <v>1.1000000000000001</v>
      </c>
      <c r="F27">
        <v>9.5</v>
      </c>
      <c r="G27" t="s">
        <v>866</v>
      </c>
    </row>
    <row r="28" spans="1:7" x14ac:dyDescent="0.3">
      <c r="A28" t="s">
        <v>876</v>
      </c>
      <c r="B28">
        <v>2023</v>
      </c>
      <c r="C28">
        <v>2.2999999999999998</v>
      </c>
      <c r="D28">
        <v>2</v>
      </c>
      <c r="E28">
        <v>1.1000000000000001</v>
      </c>
      <c r="F28">
        <v>9.6999999999999993</v>
      </c>
      <c r="G28" t="s">
        <v>866</v>
      </c>
    </row>
    <row r="29" spans="1:7" x14ac:dyDescent="0.3">
      <c r="A29" t="s">
        <v>876</v>
      </c>
      <c r="B29">
        <v>2024</v>
      </c>
      <c r="C29">
        <v>2.2000000000000002</v>
      </c>
      <c r="D29">
        <v>2.1</v>
      </c>
      <c r="E29">
        <v>1.2</v>
      </c>
      <c r="F29">
        <v>9.8000000000000007</v>
      </c>
      <c r="G29" t="s">
        <v>866</v>
      </c>
    </row>
    <row r="30" spans="1:7" x14ac:dyDescent="0.3">
      <c r="A30" t="s">
        <v>875</v>
      </c>
      <c r="B30">
        <v>2021</v>
      </c>
      <c r="C30">
        <v>2.2999999999999998</v>
      </c>
      <c r="D30">
        <v>2.5</v>
      </c>
      <c r="E30">
        <v>1.2</v>
      </c>
      <c r="F30">
        <v>10.199999999999999</v>
      </c>
      <c r="G30" t="s">
        <v>866</v>
      </c>
    </row>
    <row r="31" spans="1:7" x14ac:dyDescent="0.3">
      <c r="A31" t="s">
        <v>875</v>
      </c>
      <c r="B31">
        <v>2022</v>
      </c>
      <c r="C31">
        <v>2.2000000000000002</v>
      </c>
      <c r="D31">
        <v>2.7</v>
      </c>
      <c r="E31">
        <v>1.3</v>
      </c>
      <c r="F31">
        <v>10.5</v>
      </c>
      <c r="G31" t="s">
        <v>866</v>
      </c>
    </row>
    <row r="32" spans="1:7" x14ac:dyDescent="0.3">
      <c r="A32" t="s">
        <v>875</v>
      </c>
      <c r="B32">
        <v>2023</v>
      </c>
      <c r="C32">
        <v>2.1</v>
      </c>
      <c r="D32">
        <v>2.9</v>
      </c>
      <c r="E32">
        <v>1.3</v>
      </c>
      <c r="F32">
        <v>10.8</v>
      </c>
      <c r="G32" t="s">
        <v>866</v>
      </c>
    </row>
    <row r="33" spans="1:7" x14ac:dyDescent="0.3">
      <c r="A33" t="s">
        <v>875</v>
      </c>
      <c r="B33">
        <v>2024</v>
      </c>
      <c r="C33">
        <v>2</v>
      </c>
      <c r="D33">
        <v>3</v>
      </c>
      <c r="E33">
        <v>1.4</v>
      </c>
      <c r="F33">
        <v>11</v>
      </c>
      <c r="G33" t="s">
        <v>868</v>
      </c>
    </row>
    <row r="34" spans="1:7" x14ac:dyDescent="0.3">
      <c r="A34" t="s">
        <v>851</v>
      </c>
      <c r="B34">
        <v>2021</v>
      </c>
      <c r="C34">
        <v>1.1000000000000001</v>
      </c>
      <c r="D34">
        <v>3.2</v>
      </c>
      <c r="E34">
        <v>1.3</v>
      </c>
      <c r="F34">
        <v>11</v>
      </c>
      <c r="G34" t="s">
        <v>868</v>
      </c>
    </row>
    <row r="35" spans="1:7" x14ac:dyDescent="0.3">
      <c r="A35" t="s">
        <v>851</v>
      </c>
      <c r="B35">
        <v>2022</v>
      </c>
      <c r="C35">
        <v>1</v>
      </c>
      <c r="D35">
        <v>3.3</v>
      </c>
      <c r="E35">
        <v>1.3</v>
      </c>
      <c r="F35">
        <v>11.3</v>
      </c>
      <c r="G35" t="s">
        <v>868</v>
      </c>
    </row>
    <row r="36" spans="1:7" x14ac:dyDescent="0.3">
      <c r="A36" t="s">
        <v>851</v>
      </c>
      <c r="B36">
        <v>2023</v>
      </c>
      <c r="C36">
        <v>0.9</v>
      </c>
      <c r="D36">
        <v>3.5</v>
      </c>
      <c r="E36">
        <v>1.4</v>
      </c>
      <c r="F36">
        <v>11.5</v>
      </c>
      <c r="G36" t="s">
        <v>868</v>
      </c>
    </row>
    <row r="37" spans="1:7" x14ac:dyDescent="0.3">
      <c r="A37" t="s">
        <v>851</v>
      </c>
      <c r="B37">
        <v>2024</v>
      </c>
      <c r="C37">
        <v>0.8</v>
      </c>
      <c r="D37">
        <v>3.6</v>
      </c>
      <c r="E37">
        <v>1.4</v>
      </c>
      <c r="F37">
        <v>11.7</v>
      </c>
      <c r="G37" t="s">
        <v>868</v>
      </c>
    </row>
    <row r="38" spans="1:7" x14ac:dyDescent="0.3">
      <c r="A38" t="s">
        <v>874</v>
      </c>
      <c r="B38">
        <v>2021</v>
      </c>
      <c r="C38">
        <v>1.9</v>
      </c>
      <c r="D38">
        <v>2.1</v>
      </c>
      <c r="E38">
        <v>1.2</v>
      </c>
      <c r="F38">
        <v>9.5</v>
      </c>
      <c r="G38" t="s">
        <v>866</v>
      </c>
    </row>
    <row r="39" spans="1:7" x14ac:dyDescent="0.3">
      <c r="A39" t="s">
        <v>874</v>
      </c>
      <c r="B39">
        <v>2022</v>
      </c>
      <c r="C39">
        <v>1.8</v>
      </c>
      <c r="D39">
        <v>2.2000000000000002</v>
      </c>
      <c r="E39">
        <v>1.2</v>
      </c>
      <c r="F39">
        <v>9.6999999999999993</v>
      </c>
      <c r="G39" t="s">
        <v>866</v>
      </c>
    </row>
    <row r="40" spans="1:7" x14ac:dyDescent="0.3">
      <c r="A40" t="s">
        <v>874</v>
      </c>
      <c r="B40">
        <v>2023</v>
      </c>
      <c r="C40">
        <v>1.7</v>
      </c>
      <c r="D40">
        <v>2.2999999999999998</v>
      </c>
      <c r="E40">
        <v>1.3</v>
      </c>
      <c r="F40">
        <v>10</v>
      </c>
      <c r="G40" t="s">
        <v>866</v>
      </c>
    </row>
    <row r="41" spans="1:7" x14ac:dyDescent="0.3">
      <c r="A41" t="s">
        <v>874</v>
      </c>
      <c r="B41">
        <v>2024</v>
      </c>
      <c r="C41">
        <v>1.6</v>
      </c>
      <c r="D41">
        <v>2.4</v>
      </c>
      <c r="E41">
        <v>1.3</v>
      </c>
      <c r="F41">
        <v>10.199999999999999</v>
      </c>
      <c r="G41" t="s">
        <v>868</v>
      </c>
    </row>
    <row r="42" spans="1:7" x14ac:dyDescent="0.3">
      <c r="A42" t="s">
        <v>872</v>
      </c>
      <c r="B42">
        <v>2021</v>
      </c>
      <c r="C42">
        <v>3.2</v>
      </c>
      <c r="D42">
        <v>1.1000000000000001</v>
      </c>
      <c r="E42">
        <v>0.9</v>
      </c>
      <c r="F42">
        <v>7.5</v>
      </c>
      <c r="G42" t="s">
        <v>873</v>
      </c>
    </row>
    <row r="43" spans="1:7" x14ac:dyDescent="0.3">
      <c r="A43" t="s">
        <v>872</v>
      </c>
      <c r="B43">
        <v>2022</v>
      </c>
      <c r="C43">
        <v>3.1</v>
      </c>
      <c r="D43">
        <v>1.2</v>
      </c>
      <c r="E43">
        <v>1</v>
      </c>
      <c r="F43">
        <v>7.8</v>
      </c>
      <c r="G43" t="s">
        <v>873</v>
      </c>
    </row>
    <row r="44" spans="1:7" x14ac:dyDescent="0.3">
      <c r="A44" t="s">
        <v>872</v>
      </c>
      <c r="B44">
        <v>2023</v>
      </c>
      <c r="C44">
        <v>3</v>
      </c>
      <c r="D44">
        <v>1.3</v>
      </c>
      <c r="E44">
        <v>1</v>
      </c>
      <c r="F44">
        <v>8</v>
      </c>
      <c r="G44" t="s">
        <v>866</v>
      </c>
    </row>
    <row r="45" spans="1:7" x14ac:dyDescent="0.3">
      <c r="A45" t="s">
        <v>872</v>
      </c>
      <c r="B45">
        <v>2024</v>
      </c>
      <c r="C45">
        <v>2.9</v>
      </c>
      <c r="D45">
        <v>1.4</v>
      </c>
      <c r="E45">
        <v>1.1000000000000001</v>
      </c>
      <c r="F45">
        <v>8.1999999999999993</v>
      </c>
      <c r="G45" t="s">
        <v>866</v>
      </c>
    </row>
    <row r="46" spans="1:7" x14ac:dyDescent="0.3">
      <c r="A46" t="s">
        <v>871</v>
      </c>
      <c r="B46">
        <v>2021</v>
      </c>
      <c r="C46">
        <v>1.8</v>
      </c>
      <c r="D46">
        <v>2.9</v>
      </c>
      <c r="E46">
        <v>1.3</v>
      </c>
      <c r="F46">
        <v>11</v>
      </c>
      <c r="G46" t="s">
        <v>868</v>
      </c>
    </row>
    <row r="47" spans="1:7" x14ac:dyDescent="0.3">
      <c r="A47" t="s">
        <v>871</v>
      </c>
      <c r="B47">
        <v>2022</v>
      </c>
      <c r="C47">
        <v>1.7</v>
      </c>
      <c r="D47">
        <v>3</v>
      </c>
      <c r="E47">
        <v>1.3</v>
      </c>
      <c r="F47">
        <v>11.3</v>
      </c>
      <c r="G47" t="s">
        <v>868</v>
      </c>
    </row>
    <row r="48" spans="1:7" x14ac:dyDescent="0.3">
      <c r="A48" t="s">
        <v>871</v>
      </c>
      <c r="B48">
        <v>2023</v>
      </c>
      <c r="C48">
        <v>1.6</v>
      </c>
      <c r="D48">
        <v>3.1</v>
      </c>
      <c r="E48">
        <v>1.4</v>
      </c>
      <c r="F48">
        <v>11.5</v>
      </c>
      <c r="G48" t="s">
        <v>868</v>
      </c>
    </row>
    <row r="49" spans="1:7" x14ac:dyDescent="0.3">
      <c r="A49" t="s">
        <v>871</v>
      </c>
      <c r="B49">
        <v>2024</v>
      </c>
      <c r="C49">
        <v>1.5</v>
      </c>
      <c r="D49">
        <v>3.2</v>
      </c>
      <c r="E49">
        <v>1.4</v>
      </c>
      <c r="F49">
        <v>11.6</v>
      </c>
      <c r="G49" t="s">
        <v>868</v>
      </c>
    </row>
    <row r="50" spans="1:7" x14ac:dyDescent="0.3">
      <c r="A50" t="s">
        <v>870</v>
      </c>
      <c r="B50">
        <v>2021</v>
      </c>
      <c r="C50">
        <v>1.5</v>
      </c>
      <c r="D50">
        <v>2.8</v>
      </c>
      <c r="E50">
        <v>1.3</v>
      </c>
      <c r="F50">
        <v>10.5</v>
      </c>
      <c r="G50" t="s">
        <v>866</v>
      </c>
    </row>
    <row r="51" spans="1:7" x14ac:dyDescent="0.3">
      <c r="A51" t="s">
        <v>870</v>
      </c>
      <c r="B51">
        <v>2022</v>
      </c>
      <c r="C51">
        <v>1.4</v>
      </c>
      <c r="D51">
        <v>2.9</v>
      </c>
      <c r="E51">
        <v>1.3</v>
      </c>
      <c r="F51">
        <v>10.7</v>
      </c>
      <c r="G51" t="s">
        <v>866</v>
      </c>
    </row>
    <row r="52" spans="1:7" x14ac:dyDescent="0.3">
      <c r="A52" t="s">
        <v>870</v>
      </c>
      <c r="B52">
        <v>2023</v>
      </c>
      <c r="C52">
        <v>1.3</v>
      </c>
      <c r="D52">
        <v>3</v>
      </c>
      <c r="E52">
        <v>1.4</v>
      </c>
      <c r="F52">
        <v>10.8</v>
      </c>
      <c r="G52" t="s">
        <v>868</v>
      </c>
    </row>
    <row r="53" spans="1:7" x14ac:dyDescent="0.3">
      <c r="A53" t="s">
        <v>870</v>
      </c>
      <c r="B53">
        <v>2024</v>
      </c>
      <c r="C53">
        <v>1.2</v>
      </c>
      <c r="D53">
        <v>3.1</v>
      </c>
      <c r="E53">
        <v>1.4</v>
      </c>
      <c r="F53">
        <v>11</v>
      </c>
      <c r="G53" t="s">
        <v>868</v>
      </c>
    </row>
    <row r="54" spans="1:7" x14ac:dyDescent="0.3">
      <c r="A54" t="s">
        <v>869</v>
      </c>
      <c r="B54">
        <v>2021</v>
      </c>
      <c r="C54">
        <v>1.6</v>
      </c>
      <c r="D54">
        <v>2.2000000000000002</v>
      </c>
      <c r="E54">
        <v>1.2</v>
      </c>
      <c r="F54">
        <v>9.8000000000000007</v>
      </c>
      <c r="G54" t="s">
        <v>866</v>
      </c>
    </row>
    <row r="55" spans="1:7" x14ac:dyDescent="0.3">
      <c r="A55" t="s">
        <v>869</v>
      </c>
      <c r="B55">
        <v>2022</v>
      </c>
      <c r="C55">
        <v>1.5</v>
      </c>
      <c r="D55">
        <v>2.2999999999999998</v>
      </c>
      <c r="E55">
        <v>1.2</v>
      </c>
      <c r="F55">
        <v>9.9</v>
      </c>
      <c r="G55" t="s">
        <v>866</v>
      </c>
    </row>
    <row r="56" spans="1:7" x14ac:dyDescent="0.3">
      <c r="A56" t="s">
        <v>869</v>
      </c>
      <c r="B56">
        <v>2023</v>
      </c>
      <c r="C56">
        <v>1.4</v>
      </c>
      <c r="D56">
        <v>2.4</v>
      </c>
      <c r="E56">
        <v>1.3</v>
      </c>
      <c r="F56">
        <v>10</v>
      </c>
      <c r="G56" t="s">
        <v>868</v>
      </c>
    </row>
    <row r="57" spans="1:7" x14ac:dyDescent="0.3">
      <c r="A57" t="s">
        <v>869</v>
      </c>
      <c r="B57">
        <v>2024</v>
      </c>
      <c r="C57">
        <v>1.3</v>
      </c>
      <c r="D57">
        <v>2.5</v>
      </c>
      <c r="E57">
        <v>1.3</v>
      </c>
      <c r="F57">
        <v>10.199999999999999</v>
      </c>
      <c r="G57" t="s">
        <v>868</v>
      </c>
    </row>
    <row r="58" spans="1:7" x14ac:dyDescent="0.3">
      <c r="A58" t="s">
        <v>867</v>
      </c>
      <c r="B58">
        <v>2021</v>
      </c>
      <c r="C58">
        <v>1.9</v>
      </c>
      <c r="D58">
        <v>1.8</v>
      </c>
      <c r="E58">
        <v>1.1000000000000001</v>
      </c>
      <c r="F58">
        <v>9</v>
      </c>
      <c r="G58" t="s">
        <v>866</v>
      </c>
    </row>
    <row r="59" spans="1:7" x14ac:dyDescent="0.3">
      <c r="A59" t="s">
        <v>867</v>
      </c>
      <c r="B59">
        <v>2022</v>
      </c>
      <c r="C59">
        <v>1.8</v>
      </c>
      <c r="D59">
        <v>1.9</v>
      </c>
      <c r="E59">
        <v>1.1000000000000001</v>
      </c>
      <c r="F59">
        <v>9.1999999999999993</v>
      </c>
      <c r="G59" t="s">
        <v>866</v>
      </c>
    </row>
    <row r="60" spans="1:7" x14ac:dyDescent="0.3">
      <c r="A60" t="s">
        <v>867</v>
      </c>
      <c r="B60">
        <v>2023</v>
      </c>
      <c r="C60">
        <v>1.7</v>
      </c>
      <c r="D60">
        <v>2</v>
      </c>
      <c r="E60">
        <v>1.2</v>
      </c>
      <c r="F60">
        <v>9.3000000000000007</v>
      </c>
      <c r="G60" t="s">
        <v>866</v>
      </c>
    </row>
    <row r="61" spans="1:7" x14ac:dyDescent="0.3">
      <c r="A61" t="s">
        <v>867</v>
      </c>
      <c r="B61">
        <v>2024</v>
      </c>
      <c r="C61">
        <v>1.6</v>
      </c>
      <c r="D61">
        <v>2.1</v>
      </c>
      <c r="E61">
        <v>1.2</v>
      </c>
      <c r="F61">
        <v>9.5</v>
      </c>
      <c r="G61" t="s">
        <v>866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A08B6-28B9-4D5C-865A-94A570C13CCF}">
  <dimension ref="A1:L16"/>
  <sheetViews>
    <sheetView workbookViewId="0">
      <selection activeCell="N14" sqref="N14"/>
    </sheetView>
  </sheetViews>
  <sheetFormatPr defaultRowHeight="14.4" x14ac:dyDescent="0.3"/>
  <cols>
    <col min="1" max="1" width="27.77734375" bestFit="1" customWidth="1"/>
    <col min="2" max="2" width="15.6640625" bestFit="1" customWidth="1"/>
    <col min="3" max="3" width="11.5546875" bestFit="1" customWidth="1"/>
    <col min="4" max="4" width="15.6640625" bestFit="1" customWidth="1"/>
    <col min="5" max="5" width="11.5546875" bestFit="1" customWidth="1"/>
    <col min="6" max="6" width="15.6640625" bestFit="1" customWidth="1"/>
    <col min="7" max="7" width="11.5546875" bestFit="1" customWidth="1"/>
    <col min="8" max="8" width="15.6640625" bestFit="1" customWidth="1"/>
    <col min="9" max="9" width="11.5546875" bestFit="1" customWidth="1"/>
    <col min="10" max="12" width="17" bestFit="1" customWidth="1"/>
  </cols>
  <sheetData>
    <row r="1" spans="1:12" x14ac:dyDescent="0.3">
      <c r="A1" t="s">
        <v>885</v>
      </c>
      <c r="B1" t="s">
        <v>889</v>
      </c>
      <c r="C1" t="s">
        <v>865</v>
      </c>
      <c r="D1" t="s">
        <v>888</v>
      </c>
      <c r="E1" t="s">
        <v>864</v>
      </c>
      <c r="F1" t="s">
        <v>887</v>
      </c>
      <c r="G1" t="s">
        <v>863</v>
      </c>
      <c r="H1" t="s">
        <v>886</v>
      </c>
      <c r="I1" t="s">
        <v>862</v>
      </c>
      <c r="J1" t="s">
        <v>861</v>
      </c>
      <c r="K1" t="s">
        <v>860</v>
      </c>
      <c r="L1" t="s">
        <v>859</v>
      </c>
    </row>
    <row r="2" spans="1:12" x14ac:dyDescent="0.3">
      <c r="A2" t="s">
        <v>878</v>
      </c>
      <c r="B2" t="s">
        <v>846</v>
      </c>
      <c r="C2" t="s">
        <v>845</v>
      </c>
      <c r="D2" t="s">
        <v>848</v>
      </c>
      <c r="E2" t="s">
        <v>852</v>
      </c>
      <c r="F2" t="s">
        <v>848</v>
      </c>
      <c r="G2" t="s">
        <v>852</v>
      </c>
      <c r="H2" t="s">
        <v>848</v>
      </c>
      <c r="I2" t="s">
        <v>845</v>
      </c>
      <c r="J2">
        <v>1</v>
      </c>
      <c r="K2">
        <v>0</v>
      </c>
      <c r="L2">
        <v>1</v>
      </c>
    </row>
    <row r="3" spans="1:12" x14ac:dyDescent="0.3">
      <c r="A3" t="s">
        <v>855</v>
      </c>
      <c r="B3" t="s">
        <v>848</v>
      </c>
      <c r="C3" t="s">
        <v>845</v>
      </c>
      <c r="D3" t="s">
        <v>848</v>
      </c>
      <c r="E3" t="s">
        <v>852</v>
      </c>
      <c r="F3" t="s">
        <v>848</v>
      </c>
      <c r="G3" t="s">
        <v>845</v>
      </c>
      <c r="H3" t="s">
        <v>848</v>
      </c>
      <c r="I3" t="s">
        <v>845</v>
      </c>
      <c r="J3">
        <v>1</v>
      </c>
      <c r="K3">
        <v>0</v>
      </c>
      <c r="L3">
        <v>0</v>
      </c>
    </row>
    <row r="4" spans="1:12" x14ac:dyDescent="0.3">
      <c r="A4" t="s">
        <v>857</v>
      </c>
      <c r="B4" t="s">
        <v>856</v>
      </c>
      <c r="C4" t="s">
        <v>845</v>
      </c>
      <c r="D4" t="s">
        <v>856</v>
      </c>
      <c r="E4" t="s">
        <v>845</v>
      </c>
      <c r="F4" t="s">
        <v>856</v>
      </c>
      <c r="G4" t="s">
        <v>845</v>
      </c>
      <c r="H4" t="s">
        <v>856</v>
      </c>
      <c r="I4" t="s">
        <v>845</v>
      </c>
      <c r="J4">
        <v>0</v>
      </c>
      <c r="K4">
        <v>0</v>
      </c>
      <c r="L4">
        <v>0</v>
      </c>
    </row>
    <row r="5" spans="1:12" x14ac:dyDescent="0.3">
      <c r="A5" t="s">
        <v>854</v>
      </c>
      <c r="B5" t="s">
        <v>853</v>
      </c>
      <c r="C5" t="s">
        <v>845</v>
      </c>
      <c r="D5" t="s">
        <v>853</v>
      </c>
      <c r="E5" t="s">
        <v>845</v>
      </c>
      <c r="F5" t="s">
        <v>853</v>
      </c>
      <c r="G5" t="s">
        <v>845</v>
      </c>
      <c r="H5" t="s">
        <v>853</v>
      </c>
      <c r="I5" t="s">
        <v>845</v>
      </c>
      <c r="J5">
        <v>0</v>
      </c>
      <c r="K5">
        <v>0</v>
      </c>
      <c r="L5">
        <v>0</v>
      </c>
    </row>
    <row r="6" spans="1:12" x14ac:dyDescent="0.3">
      <c r="A6" t="s">
        <v>858</v>
      </c>
      <c r="B6" t="s">
        <v>846</v>
      </c>
      <c r="C6" t="s">
        <v>845</v>
      </c>
      <c r="D6" t="s">
        <v>848</v>
      </c>
      <c r="E6" t="s">
        <v>852</v>
      </c>
      <c r="F6" t="s">
        <v>848</v>
      </c>
      <c r="G6" t="s">
        <v>852</v>
      </c>
      <c r="H6" t="s">
        <v>848</v>
      </c>
      <c r="I6" t="s">
        <v>845</v>
      </c>
      <c r="J6">
        <v>1</v>
      </c>
      <c r="K6">
        <v>0</v>
      </c>
      <c r="L6">
        <v>1</v>
      </c>
    </row>
    <row r="7" spans="1:12" x14ac:dyDescent="0.3">
      <c r="A7" t="s">
        <v>877</v>
      </c>
      <c r="B7" t="s">
        <v>846</v>
      </c>
      <c r="C7" t="s">
        <v>852</v>
      </c>
      <c r="D7" t="s">
        <v>848</v>
      </c>
      <c r="E7" t="s">
        <v>845</v>
      </c>
      <c r="F7" t="s">
        <v>848</v>
      </c>
      <c r="G7" t="s">
        <v>845</v>
      </c>
      <c r="H7" t="s">
        <v>848</v>
      </c>
      <c r="I7" t="s">
        <v>845</v>
      </c>
      <c r="J7">
        <v>1</v>
      </c>
      <c r="K7">
        <v>0</v>
      </c>
      <c r="L7">
        <v>0</v>
      </c>
    </row>
    <row r="8" spans="1:12" x14ac:dyDescent="0.3">
      <c r="A8" t="s">
        <v>876</v>
      </c>
      <c r="B8" t="s">
        <v>849</v>
      </c>
      <c r="C8" t="s">
        <v>850</v>
      </c>
      <c r="D8" t="s">
        <v>849</v>
      </c>
      <c r="E8" t="s">
        <v>850</v>
      </c>
      <c r="F8" t="s">
        <v>849</v>
      </c>
      <c r="G8" t="s">
        <v>850</v>
      </c>
      <c r="H8" t="s">
        <v>849</v>
      </c>
      <c r="I8" t="s">
        <v>850</v>
      </c>
      <c r="J8">
        <v>0</v>
      </c>
      <c r="K8">
        <v>0</v>
      </c>
      <c r="L8">
        <v>0</v>
      </c>
    </row>
    <row r="9" spans="1:12" x14ac:dyDescent="0.3">
      <c r="A9" t="s">
        <v>875</v>
      </c>
      <c r="B9" t="s">
        <v>847</v>
      </c>
      <c r="C9" t="s">
        <v>845</v>
      </c>
      <c r="D9" t="s">
        <v>847</v>
      </c>
      <c r="E9" t="s">
        <v>845</v>
      </c>
      <c r="F9" t="s">
        <v>847</v>
      </c>
      <c r="G9" t="s">
        <v>845</v>
      </c>
      <c r="H9" t="s">
        <v>847</v>
      </c>
      <c r="I9" t="s">
        <v>845</v>
      </c>
      <c r="J9">
        <v>0</v>
      </c>
      <c r="K9">
        <v>0</v>
      </c>
      <c r="L9">
        <v>0</v>
      </c>
    </row>
    <row r="10" spans="1:12" x14ac:dyDescent="0.3">
      <c r="A10" t="s">
        <v>851</v>
      </c>
      <c r="B10" t="s">
        <v>848</v>
      </c>
      <c r="C10" t="s">
        <v>845</v>
      </c>
      <c r="D10" t="s">
        <v>848</v>
      </c>
      <c r="E10" t="s">
        <v>845</v>
      </c>
      <c r="F10" t="s">
        <v>848</v>
      </c>
      <c r="G10" t="s">
        <v>845</v>
      </c>
      <c r="H10" t="s">
        <v>848</v>
      </c>
      <c r="I10" t="s">
        <v>845</v>
      </c>
      <c r="J10">
        <v>0</v>
      </c>
      <c r="K10">
        <v>0</v>
      </c>
      <c r="L10">
        <v>0</v>
      </c>
    </row>
    <row r="11" spans="1:12" x14ac:dyDescent="0.3">
      <c r="A11" t="s">
        <v>874</v>
      </c>
      <c r="B11" t="s">
        <v>846</v>
      </c>
      <c r="C11" t="s">
        <v>845</v>
      </c>
      <c r="D11" t="s">
        <v>846</v>
      </c>
      <c r="E11" t="s">
        <v>845</v>
      </c>
      <c r="F11" t="s">
        <v>846</v>
      </c>
      <c r="G11" t="s">
        <v>845</v>
      </c>
      <c r="H11" t="s">
        <v>846</v>
      </c>
      <c r="I11" t="s">
        <v>845</v>
      </c>
      <c r="J11">
        <v>0</v>
      </c>
      <c r="K11">
        <v>0</v>
      </c>
      <c r="L11">
        <v>0</v>
      </c>
    </row>
    <row r="12" spans="1:12" x14ac:dyDescent="0.3">
      <c r="A12" t="s">
        <v>872</v>
      </c>
      <c r="B12" t="s">
        <v>846</v>
      </c>
      <c r="C12" t="s">
        <v>852</v>
      </c>
      <c r="D12" t="s">
        <v>849</v>
      </c>
      <c r="E12" t="s">
        <v>850</v>
      </c>
      <c r="F12" t="s">
        <v>849</v>
      </c>
      <c r="G12" t="s">
        <v>850</v>
      </c>
      <c r="H12" t="s">
        <v>849</v>
      </c>
      <c r="I12" t="s">
        <v>845</v>
      </c>
      <c r="J12">
        <v>1</v>
      </c>
      <c r="K12">
        <v>0</v>
      </c>
      <c r="L12">
        <v>1</v>
      </c>
    </row>
    <row r="13" spans="1:12" x14ac:dyDescent="0.3">
      <c r="A13" t="s">
        <v>871</v>
      </c>
      <c r="B13" t="s">
        <v>849</v>
      </c>
      <c r="C13" t="s">
        <v>845</v>
      </c>
      <c r="D13" t="s">
        <v>849</v>
      </c>
      <c r="E13" t="s">
        <v>845</v>
      </c>
      <c r="F13" t="s">
        <v>849</v>
      </c>
      <c r="G13" t="s">
        <v>845</v>
      </c>
      <c r="H13" t="s">
        <v>849</v>
      </c>
      <c r="I13" t="s">
        <v>845</v>
      </c>
      <c r="J13">
        <v>0</v>
      </c>
      <c r="K13">
        <v>0</v>
      </c>
      <c r="L13">
        <v>0</v>
      </c>
    </row>
    <row r="14" spans="1:12" x14ac:dyDescent="0.3">
      <c r="A14" t="s">
        <v>870</v>
      </c>
      <c r="B14" t="s">
        <v>848</v>
      </c>
      <c r="C14" t="s">
        <v>845</v>
      </c>
      <c r="D14" t="s">
        <v>848</v>
      </c>
      <c r="E14" t="s">
        <v>845</v>
      </c>
      <c r="F14" t="s">
        <v>848</v>
      </c>
      <c r="G14" t="s">
        <v>845</v>
      </c>
      <c r="H14" t="s">
        <v>848</v>
      </c>
      <c r="I14" t="s">
        <v>845</v>
      </c>
      <c r="J14">
        <v>0</v>
      </c>
      <c r="K14">
        <v>0</v>
      </c>
      <c r="L14">
        <v>0</v>
      </c>
    </row>
    <row r="15" spans="1:12" x14ac:dyDescent="0.3">
      <c r="A15" t="s">
        <v>869</v>
      </c>
      <c r="B15" t="s">
        <v>848</v>
      </c>
      <c r="C15" t="s">
        <v>845</v>
      </c>
      <c r="D15" t="s">
        <v>848</v>
      </c>
      <c r="E15" t="s">
        <v>845</v>
      </c>
      <c r="F15" t="s">
        <v>848</v>
      </c>
      <c r="G15" t="s">
        <v>845</v>
      </c>
      <c r="H15" t="s">
        <v>848</v>
      </c>
      <c r="I15" t="s">
        <v>845</v>
      </c>
      <c r="J15">
        <v>0</v>
      </c>
      <c r="K15">
        <v>0</v>
      </c>
      <c r="L15">
        <v>0</v>
      </c>
    </row>
    <row r="16" spans="1:12" x14ac:dyDescent="0.3">
      <c r="A16" t="s">
        <v>867</v>
      </c>
      <c r="B16" t="s">
        <v>847</v>
      </c>
      <c r="C16" t="s">
        <v>845</v>
      </c>
      <c r="D16" t="s">
        <v>847</v>
      </c>
      <c r="E16" t="s">
        <v>845</v>
      </c>
      <c r="F16" t="s">
        <v>847</v>
      </c>
      <c r="G16" t="s">
        <v>845</v>
      </c>
      <c r="H16" t="s">
        <v>847</v>
      </c>
      <c r="I16" t="s">
        <v>845</v>
      </c>
      <c r="J16">
        <v>0</v>
      </c>
      <c r="K16">
        <v>0</v>
      </c>
      <c r="L1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AB793-F12A-4641-95B6-0B1EA129231A}">
  <dimension ref="A1:K61"/>
  <sheetViews>
    <sheetView tabSelected="1" topLeftCell="A37" workbookViewId="0">
      <selection activeCell="N56" sqref="N56"/>
    </sheetView>
  </sheetViews>
  <sheetFormatPr defaultRowHeight="14.4" x14ac:dyDescent="0.3"/>
  <cols>
    <col min="1" max="1" width="27.77734375" bestFit="1" customWidth="1"/>
    <col min="3" max="3" width="12" bestFit="1" customWidth="1"/>
    <col min="4" max="4" width="15.109375" bestFit="1" customWidth="1"/>
    <col min="5" max="5" width="12" bestFit="1" customWidth="1"/>
    <col min="7" max="7" width="11.77734375" bestFit="1" customWidth="1"/>
    <col min="9" max="9" width="10.21875" bestFit="1" customWidth="1"/>
    <col min="10" max="10" width="12" style="16" bestFit="1" customWidth="1"/>
  </cols>
  <sheetData>
    <row r="1" spans="1:11" x14ac:dyDescent="0.3">
      <c r="A1" t="s">
        <v>885</v>
      </c>
      <c r="B1" t="s">
        <v>884</v>
      </c>
      <c r="C1" t="s">
        <v>883</v>
      </c>
      <c r="D1" t="s">
        <v>882</v>
      </c>
      <c r="E1" t="s">
        <v>881</v>
      </c>
      <c r="F1" t="s">
        <v>880</v>
      </c>
      <c r="G1" t="s">
        <v>879</v>
      </c>
      <c r="H1" t="s">
        <v>893</v>
      </c>
      <c r="I1" t="s">
        <v>892</v>
      </c>
      <c r="J1" s="16" t="s">
        <v>891</v>
      </c>
      <c r="K1" t="s">
        <v>890</v>
      </c>
    </row>
    <row r="2" spans="1:11" x14ac:dyDescent="0.3">
      <c r="A2" t="s">
        <v>878</v>
      </c>
      <c r="B2">
        <v>2021</v>
      </c>
      <c r="C2">
        <v>4.5</v>
      </c>
      <c r="D2">
        <v>2.5</v>
      </c>
      <c r="E2">
        <v>1</v>
      </c>
      <c r="F2">
        <v>12</v>
      </c>
      <c r="G2" t="s">
        <v>866</v>
      </c>
      <c r="H2">
        <v>0</v>
      </c>
      <c r="I2">
        <v>0</v>
      </c>
      <c r="J2" s="16">
        <v>0.95406026084582995</v>
      </c>
      <c r="K2">
        <v>1</v>
      </c>
    </row>
    <row r="3" spans="1:11" x14ac:dyDescent="0.3">
      <c r="A3" t="s">
        <v>878</v>
      </c>
      <c r="B3">
        <v>2022</v>
      </c>
      <c r="C3">
        <v>4.3</v>
      </c>
      <c r="D3">
        <v>2.6</v>
      </c>
      <c r="E3">
        <v>1.1000000000000001</v>
      </c>
      <c r="F3">
        <v>12.5</v>
      </c>
      <c r="G3" t="s">
        <v>866</v>
      </c>
      <c r="H3">
        <v>1</v>
      </c>
      <c r="I3">
        <v>1</v>
      </c>
      <c r="J3" s="16">
        <v>0.93244919845657603</v>
      </c>
      <c r="K3">
        <v>1</v>
      </c>
    </row>
    <row r="4" spans="1:11" x14ac:dyDescent="0.3">
      <c r="A4" t="s">
        <v>878</v>
      </c>
      <c r="B4">
        <v>2023</v>
      </c>
      <c r="C4">
        <v>4</v>
      </c>
      <c r="D4">
        <v>2.7</v>
      </c>
      <c r="E4">
        <v>1.1000000000000001</v>
      </c>
      <c r="F4">
        <v>13</v>
      </c>
      <c r="G4" t="s">
        <v>866</v>
      </c>
      <c r="H4">
        <v>0</v>
      </c>
      <c r="I4">
        <v>0</v>
      </c>
      <c r="J4" s="16">
        <v>0.91540478437373696</v>
      </c>
      <c r="K4">
        <v>1</v>
      </c>
    </row>
    <row r="5" spans="1:11" x14ac:dyDescent="0.3">
      <c r="A5" t="s">
        <v>878</v>
      </c>
      <c r="B5">
        <v>2024</v>
      </c>
      <c r="C5">
        <v>3.8</v>
      </c>
      <c r="D5">
        <v>2.8</v>
      </c>
      <c r="E5">
        <v>1.2</v>
      </c>
      <c r="F5">
        <v>13.5</v>
      </c>
      <c r="G5" t="s">
        <v>866</v>
      </c>
      <c r="H5">
        <v>1</v>
      </c>
      <c r="I5">
        <v>1</v>
      </c>
      <c r="J5" s="16">
        <v>0.87793587849088095</v>
      </c>
      <c r="K5">
        <v>1</v>
      </c>
    </row>
    <row r="6" spans="1:11" x14ac:dyDescent="0.3">
      <c r="A6" t="s">
        <v>871</v>
      </c>
      <c r="B6">
        <v>2021</v>
      </c>
      <c r="C6">
        <v>1.8</v>
      </c>
      <c r="D6">
        <v>2.9</v>
      </c>
      <c r="E6">
        <v>1.3</v>
      </c>
      <c r="F6">
        <v>11</v>
      </c>
      <c r="G6" t="s">
        <v>868</v>
      </c>
      <c r="H6">
        <v>0</v>
      </c>
      <c r="I6">
        <v>0</v>
      </c>
      <c r="J6" s="16">
        <v>7.4970410613381805E-2</v>
      </c>
      <c r="K6">
        <v>0</v>
      </c>
    </row>
    <row r="7" spans="1:11" x14ac:dyDescent="0.3">
      <c r="A7" t="s">
        <v>871</v>
      </c>
      <c r="B7">
        <v>2022</v>
      </c>
      <c r="C7">
        <v>1.7</v>
      </c>
      <c r="D7">
        <v>3</v>
      </c>
      <c r="E7">
        <v>1.3</v>
      </c>
      <c r="F7">
        <v>11.3</v>
      </c>
      <c r="G7" t="s">
        <v>868</v>
      </c>
      <c r="H7">
        <v>0</v>
      </c>
      <c r="I7">
        <v>0</v>
      </c>
      <c r="J7" s="16">
        <v>7.3786378328561206E-2</v>
      </c>
      <c r="K7">
        <v>0</v>
      </c>
    </row>
    <row r="8" spans="1:11" x14ac:dyDescent="0.3">
      <c r="A8" t="s">
        <v>871</v>
      </c>
      <c r="B8">
        <v>2023</v>
      </c>
      <c r="C8">
        <v>1.6</v>
      </c>
      <c r="D8">
        <v>3.1</v>
      </c>
      <c r="E8">
        <v>1.4</v>
      </c>
      <c r="F8">
        <v>11.5</v>
      </c>
      <c r="G8" t="s">
        <v>868</v>
      </c>
      <c r="H8">
        <v>0</v>
      </c>
      <c r="I8">
        <v>0</v>
      </c>
      <c r="J8" s="16">
        <v>5.1646096359786599E-2</v>
      </c>
      <c r="K8">
        <v>0</v>
      </c>
    </row>
    <row r="9" spans="1:11" x14ac:dyDescent="0.3">
      <c r="A9" t="s">
        <v>871</v>
      </c>
      <c r="B9">
        <v>2024</v>
      </c>
      <c r="C9">
        <v>1.5</v>
      </c>
      <c r="D9">
        <v>3.2</v>
      </c>
      <c r="E9">
        <v>1.4</v>
      </c>
      <c r="F9">
        <v>11.6</v>
      </c>
      <c r="G9" t="s">
        <v>868</v>
      </c>
      <c r="H9">
        <v>0</v>
      </c>
      <c r="I9">
        <v>0</v>
      </c>
      <c r="J9" s="16">
        <v>4.6861836179472101E-2</v>
      </c>
      <c r="K9">
        <v>0</v>
      </c>
    </row>
    <row r="10" spans="1:11" x14ac:dyDescent="0.3">
      <c r="A10" t="s">
        <v>877</v>
      </c>
      <c r="B10">
        <v>2021</v>
      </c>
      <c r="C10">
        <v>1.3</v>
      </c>
      <c r="D10">
        <v>3.5</v>
      </c>
      <c r="E10">
        <v>1.3</v>
      </c>
      <c r="F10">
        <v>11.5</v>
      </c>
      <c r="G10" t="s">
        <v>868</v>
      </c>
      <c r="H10">
        <v>0</v>
      </c>
      <c r="I10">
        <v>0</v>
      </c>
      <c r="J10" s="16">
        <v>4.6839021588939302E-2</v>
      </c>
      <c r="K10">
        <v>0</v>
      </c>
    </row>
    <row r="11" spans="1:11" x14ac:dyDescent="0.3">
      <c r="A11" t="s">
        <v>877</v>
      </c>
      <c r="B11">
        <v>2022</v>
      </c>
      <c r="C11">
        <v>1.2</v>
      </c>
      <c r="D11">
        <v>3.7</v>
      </c>
      <c r="E11">
        <v>1.4</v>
      </c>
      <c r="F11">
        <v>11.8</v>
      </c>
      <c r="G11" t="s">
        <v>868</v>
      </c>
      <c r="H11">
        <v>1</v>
      </c>
      <c r="I11">
        <v>1</v>
      </c>
      <c r="J11" s="16">
        <v>3.4222617888836501E-2</v>
      </c>
      <c r="K11">
        <v>0</v>
      </c>
    </row>
    <row r="12" spans="1:11" x14ac:dyDescent="0.3">
      <c r="A12" t="s">
        <v>877</v>
      </c>
      <c r="B12">
        <v>2023</v>
      </c>
      <c r="C12">
        <v>1.1000000000000001</v>
      </c>
      <c r="D12">
        <v>3.9</v>
      </c>
      <c r="E12">
        <v>1.4</v>
      </c>
      <c r="F12">
        <v>12</v>
      </c>
      <c r="G12" t="s">
        <v>868</v>
      </c>
      <c r="H12">
        <v>0</v>
      </c>
      <c r="I12">
        <v>0</v>
      </c>
      <c r="J12" s="16">
        <v>3.2644591808107901E-2</v>
      </c>
      <c r="K12">
        <v>0</v>
      </c>
    </row>
    <row r="13" spans="1:11" x14ac:dyDescent="0.3">
      <c r="A13" t="s">
        <v>877</v>
      </c>
      <c r="B13">
        <v>2024</v>
      </c>
      <c r="C13">
        <v>1</v>
      </c>
      <c r="D13">
        <v>4</v>
      </c>
      <c r="E13">
        <v>1.5</v>
      </c>
      <c r="F13">
        <v>12.3</v>
      </c>
      <c r="G13" t="s">
        <v>868</v>
      </c>
      <c r="H13">
        <v>0</v>
      </c>
      <c r="I13">
        <v>0</v>
      </c>
      <c r="J13" s="16">
        <v>2.35052206856949E-2</v>
      </c>
      <c r="K13">
        <v>0</v>
      </c>
    </row>
    <row r="14" spans="1:11" x14ac:dyDescent="0.3">
      <c r="A14" t="s">
        <v>869</v>
      </c>
      <c r="B14">
        <v>2021</v>
      </c>
      <c r="C14">
        <v>1.6</v>
      </c>
      <c r="D14">
        <v>2.2000000000000002</v>
      </c>
      <c r="E14">
        <v>1.2</v>
      </c>
      <c r="F14">
        <v>9.8000000000000007</v>
      </c>
      <c r="G14" t="s">
        <v>866</v>
      </c>
      <c r="H14">
        <v>0</v>
      </c>
      <c r="I14">
        <v>0</v>
      </c>
      <c r="J14" s="16">
        <v>4.3530176545340298E-2</v>
      </c>
      <c r="K14">
        <v>0</v>
      </c>
    </row>
    <row r="15" spans="1:11" x14ac:dyDescent="0.3">
      <c r="A15" t="s">
        <v>869</v>
      </c>
      <c r="B15">
        <v>2022</v>
      </c>
      <c r="C15">
        <v>1.5</v>
      </c>
      <c r="D15">
        <v>2.2999999999999998</v>
      </c>
      <c r="E15">
        <v>1.2</v>
      </c>
      <c r="F15">
        <v>9.9</v>
      </c>
      <c r="G15" t="s">
        <v>866</v>
      </c>
      <c r="H15">
        <v>0</v>
      </c>
      <c r="I15">
        <v>0</v>
      </c>
      <c r="J15" s="16">
        <v>3.9466450745119799E-2</v>
      </c>
      <c r="K15">
        <v>0</v>
      </c>
    </row>
    <row r="16" spans="1:11" x14ac:dyDescent="0.3">
      <c r="A16" t="s">
        <v>869</v>
      </c>
      <c r="B16">
        <v>2023</v>
      </c>
      <c r="C16">
        <v>1.4</v>
      </c>
      <c r="D16">
        <v>2.4</v>
      </c>
      <c r="E16">
        <v>1.3</v>
      </c>
      <c r="F16">
        <v>10</v>
      </c>
      <c r="G16" t="s">
        <v>868</v>
      </c>
      <c r="H16">
        <v>0</v>
      </c>
      <c r="I16">
        <v>0</v>
      </c>
      <c r="J16" s="16">
        <v>2.6212860019962699E-2</v>
      </c>
      <c r="K16">
        <v>0</v>
      </c>
    </row>
    <row r="17" spans="1:11" x14ac:dyDescent="0.3">
      <c r="A17" t="s">
        <v>869</v>
      </c>
      <c r="B17">
        <v>2024</v>
      </c>
      <c r="C17">
        <v>1.3</v>
      </c>
      <c r="D17">
        <v>2.5</v>
      </c>
      <c r="E17">
        <v>1.3</v>
      </c>
      <c r="F17">
        <v>10.199999999999999</v>
      </c>
      <c r="G17" t="s">
        <v>868</v>
      </c>
      <c r="H17">
        <v>0</v>
      </c>
      <c r="I17">
        <v>0</v>
      </c>
      <c r="J17" s="16">
        <v>2.4730816038678001E-2</v>
      </c>
      <c r="K17">
        <v>0</v>
      </c>
    </row>
    <row r="18" spans="1:11" x14ac:dyDescent="0.3">
      <c r="A18" t="s">
        <v>854</v>
      </c>
      <c r="B18">
        <v>2021</v>
      </c>
      <c r="C18">
        <v>0.8</v>
      </c>
      <c r="D18">
        <v>6</v>
      </c>
      <c r="E18">
        <v>1.5</v>
      </c>
      <c r="F18">
        <v>18</v>
      </c>
      <c r="G18" t="s">
        <v>868</v>
      </c>
      <c r="H18">
        <v>0</v>
      </c>
      <c r="I18">
        <v>0</v>
      </c>
      <c r="J18" s="16">
        <v>0.198347364432895</v>
      </c>
      <c r="K18">
        <v>0</v>
      </c>
    </row>
    <row r="19" spans="1:11" x14ac:dyDescent="0.3">
      <c r="A19" t="s">
        <v>854</v>
      </c>
      <c r="B19">
        <v>2022</v>
      </c>
      <c r="C19">
        <v>0.7</v>
      </c>
      <c r="D19">
        <v>6.2</v>
      </c>
      <c r="E19">
        <v>1.6</v>
      </c>
      <c r="F19">
        <v>18.3</v>
      </c>
      <c r="G19" t="s">
        <v>868</v>
      </c>
      <c r="H19">
        <v>0</v>
      </c>
      <c r="I19">
        <v>0</v>
      </c>
      <c r="J19" s="16">
        <v>0.151403549825359</v>
      </c>
      <c r="K19">
        <v>0</v>
      </c>
    </row>
    <row r="20" spans="1:11" x14ac:dyDescent="0.3">
      <c r="A20" t="s">
        <v>854</v>
      </c>
      <c r="B20">
        <v>2023</v>
      </c>
      <c r="C20">
        <v>0.7</v>
      </c>
      <c r="D20">
        <v>6.4</v>
      </c>
      <c r="E20">
        <v>1.7</v>
      </c>
      <c r="F20">
        <v>18.5</v>
      </c>
      <c r="G20" t="s">
        <v>868</v>
      </c>
      <c r="H20">
        <v>0</v>
      </c>
      <c r="I20">
        <v>0</v>
      </c>
      <c r="J20" s="16">
        <v>0.12592379760751601</v>
      </c>
      <c r="K20">
        <v>0</v>
      </c>
    </row>
    <row r="21" spans="1:11" x14ac:dyDescent="0.3">
      <c r="A21" t="s">
        <v>854</v>
      </c>
      <c r="B21">
        <v>2024</v>
      </c>
      <c r="C21">
        <v>0.6</v>
      </c>
      <c r="D21">
        <v>6.5</v>
      </c>
      <c r="E21">
        <v>1.7</v>
      </c>
      <c r="F21">
        <v>18.7</v>
      </c>
      <c r="G21" t="s">
        <v>868</v>
      </c>
      <c r="H21">
        <v>0</v>
      </c>
      <c r="I21">
        <v>0</v>
      </c>
      <c r="J21" s="16">
        <v>0.11949601290994501</v>
      </c>
      <c r="K21">
        <v>0</v>
      </c>
    </row>
    <row r="22" spans="1:11" x14ac:dyDescent="0.3">
      <c r="A22" t="s">
        <v>874</v>
      </c>
      <c r="B22">
        <v>2021</v>
      </c>
      <c r="C22">
        <v>1.9</v>
      </c>
      <c r="D22">
        <v>2.1</v>
      </c>
      <c r="E22">
        <v>1.2</v>
      </c>
      <c r="F22">
        <v>9.5</v>
      </c>
      <c r="G22" t="s">
        <v>866</v>
      </c>
      <c r="H22">
        <v>0</v>
      </c>
      <c r="I22">
        <v>0</v>
      </c>
      <c r="J22" s="16">
        <v>5.9451399594397401E-2</v>
      </c>
      <c r="K22">
        <v>0</v>
      </c>
    </row>
    <row r="23" spans="1:11" x14ac:dyDescent="0.3">
      <c r="A23" t="s">
        <v>874</v>
      </c>
      <c r="B23">
        <v>2022</v>
      </c>
      <c r="C23">
        <v>1.8</v>
      </c>
      <c r="D23">
        <v>2.2000000000000002</v>
      </c>
      <c r="E23">
        <v>1.2</v>
      </c>
      <c r="F23">
        <v>9.6999999999999993</v>
      </c>
      <c r="G23" t="s">
        <v>866</v>
      </c>
      <c r="H23">
        <v>0</v>
      </c>
      <c r="I23">
        <v>0</v>
      </c>
      <c r="J23" s="16">
        <v>5.6198543066971599E-2</v>
      </c>
      <c r="K23">
        <v>0</v>
      </c>
    </row>
    <row r="24" spans="1:11" x14ac:dyDescent="0.3">
      <c r="A24" t="s">
        <v>874</v>
      </c>
      <c r="B24">
        <v>2023</v>
      </c>
      <c r="C24">
        <v>1.7</v>
      </c>
      <c r="D24">
        <v>2.2999999999999998</v>
      </c>
      <c r="E24">
        <v>1.3</v>
      </c>
      <c r="F24">
        <v>10</v>
      </c>
      <c r="G24" t="s">
        <v>866</v>
      </c>
      <c r="H24">
        <v>0</v>
      </c>
      <c r="I24">
        <v>0</v>
      </c>
      <c r="J24" s="16">
        <v>4.0742605410606599E-2</v>
      </c>
      <c r="K24">
        <v>0</v>
      </c>
    </row>
    <row r="25" spans="1:11" x14ac:dyDescent="0.3">
      <c r="A25" t="s">
        <v>874</v>
      </c>
      <c r="B25">
        <v>2024</v>
      </c>
      <c r="C25">
        <v>1.6</v>
      </c>
      <c r="D25">
        <v>2.4</v>
      </c>
      <c r="E25">
        <v>1.3</v>
      </c>
      <c r="F25">
        <v>10.199999999999999</v>
      </c>
      <c r="G25" t="s">
        <v>868</v>
      </c>
      <c r="H25">
        <v>0</v>
      </c>
      <c r="I25">
        <v>0</v>
      </c>
      <c r="J25" s="16">
        <v>3.8471521757841E-2</v>
      </c>
      <c r="K25">
        <v>0</v>
      </c>
    </row>
    <row r="26" spans="1:11" x14ac:dyDescent="0.3">
      <c r="A26" t="s">
        <v>876</v>
      </c>
      <c r="B26">
        <v>2021</v>
      </c>
      <c r="C26">
        <v>2.5</v>
      </c>
      <c r="D26">
        <v>1.8</v>
      </c>
      <c r="E26">
        <v>1</v>
      </c>
      <c r="F26">
        <v>9</v>
      </c>
      <c r="G26" t="s">
        <v>873</v>
      </c>
      <c r="H26">
        <v>0</v>
      </c>
      <c r="I26">
        <v>0</v>
      </c>
      <c r="J26" s="16">
        <v>0.19288716376374601</v>
      </c>
      <c r="K26">
        <v>0</v>
      </c>
    </row>
    <row r="27" spans="1:11" x14ac:dyDescent="0.3">
      <c r="A27" t="s">
        <v>876</v>
      </c>
      <c r="B27">
        <v>2022</v>
      </c>
      <c r="C27">
        <v>2.4</v>
      </c>
      <c r="D27">
        <v>1.9</v>
      </c>
      <c r="E27">
        <v>1.1000000000000001</v>
      </c>
      <c r="F27">
        <v>9.5</v>
      </c>
      <c r="G27" t="s">
        <v>866</v>
      </c>
      <c r="H27">
        <v>0</v>
      </c>
      <c r="I27">
        <v>0</v>
      </c>
      <c r="J27" s="16">
        <v>0.15654360342484899</v>
      </c>
      <c r="K27">
        <v>0</v>
      </c>
    </row>
    <row r="28" spans="1:11" x14ac:dyDescent="0.3">
      <c r="A28" t="s">
        <v>876</v>
      </c>
      <c r="B28">
        <v>2023</v>
      </c>
      <c r="C28">
        <v>2.2999999999999998</v>
      </c>
      <c r="D28">
        <v>2</v>
      </c>
      <c r="E28">
        <v>1.1000000000000001</v>
      </c>
      <c r="F28">
        <v>9.6999999999999993</v>
      </c>
      <c r="G28" t="s">
        <v>866</v>
      </c>
      <c r="H28">
        <v>0</v>
      </c>
      <c r="I28">
        <v>0</v>
      </c>
      <c r="J28" s="16">
        <v>0.14881894190147901</v>
      </c>
      <c r="K28">
        <v>0</v>
      </c>
    </row>
    <row r="29" spans="1:11" x14ac:dyDescent="0.3">
      <c r="A29" t="s">
        <v>876</v>
      </c>
      <c r="B29">
        <v>2024</v>
      </c>
      <c r="C29">
        <v>2.2000000000000002</v>
      </c>
      <c r="D29">
        <v>2.1</v>
      </c>
      <c r="E29">
        <v>1.2</v>
      </c>
      <c r="F29">
        <v>9.8000000000000007</v>
      </c>
      <c r="G29" t="s">
        <v>866</v>
      </c>
      <c r="H29">
        <v>0</v>
      </c>
      <c r="I29">
        <v>0</v>
      </c>
      <c r="J29" s="16">
        <v>0.102771811501067</v>
      </c>
      <c r="K29">
        <v>0</v>
      </c>
    </row>
    <row r="30" spans="1:11" x14ac:dyDescent="0.3">
      <c r="A30" t="s">
        <v>855</v>
      </c>
      <c r="B30">
        <v>2021</v>
      </c>
      <c r="C30">
        <v>1.5</v>
      </c>
      <c r="D30">
        <v>3.7</v>
      </c>
      <c r="E30">
        <v>1.2</v>
      </c>
      <c r="F30">
        <v>11.5</v>
      </c>
      <c r="G30" t="s">
        <v>868</v>
      </c>
      <c r="H30">
        <v>0</v>
      </c>
      <c r="I30">
        <v>0</v>
      </c>
      <c r="J30" s="16">
        <v>8.6325276373714094E-2</v>
      </c>
      <c r="K30">
        <v>0</v>
      </c>
    </row>
    <row r="31" spans="1:11" x14ac:dyDescent="0.3">
      <c r="A31" t="s">
        <v>855</v>
      </c>
      <c r="B31">
        <v>2022</v>
      </c>
      <c r="C31">
        <v>1.4</v>
      </c>
      <c r="D31">
        <v>3.8</v>
      </c>
      <c r="E31">
        <v>1.2</v>
      </c>
      <c r="F31">
        <v>11.7</v>
      </c>
      <c r="G31" t="s">
        <v>868</v>
      </c>
      <c r="H31">
        <v>1</v>
      </c>
      <c r="I31">
        <v>1</v>
      </c>
      <c r="J31" s="16">
        <v>8.1729798805514606E-2</v>
      </c>
      <c r="K31">
        <v>0</v>
      </c>
    </row>
    <row r="32" spans="1:11" x14ac:dyDescent="0.3">
      <c r="A32" t="s">
        <v>855</v>
      </c>
      <c r="B32">
        <v>2023</v>
      </c>
      <c r="C32">
        <v>1.3</v>
      </c>
      <c r="D32">
        <v>4</v>
      </c>
      <c r="E32">
        <v>1.3</v>
      </c>
      <c r="F32">
        <v>12</v>
      </c>
      <c r="G32" t="s">
        <v>868</v>
      </c>
      <c r="H32">
        <v>0</v>
      </c>
      <c r="I32">
        <v>0</v>
      </c>
      <c r="J32" s="16">
        <v>6.0309980819792101E-2</v>
      </c>
      <c r="K32">
        <v>0</v>
      </c>
    </row>
    <row r="33" spans="1:11" x14ac:dyDescent="0.3">
      <c r="A33" t="s">
        <v>855</v>
      </c>
      <c r="B33">
        <v>2024</v>
      </c>
      <c r="C33">
        <v>1.3</v>
      </c>
      <c r="D33">
        <v>4.2</v>
      </c>
      <c r="E33">
        <v>1.3</v>
      </c>
      <c r="F33">
        <v>12.2</v>
      </c>
      <c r="G33" t="s">
        <v>868</v>
      </c>
      <c r="H33">
        <v>0</v>
      </c>
      <c r="I33">
        <v>0</v>
      </c>
      <c r="J33" s="16">
        <v>6.6654893312779503E-2</v>
      </c>
      <c r="K33">
        <v>0</v>
      </c>
    </row>
    <row r="34" spans="1:11" x14ac:dyDescent="0.3">
      <c r="A34" t="s">
        <v>875</v>
      </c>
      <c r="B34">
        <v>2021</v>
      </c>
      <c r="C34">
        <v>2.2999999999999998</v>
      </c>
      <c r="D34">
        <v>2.5</v>
      </c>
      <c r="E34">
        <v>1.2</v>
      </c>
      <c r="F34">
        <v>10.199999999999999</v>
      </c>
      <c r="G34" t="s">
        <v>866</v>
      </c>
      <c r="H34">
        <v>0</v>
      </c>
      <c r="I34">
        <v>0</v>
      </c>
      <c r="J34" s="16">
        <v>0.142150626845616</v>
      </c>
      <c r="K34">
        <v>0</v>
      </c>
    </row>
    <row r="35" spans="1:11" x14ac:dyDescent="0.3">
      <c r="A35" t="s">
        <v>875</v>
      </c>
      <c r="B35">
        <v>2022</v>
      </c>
      <c r="C35">
        <v>2.2000000000000002</v>
      </c>
      <c r="D35">
        <v>2.7</v>
      </c>
      <c r="E35">
        <v>1.3</v>
      </c>
      <c r="F35">
        <v>10.5</v>
      </c>
      <c r="G35" t="s">
        <v>866</v>
      </c>
      <c r="H35">
        <v>0</v>
      </c>
      <c r="I35">
        <v>0</v>
      </c>
      <c r="J35" s="16">
        <v>0.106736282514671</v>
      </c>
      <c r="K35">
        <v>0</v>
      </c>
    </row>
    <row r="36" spans="1:11" x14ac:dyDescent="0.3">
      <c r="A36" t="s">
        <v>875</v>
      </c>
      <c r="B36">
        <v>2023</v>
      </c>
      <c r="C36">
        <v>2.1</v>
      </c>
      <c r="D36">
        <v>2.9</v>
      </c>
      <c r="E36">
        <v>1.3</v>
      </c>
      <c r="F36">
        <v>10.8</v>
      </c>
      <c r="G36" t="s">
        <v>866</v>
      </c>
      <c r="H36">
        <v>0</v>
      </c>
      <c r="I36">
        <v>0</v>
      </c>
      <c r="J36" s="16">
        <v>0.10613540668634799</v>
      </c>
      <c r="K36">
        <v>0</v>
      </c>
    </row>
    <row r="37" spans="1:11" x14ac:dyDescent="0.3">
      <c r="A37" t="s">
        <v>875</v>
      </c>
      <c r="B37">
        <v>2024</v>
      </c>
      <c r="C37">
        <v>2</v>
      </c>
      <c r="D37">
        <v>3</v>
      </c>
      <c r="E37">
        <v>1.4</v>
      </c>
      <c r="F37">
        <v>11</v>
      </c>
      <c r="G37" t="s">
        <v>868</v>
      </c>
      <c r="H37">
        <v>0</v>
      </c>
      <c r="I37">
        <v>0</v>
      </c>
      <c r="J37" s="16">
        <v>7.5075282262968099E-2</v>
      </c>
      <c r="K37">
        <v>0</v>
      </c>
    </row>
    <row r="38" spans="1:11" x14ac:dyDescent="0.3">
      <c r="A38" t="s">
        <v>870</v>
      </c>
      <c r="B38">
        <v>2021</v>
      </c>
      <c r="C38">
        <v>1.5</v>
      </c>
      <c r="D38">
        <v>2.8</v>
      </c>
      <c r="E38">
        <v>1.3</v>
      </c>
      <c r="F38">
        <v>10.5</v>
      </c>
      <c r="G38" t="s">
        <v>866</v>
      </c>
      <c r="H38">
        <v>0</v>
      </c>
      <c r="I38">
        <v>0</v>
      </c>
      <c r="J38" s="16">
        <v>3.90468860397565E-2</v>
      </c>
      <c r="K38">
        <v>0</v>
      </c>
    </row>
    <row r="39" spans="1:11" x14ac:dyDescent="0.3">
      <c r="A39" t="s">
        <v>870</v>
      </c>
      <c r="B39">
        <v>2022</v>
      </c>
      <c r="C39">
        <v>1.4</v>
      </c>
      <c r="D39">
        <v>2.9</v>
      </c>
      <c r="E39">
        <v>1.3</v>
      </c>
      <c r="F39">
        <v>10.7</v>
      </c>
      <c r="G39" t="s">
        <v>866</v>
      </c>
      <c r="H39">
        <v>0</v>
      </c>
      <c r="I39">
        <v>0</v>
      </c>
      <c r="J39" s="16">
        <v>3.6866692799688398E-2</v>
      </c>
      <c r="K39">
        <v>0</v>
      </c>
    </row>
    <row r="40" spans="1:11" x14ac:dyDescent="0.3">
      <c r="A40" t="s">
        <v>870</v>
      </c>
      <c r="B40">
        <v>2023</v>
      </c>
      <c r="C40">
        <v>1.3</v>
      </c>
      <c r="D40">
        <v>3</v>
      </c>
      <c r="E40">
        <v>1.4</v>
      </c>
      <c r="F40">
        <v>10.8</v>
      </c>
      <c r="G40" t="s">
        <v>868</v>
      </c>
      <c r="H40">
        <v>0</v>
      </c>
      <c r="I40">
        <v>0</v>
      </c>
      <c r="J40" s="16">
        <v>2.4463914877777701E-2</v>
      </c>
      <c r="K40">
        <v>0</v>
      </c>
    </row>
    <row r="41" spans="1:11" x14ac:dyDescent="0.3">
      <c r="A41" t="s">
        <v>870</v>
      </c>
      <c r="B41">
        <v>2024</v>
      </c>
      <c r="C41">
        <v>1.2</v>
      </c>
      <c r="D41">
        <v>3.1</v>
      </c>
      <c r="E41">
        <v>1.4</v>
      </c>
      <c r="F41">
        <v>11</v>
      </c>
      <c r="G41" t="s">
        <v>868</v>
      </c>
      <c r="H41">
        <v>0</v>
      </c>
      <c r="I41">
        <v>0</v>
      </c>
      <c r="J41" s="16">
        <v>2.3078410679404901E-2</v>
      </c>
      <c r="K41">
        <v>0</v>
      </c>
    </row>
    <row r="42" spans="1:11" x14ac:dyDescent="0.3">
      <c r="A42" t="s">
        <v>851</v>
      </c>
      <c r="B42">
        <v>2021</v>
      </c>
      <c r="C42">
        <v>1.1000000000000001</v>
      </c>
      <c r="D42">
        <v>3.2</v>
      </c>
      <c r="E42">
        <v>1.3</v>
      </c>
      <c r="F42">
        <v>11</v>
      </c>
      <c r="G42" t="s">
        <v>868</v>
      </c>
      <c r="H42">
        <v>0</v>
      </c>
      <c r="I42">
        <v>0</v>
      </c>
      <c r="J42" s="16">
        <v>2.7395129041489601E-2</v>
      </c>
      <c r="K42">
        <v>0</v>
      </c>
    </row>
    <row r="43" spans="1:11" x14ac:dyDescent="0.3">
      <c r="A43" t="s">
        <v>851</v>
      </c>
      <c r="B43">
        <v>2022</v>
      </c>
      <c r="C43">
        <v>1</v>
      </c>
      <c r="D43">
        <v>3.3</v>
      </c>
      <c r="E43">
        <v>1.3</v>
      </c>
      <c r="F43">
        <v>11.3</v>
      </c>
      <c r="G43" t="s">
        <v>868</v>
      </c>
      <c r="H43">
        <v>0</v>
      </c>
      <c r="I43">
        <v>0</v>
      </c>
      <c r="J43" s="16">
        <v>2.6940585804615801E-2</v>
      </c>
      <c r="K43">
        <v>0</v>
      </c>
    </row>
    <row r="44" spans="1:11" x14ac:dyDescent="0.3">
      <c r="A44" t="s">
        <v>851</v>
      </c>
      <c r="B44">
        <v>2023</v>
      </c>
      <c r="C44">
        <v>0.9</v>
      </c>
      <c r="D44">
        <v>3.5</v>
      </c>
      <c r="E44">
        <v>1.4</v>
      </c>
      <c r="F44">
        <v>11.5</v>
      </c>
      <c r="G44" t="s">
        <v>868</v>
      </c>
      <c r="H44">
        <v>0</v>
      </c>
      <c r="I44">
        <v>0</v>
      </c>
      <c r="J44" s="16">
        <v>1.8774311915249E-2</v>
      </c>
      <c r="K44">
        <v>0</v>
      </c>
    </row>
    <row r="45" spans="1:11" x14ac:dyDescent="0.3">
      <c r="A45" t="s">
        <v>851</v>
      </c>
      <c r="B45">
        <v>2024</v>
      </c>
      <c r="C45">
        <v>0.8</v>
      </c>
      <c r="D45">
        <v>3.6</v>
      </c>
      <c r="E45">
        <v>1.4</v>
      </c>
      <c r="F45">
        <v>11.7</v>
      </c>
      <c r="G45" t="s">
        <v>868</v>
      </c>
      <c r="H45">
        <v>0</v>
      </c>
      <c r="I45">
        <v>0</v>
      </c>
      <c r="J45" s="16">
        <v>1.77051879588172E-2</v>
      </c>
      <c r="K45">
        <v>0</v>
      </c>
    </row>
    <row r="46" spans="1:11" x14ac:dyDescent="0.3">
      <c r="A46" t="s">
        <v>872</v>
      </c>
      <c r="B46">
        <v>2021</v>
      </c>
      <c r="C46">
        <v>3.2</v>
      </c>
      <c r="D46">
        <v>1.1000000000000001</v>
      </c>
      <c r="E46">
        <v>0.9</v>
      </c>
      <c r="F46">
        <v>7.5</v>
      </c>
      <c r="G46" t="s">
        <v>873</v>
      </c>
      <c r="H46">
        <v>0</v>
      </c>
      <c r="I46">
        <v>0</v>
      </c>
      <c r="J46" s="16">
        <v>0.32406057185562898</v>
      </c>
      <c r="K46">
        <v>0</v>
      </c>
    </row>
    <row r="47" spans="1:11" x14ac:dyDescent="0.3">
      <c r="A47" t="s">
        <v>872</v>
      </c>
      <c r="B47">
        <v>2022</v>
      </c>
      <c r="C47">
        <v>3.1</v>
      </c>
      <c r="D47">
        <v>1.2</v>
      </c>
      <c r="E47">
        <v>1</v>
      </c>
      <c r="F47">
        <v>7.8</v>
      </c>
      <c r="G47" t="s">
        <v>873</v>
      </c>
      <c r="H47">
        <v>1</v>
      </c>
      <c r="I47">
        <v>1</v>
      </c>
      <c r="J47" s="16">
        <v>0.25482669921733803</v>
      </c>
      <c r="K47">
        <v>0</v>
      </c>
    </row>
    <row r="48" spans="1:11" x14ac:dyDescent="0.3">
      <c r="A48" t="s">
        <v>872</v>
      </c>
      <c r="B48">
        <v>2023</v>
      </c>
      <c r="C48">
        <v>3</v>
      </c>
      <c r="D48">
        <v>1.3</v>
      </c>
      <c r="E48">
        <v>1</v>
      </c>
      <c r="F48">
        <v>8</v>
      </c>
      <c r="G48" t="s">
        <v>866</v>
      </c>
      <c r="H48">
        <v>0</v>
      </c>
      <c r="I48">
        <v>0</v>
      </c>
      <c r="J48" s="16">
        <v>0.243653229206438</v>
      </c>
      <c r="K48">
        <v>0</v>
      </c>
    </row>
    <row r="49" spans="1:11" x14ac:dyDescent="0.3">
      <c r="A49" t="s">
        <v>872</v>
      </c>
      <c r="B49">
        <v>2024</v>
      </c>
      <c r="C49">
        <v>2.9</v>
      </c>
      <c r="D49">
        <v>1.4</v>
      </c>
      <c r="E49">
        <v>1.1000000000000001</v>
      </c>
      <c r="F49">
        <v>8.1999999999999993</v>
      </c>
      <c r="G49" t="s">
        <v>866</v>
      </c>
      <c r="H49">
        <v>1</v>
      </c>
      <c r="I49">
        <v>1</v>
      </c>
      <c r="J49" s="16">
        <v>0.18047445682058799</v>
      </c>
      <c r="K49">
        <v>0</v>
      </c>
    </row>
    <row r="50" spans="1:11" x14ac:dyDescent="0.3">
      <c r="A50" t="s">
        <v>857</v>
      </c>
      <c r="B50">
        <v>2021</v>
      </c>
      <c r="C50">
        <v>1.8</v>
      </c>
      <c r="D50">
        <v>3.5</v>
      </c>
      <c r="E50">
        <v>1.3</v>
      </c>
      <c r="F50">
        <v>12</v>
      </c>
      <c r="G50" t="s">
        <v>868</v>
      </c>
      <c r="H50">
        <v>0</v>
      </c>
      <c r="I50">
        <v>0</v>
      </c>
      <c r="J50" s="16">
        <v>0.11688907420973001</v>
      </c>
      <c r="K50">
        <v>0</v>
      </c>
    </row>
    <row r="51" spans="1:11" x14ac:dyDescent="0.3">
      <c r="A51" t="s">
        <v>857</v>
      </c>
      <c r="B51">
        <v>2022</v>
      </c>
      <c r="C51">
        <v>1.7</v>
      </c>
      <c r="D51">
        <v>3.7</v>
      </c>
      <c r="E51">
        <v>1.4</v>
      </c>
      <c r="F51">
        <v>12.5</v>
      </c>
      <c r="G51" t="s">
        <v>868</v>
      </c>
      <c r="H51">
        <v>0</v>
      </c>
      <c r="I51">
        <v>0</v>
      </c>
      <c r="J51" s="16">
        <v>9.4135007964510894E-2</v>
      </c>
      <c r="K51">
        <v>0</v>
      </c>
    </row>
    <row r="52" spans="1:11" x14ac:dyDescent="0.3">
      <c r="A52" t="s">
        <v>857</v>
      </c>
      <c r="B52">
        <v>2023</v>
      </c>
      <c r="C52">
        <v>1.6</v>
      </c>
      <c r="D52">
        <v>3.8</v>
      </c>
      <c r="E52">
        <v>1.4</v>
      </c>
      <c r="F52">
        <v>12.8</v>
      </c>
      <c r="G52" t="s">
        <v>868</v>
      </c>
      <c r="H52">
        <v>0</v>
      </c>
      <c r="I52">
        <v>0</v>
      </c>
      <c r="J52" s="16">
        <v>9.2678627664392305E-2</v>
      </c>
      <c r="K52">
        <v>0</v>
      </c>
    </row>
    <row r="53" spans="1:11" x14ac:dyDescent="0.3">
      <c r="A53" t="s">
        <v>857</v>
      </c>
      <c r="B53">
        <v>2024</v>
      </c>
      <c r="C53">
        <v>1.5</v>
      </c>
      <c r="D53">
        <v>4</v>
      </c>
      <c r="E53">
        <v>1.5</v>
      </c>
      <c r="F53">
        <v>13</v>
      </c>
      <c r="G53" t="s">
        <v>868</v>
      </c>
      <c r="H53">
        <v>0</v>
      </c>
      <c r="I53">
        <v>0</v>
      </c>
      <c r="J53" s="16">
        <v>6.5935990605277703E-2</v>
      </c>
      <c r="K53">
        <v>0</v>
      </c>
    </row>
    <row r="54" spans="1:11" x14ac:dyDescent="0.3">
      <c r="A54" t="s">
        <v>858</v>
      </c>
      <c r="B54">
        <v>2021</v>
      </c>
      <c r="C54" s="23">
        <v>5.2040038131553903</v>
      </c>
      <c r="D54" s="23">
        <v>2.9454743729552901</v>
      </c>
      <c r="E54" s="23">
        <v>0.94091833458203999</v>
      </c>
      <c r="F54" s="14">
        <v>0.169066099148723</v>
      </c>
      <c r="G54" t="s">
        <v>866</v>
      </c>
      <c r="H54">
        <v>0</v>
      </c>
      <c r="I54">
        <v>0</v>
      </c>
      <c r="J54" s="16">
        <v>0.33990662654404402</v>
      </c>
      <c r="K54">
        <v>0</v>
      </c>
    </row>
    <row r="55" spans="1:11" x14ac:dyDescent="0.3">
      <c r="A55" t="s">
        <v>858</v>
      </c>
      <c r="B55">
        <v>2022</v>
      </c>
      <c r="C55">
        <v>5.0999999999999996</v>
      </c>
      <c r="D55" s="23">
        <v>4.0248198558847097</v>
      </c>
      <c r="E55" s="23">
        <v>0.76997054236700702</v>
      </c>
      <c r="F55" s="14">
        <v>0.35622165532879801</v>
      </c>
      <c r="G55" t="s">
        <v>866</v>
      </c>
      <c r="H55">
        <v>1</v>
      </c>
      <c r="I55">
        <v>1</v>
      </c>
      <c r="J55" s="16">
        <v>0.47991040278244401</v>
      </c>
      <c r="K55">
        <v>0</v>
      </c>
    </row>
    <row r="56" spans="1:11" x14ac:dyDescent="0.3">
      <c r="A56" t="s">
        <v>858</v>
      </c>
      <c r="B56">
        <v>2023</v>
      </c>
      <c r="C56" s="23">
        <v>4.5872162485065697</v>
      </c>
      <c r="D56" s="23">
        <v>2.4452945677123199</v>
      </c>
      <c r="E56" s="23">
        <v>0.52419050494376895</v>
      </c>
      <c r="F56" s="14">
        <v>0.31391808270307398</v>
      </c>
      <c r="G56" t="s">
        <v>866</v>
      </c>
      <c r="H56">
        <v>0</v>
      </c>
      <c r="I56">
        <v>0</v>
      </c>
      <c r="J56" s="16">
        <v>0.43039040284966201</v>
      </c>
      <c r="K56">
        <v>0</v>
      </c>
    </row>
    <row r="57" spans="1:11" x14ac:dyDescent="0.3">
      <c r="A57" t="s">
        <v>858</v>
      </c>
      <c r="B57">
        <v>2024</v>
      </c>
      <c r="C57" s="23">
        <v>4.1802800466744499</v>
      </c>
      <c r="D57" s="23">
        <v>1.9922619047618999</v>
      </c>
      <c r="E57" s="23">
        <v>0.57503843197540305</v>
      </c>
      <c r="F57" s="14">
        <v>0.280741486327797</v>
      </c>
      <c r="G57" t="s">
        <v>866</v>
      </c>
      <c r="H57">
        <v>1</v>
      </c>
      <c r="I57">
        <v>1</v>
      </c>
      <c r="J57" s="16">
        <v>0.24230405931238799</v>
      </c>
      <c r="K57">
        <v>0</v>
      </c>
    </row>
    <row r="58" spans="1:11" x14ac:dyDescent="0.3">
      <c r="A58" t="s">
        <v>867</v>
      </c>
      <c r="B58">
        <v>2021</v>
      </c>
      <c r="C58">
        <v>1.9</v>
      </c>
      <c r="D58">
        <v>1.8</v>
      </c>
      <c r="E58">
        <v>1.1000000000000001</v>
      </c>
      <c r="F58">
        <v>9</v>
      </c>
      <c r="G58" t="s">
        <v>866</v>
      </c>
      <c r="H58">
        <v>0</v>
      </c>
      <c r="I58">
        <v>0</v>
      </c>
      <c r="J58" s="16">
        <v>6.3810747434791107E-2</v>
      </c>
      <c r="K58">
        <v>0</v>
      </c>
    </row>
    <row r="59" spans="1:11" x14ac:dyDescent="0.3">
      <c r="A59" t="s">
        <v>867</v>
      </c>
      <c r="B59">
        <v>2022</v>
      </c>
      <c r="C59">
        <v>1.8</v>
      </c>
      <c r="D59">
        <v>1.9</v>
      </c>
      <c r="E59">
        <v>1.1000000000000001</v>
      </c>
      <c r="F59">
        <v>9.1999999999999993</v>
      </c>
      <c r="G59" t="s">
        <v>866</v>
      </c>
      <c r="H59">
        <v>0</v>
      </c>
      <c r="I59">
        <v>0</v>
      </c>
      <c r="J59" s="16">
        <v>6.03346718119077E-2</v>
      </c>
      <c r="K59">
        <v>0</v>
      </c>
    </row>
    <row r="60" spans="1:11" x14ac:dyDescent="0.3">
      <c r="A60" t="s">
        <v>867</v>
      </c>
      <c r="B60">
        <v>2023</v>
      </c>
      <c r="C60">
        <v>1.7</v>
      </c>
      <c r="D60">
        <v>2</v>
      </c>
      <c r="E60">
        <v>1.2</v>
      </c>
      <c r="F60">
        <v>9.3000000000000007</v>
      </c>
      <c r="G60" t="s">
        <v>866</v>
      </c>
      <c r="H60">
        <v>0</v>
      </c>
      <c r="I60">
        <v>0</v>
      </c>
      <c r="J60" s="16">
        <v>4.0367650414830897E-2</v>
      </c>
      <c r="K60">
        <v>0</v>
      </c>
    </row>
    <row r="61" spans="1:11" x14ac:dyDescent="0.3">
      <c r="A61" t="s">
        <v>867</v>
      </c>
      <c r="B61">
        <v>2024</v>
      </c>
      <c r="C61">
        <v>1.6</v>
      </c>
      <c r="D61">
        <v>2.1</v>
      </c>
      <c r="E61">
        <v>1.2</v>
      </c>
      <c r="F61">
        <v>9.5</v>
      </c>
      <c r="G61" t="s">
        <v>866</v>
      </c>
      <c r="H61">
        <v>0</v>
      </c>
      <c r="I61">
        <v>0</v>
      </c>
      <c r="J61" s="16">
        <v>3.8116637083175399E-2</v>
      </c>
      <c r="K61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4 d e b 1 b a - e a 3 6 - 4 e a b - a 3 b c - 3 3 4 e 7 7 e 4 9 2 2 3 "   x m l n s = " h t t p : / / s c h e m a s . m i c r o s o f t . c o m / D a t a M a s h u p " > A A A A A F g G A A B Q S w M E F A A C A A g A x p E p W 3 T 5 L U a m A A A A 9 g A A A B I A H A B D b 2 5 m a W c v U G F j a 2 F n Z S 5 4 b W w g o h g A K K A U A A A A A A A A A A A A A A A A A A A A A A A A A A A A h Y 9 N D o I w G E S v Q r q n P 2 i U k I + y c G U i x s T E u G 1 q h U Y o h h b L 3 V x 4 J K 8 g R l F 3 L u f N W 8 z c r z f I + r o K L q q 1 u j E p Y p i i Q B n Z H L Q p U t S 5 Y x i j j M N G y J M o V D D I x i a 9 P a S o d O 6 c E O K 9 x 3 6 C m 7 Y g E a W M 7 P P V V p a q F u g j 6 / 9 y q I 1 1 w k i F O O x e Y 3 i E 2 X S G 2 T z G F M g I I d f m K 0 T D 3 m f 7 A 2 H R V a 5 r F V c m X K 6 B j B H I + w N / A F B L A w Q U A A I A C A D G k S l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p E p W 1 u I U U V Q A w A A F i U A A B M A H A B G b 3 J t d W x h c y 9 T Z W N 0 a W 9 u M S 5 t I K I Y A C i g F A A A A A A A A A A A A A A A A A A A A A A A A A A A A O 2 a X W / a M B S G 7 5 H 4 D 1 Z 6 E y S C i P M F m 7 h o q a b 1 Z q o G 2 0 2 p K o + Y Q p s v x c 4 2 V P W / z 4 H g A n G 0 h o S 0 a d u b S q + P 7 G O / j / y R A 8 F T u v A 9 M F r / V z 8 3 G 8 0 G m a M Q 2 + B E G q N f D j a g C u R L d I u B a m k t C Q y A g 2 m z A d j f y I / C K W b K p T 3 r r I K J / G X h 4 M 7 Q 9 y j 2 K J G l 4 a f J D 4 J D M j m b R 7 + R B 3 4 u y P w P u k e h i y b n m N x T P 5 h c h v 4 d G 3 + C P C 9 C j h L i w A + p M l t C T V E t 5 S 5 y l g r s Q q 0 T 2 D O p 1 Q Z X F 2 7 g Y J f 1 j + K c B 5 L a 0 a T r V n u d E 8 9 5 k K T 3 c H V h D / h U p O v H q 3 N E 0 X U S f i I N 5 8 i 7 Z d M d L w M c z 2 4 V 2 R m H y C M z P 3 S H v h O 5 X t x I 5 E 0 n 7 Y c H a a 2 r U h t Q 1 g Y o / k s f 2 2 C j w w x d y 9 D 1 D N 3 I 0 M 0 M 3 c r Q e z v 6 Y 6 v Z W H j C B R A C A D k A e m 0 A g G I A Y B o A N r r r U z b f r x j Z L N M n C J K W R N / Y D 1 k G S c u p 4 4 y m y E E h G d A w w j y H X F Q J M o g B S z m 5 x C g E 2 L O x f S I 7 s 5 a m A h e F 0 z m I l 4 Y F X 3 j U 1 D t x l / + L h o V g 0 D k M R m 1 g 0 M U w 6 M V h 0 K u B I W u 3 8 V h k S j w l A N H n M C I O h L u B e f k w O R 9 m b f g w x X y Y Z Z w W 5 r F P i 7 w G 9 b h B V m 0 M 6 o k N 6 p V h U O 9 9 H e e q 2 U 0 A q H o D h 0 o X K i i 6 j e 2 H O e y P M x b Y z + T i 9 r N O 6 m 7 / k 9 7 P 0 N V u V o O 6 B x J f x + / Y 9 X + z d V z H b R 2 D 6 4 Z E l v c W v L 2 9 k l u L x 9 d r F 9 X 9 Q Y S 0 b i 6 f V R 8 n h 9 M q v H o y u Q x a Y V 1 o z b s p b a 6 V V R 9 K h 9 s s v F Q y u Q y b 9 b r Y f P x N a a s h a 8 q q V g A 9 X T M 2 F y K j 4 u 8 b q g J 7 C s F B z J 6 a g 7 0 4 Z Q F 7 T C 7 6 o G F d v O y D 5 p v o Q X O G W a 8 Y j A I 8 X S B n 9 W B Z U O y S V G A S A V a t q z g 5 7 h C w o 2 M / d O x T 5 K S f R F l D 3 a R T z R 7 s J g 3 q a r i b v T d Y X l A t D m r F 3 2 E O B 9 U S g 2 o V 3 y R Z J 8 / b J P c c f t o l C z j B 3 1 B G x X f o w 5 0 Q P q G Y X I Y T R 3 9 C 5 f W n z / 2 p + N Z 4 u D 9 9 s T / 9 M v z p v z J / d F 5 S M C q + 7 h 3 s j y 6 s K D C 5 B H / 0 o 1 c U i p w 0 Q I Y 1 8 e h t n j a 7 B b j K 3 f g o w r 2 G r 3 a 7 R b g 6 Q f B R i K u g E F c n I D 6 K c S 9 T j K s T I + + q I L d r U n 1 + Y / N m T f o H U E s B A i 0 A F A A C A A g A x p E p W 3 T 5 L U a m A A A A 9 g A A A B I A A A A A A A A A A A A A A A A A A A A A A E N v b m Z p Z y 9 Q Y W N r Y W d l L n h t b F B L A Q I t A B Q A A g A I A M a R K V s P y u m r p A A A A O k A A A A T A A A A A A A A A A A A A A A A A P I A A A B b Q 2 9 u d G V u d F 9 U e X B l c 1 0 u e G 1 s U E s B A i 0 A F A A C A A g A x p E p W 1 u I U U V Q A w A A F i U A A B M A A A A A A A A A A A A A A A A A 4 w E A A E Z v c m 1 1 b G F z L 1 N l Y 3 R p b 2 4 x L m 1 Q S w U G A A A A A A M A A w D C A A A A g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N E A A A A A A A A S 0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1 M j E l M j A o U G F n Z S U y M D E 3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Y j R j O D A z Z S 1 i N T Q 3 L T Q 0 Z W M t Y W F m N y 1 j M z g 1 N G Y 4 Y T M 4 N T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5 V D A 0 O j Q x O j I 5 L j I 4 M j k w M T l a I i A v P j x F b n R y e S B U e X B l P S J G a W x s Q 2 9 s d W 1 u V H l w Z X M i I F Z h b H V l P S J z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T I x I C h Q Y W d l I D E 3 M y k v Q X V 0 b 1 J l b W 9 2 Z W R D b 2 x 1 b W 5 z M S 5 7 Q 2 9 s d W 1 u M S w w f S Z x d W 9 0 O y w m c X V v d D t T Z W N 0 a W 9 u M S 9 U Y W J s Z T U y M S A o U G F n Z S A x N z M p L 0 F 1 d G 9 S Z W 1 v d m V k Q 2 9 s d W 1 u c z E u e 0 N v b H V t b j I s M X 0 m c X V v d D s s J n F 1 b 3 Q 7 U 2 V j d G l v b j E v V G F i b G U 1 M j E g K F B h Z 2 U g M T c z K S 9 B d X R v U m V t b 3 Z l Z E N v b H V t b n M x L n t D b 2 x 1 b W 4 z L D J 9 J n F 1 b 3 Q 7 L C Z x d W 9 0 O 1 N l Y 3 R p b 2 4 x L 1 R h Y m x l N T I x I C h Q Y W d l I D E 3 M y k v Q X V 0 b 1 J l b W 9 2 Z W R D b 2 x 1 b W 5 z M S 5 7 Q 2 9 s d W 1 u N C w z f S Z x d W 9 0 O y w m c X V v d D t T Z W N 0 a W 9 u M S 9 U Y W J s Z T U y M S A o U G F n Z S A x N z M p L 0 F 1 d G 9 S Z W 1 v d m V k Q 2 9 s d W 1 u c z E u e 0 N v b H V t b j U s N H 0 m c X V v d D s s J n F 1 b 3 Q 7 U 2 V j d G l v b j E v V G F i b G U 1 M j E g K F B h Z 2 U g M T c z K S 9 B d X R v U m V t b 3 Z l Z E N v b H V t b n M x L n t D b 2 x 1 b W 4 2 L D V 9 J n F 1 b 3 Q 7 L C Z x d W 9 0 O 1 N l Y 3 R p b 2 4 x L 1 R h Y m x l N T I x I C h Q Y W d l I D E 3 M y k v Q X V 0 b 1 J l b W 9 2 Z W R D b 2 x 1 b W 5 z M S 5 7 Q 2 9 s d W 1 u N y w 2 f S Z x d W 9 0 O y w m c X V v d D t T Z W N 0 a W 9 u M S 9 U Y W J s Z T U y M S A o U G F n Z S A x N z M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1 M j E g K F B h Z 2 U g M T c z K S 9 B d X R v U m V t b 3 Z l Z E N v b H V t b n M x L n t D b 2 x 1 b W 4 x L D B 9 J n F 1 b 3 Q 7 L C Z x d W 9 0 O 1 N l Y 3 R p b 2 4 x L 1 R h Y m x l N T I x I C h Q Y W d l I D E 3 M y k v Q X V 0 b 1 J l b W 9 2 Z W R D b 2 x 1 b W 5 z M S 5 7 Q 2 9 s d W 1 u M i w x f S Z x d W 9 0 O y w m c X V v d D t T Z W N 0 a W 9 u M S 9 U Y W J s Z T U y M S A o U G F n Z S A x N z M p L 0 F 1 d G 9 S Z W 1 v d m V k Q 2 9 s d W 1 u c z E u e 0 N v b H V t b j M s M n 0 m c X V v d D s s J n F 1 b 3 Q 7 U 2 V j d G l v b j E v V G F i b G U 1 M j E g K F B h Z 2 U g M T c z K S 9 B d X R v U m V t b 3 Z l Z E N v b H V t b n M x L n t D b 2 x 1 b W 4 0 L D N 9 J n F 1 b 3 Q 7 L C Z x d W 9 0 O 1 N l Y 3 R p b 2 4 x L 1 R h Y m x l N T I x I C h Q Y W d l I D E 3 M y k v Q X V 0 b 1 J l b W 9 2 Z W R D b 2 x 1 b W 5 z M S 5 7 Q 2 9 s d W 1 u N S w 0 f S Z x d W 9 0 O y w m c X V v d D t T Z W N 0 a W 9 u M S 9 U Y W J s Z T U y M S A o U G F n Z S A x N z M p L 0 F 1 d G 9 S Z W 1 v d m V k Q 2 9 s d W 1 u c z E u e 0 N v b H V t b j Y s N X 0 m c X V v d D s s J n F 1 b 3 Q 7 U 2 V j d G l v b j E v V G F i b G U 1 M j E g K F B h Z 2 U g M T c z K S 9 B d X R v U m V t b 3 Z l Z E N v b H V t b n M x L n t D b 2 x 1 b W 4 3 L D Z 9 J n F 1 b 3 Q 7 L C Z x d W 9 0 O 1 N l Y 3 R p b 2 4 x L 1 R h Y m x l N T I x I C h Q Y W d l I D E 3 M y k v Q X V 0 b 1 J l b W 9 2 Z W R D b 2 x 1 b W 5 z M S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1 M j E l M j A o U G F n Z S U y M D E 3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M j E l M j A o U G F n Z S U y M D E 3 M y k v V G F i b G U 1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y M S U y M C h Q Y W d l J T I w M T c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T I y J T I w K F B h Z 2 U l M j A x N z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m J j N T A 3 Y 2 Y t O W I y Z S 0 0 N j R l L T k x N W M t M z g z Z D M y N T M 3 Y z V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O V Q w N D o 0 M T o z M C 4 0 M j E 3 N z g w W i I g L z 4 8 R W 5 0 c n k g V H l w Z T 0 i R m l s b E N v b H V t b l R 5 c G V z I i B W Y W x 1 Z T 0 i c 0 J n T U c i I C 8 + P E V u d H J 5 I F R 5 c G U 9 I k Z p b G x D b 2 x 1 b W 5 O Y W 1 l c y I g V m F s d W U 9 I n N b J n F 1 b 3 Q 7 Q 2 9 s d W 1 u M S Z x d W 9 0 O y w m c X V v d D t 5 Z W F y I G V u Z G V k X G 4 z M S B t Y X J j a C A y M D I z J n F 1 b 3 Q 7 L C Z x d W 9 0 O 3 l l Y X I g Z W 5 k Z W R c b j M x I G 1 h c m N o I D I w M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U y M i A o U G F n Z S A x N z Q p L 0 F 1 d G 9 S Z W 1 v d m V k Q 2 9 s d W 1 u c z E u e 0 N v b H V t b j E s M H 0 m c X V v d D s s J n F 1 b 3 Q 7 U 2 V j d G l v b j E v V G F i b G U 1 M j I g K F B h Z 2 U g M T c 0 K S 9 B d X R v U m V t b 3 Z l Z E N v b H V t b n M x L n t 5 Z W F y I G V u Z G V k X G 4 z M S B t Y X J j a C A y M D I z L D F 9 J n F 1 b 3 Q 7 L C Z x d W 9 0 O 1 N l Y 3 R p b 2 4 x L 1 R h Y m x l N T I y I C h Q Y W d l I D E 3 N C k v Q X V 0 b 1 J l b W 9 2 Z W R D b 2 x 1 b W 5 z M S 5 7 e W V h c i B l b m R l Z F x u M z E g b W F y Y 2 g g M j A y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U y M i A o U G F n Z S A x N z Q p L 0 F 1 d G 9 S Z W 1 v d m V k Q 2 9 s d W 1 u c z E u e 0 N v b H V t b j E s M H 0 m c X V v d D s s J n F 1 b 3 Q 7 U 2 V j d G l v b j E v V G F i b G U 1 M j I g K F B h Z 2 U g M T c 0 K S 9 B d X R v U m V t b 3 Z l Z E N v b H V t b n M x L n t 5 Z W F y I G V u Z G V k X G 4 z M S B t Y X J j a C A y M D I z L D F 9 J n F 1 b 3 Q 7 L C Z x d W 9 0 O 1 N l Y 3 R p b 2 4 x L 1 R h Y m x l N T I y I C h Q Y W d l I D E 3 N C k v Q X V 0 b 1 J l b W 9 2 Z W R D b 2 x 1 b W 5 z M S 5 7 e W V h c i B l b m R l Z F x u M z E g b W F y Y 2 g g M j A y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1 M j I l M j A o U G F n Z S U y M D E 3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M j I l M j A o U G F n Z S U y M D E 3 N C k v V G F i b G U 1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y N C U y M C h Q Y W d l J T I w M T c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y Z T U y N G Y 2 L T Q x Y T M t N D A 4 Y y 1 h M D Q 0 L T J l N j N i N T A y Y z U y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l U M D Q 6 N D E 6 M z A u N D M 4 M j Y 1 O V o i I C 8 + P E V u d H J 5 I F R 5 c G U 9 I k Z p b G x D b 2 x 1 b W 5 U e X B l c y I g V m F s d W U 9 I n N C Z 1 l E Q X c 9 P S I g L z 4 8 R W 5 0 c n k g V H l w Z T 0 i R m l s b E N v b H V t b k 5 h b W V z I i B W Y W x 1 Z T 0 i c 1 s m c X V v d D t D b 2 x 1 b W 4 x J n F 1 b 3 Q 7 L C Z x d W 9 0 O 2 5 v d G U m c X V v d D s s J n F 1 b 3 Q 7 Q X M g Y X R c b j M x I G 1 h c m N o I D I w M j M m c X V v d D s s J n F 1 b 3 Q 7 Q X M g Y X R c b j M x I G 1 h c m N o I D I w M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U y N C A o U G F n Z S A x N z U p L 0 F 1 d G 9 S Z W 1 v d m V k Q 2 9 s d W 1 u c z E u e 0 N v b H V t b j E s M H 0 m c X V v d D s s J n F 1 b 3 Q 7 U 2 V j d G l v b j E v V G F i b G U 1 M j Q g K F B h Z 2 U g M T c 1 K S 9 B d X R v U m V t b 3 Z l Z E N v b H V t b n M x L n t u b 3 R l L D F 9 J n F 1 b 3 Q 7 L C Z x d W 9 0 O 1 N l Y 3 R p b 2 4 x L 1 R h Y m x l N T I 0 I C h Q Y W d l I D E 3 N S k v Q X V 0 b 1 J l b W 9 2 Z W R D b 2 x 1 b W 5 z M S 5 7 Q X M g Y X R c b j M x I G 1 h c m N o I D I w M j M s M n 0 m c X V v d D s s J n F 1 b 3 Q 7 U 2 V j d G l v b j E v V G F i b G U 1 M j Q g K F B h Z 2 U g M T c 1 K S 9 B d X R v U m V t b 3 Z l Z E N v b H V t b n M x L n t B c y B h d F x u M z E g b W F y Y 2 g g M j A y M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U y N C A o U G F n Z S A x N z U p L 0 F 1 d G 9 S Z W 1 v d m V k Q 2 9 s d W 1 u c z E u e 0 N v b H V t b j E s M H 0 m c X V v d D s s J n F 1 b 3 Q 7 U 2 V j d G l v b j E v V G F i b G U 1 M j Q g K F B h Z 2 U g M T c 1 K S 9 B d X R v U m V t b 3 Z l Z E N v b H V t b n M x L n t u b 3 R l L D F 9 J n F 1 b 3 Q 7 L C Z x d W 9 0 O 1 N l Y 3 R p b 2 4 x L 1 R h Y m x l N T I 0 I C h Q Y W d l I D E 3 N S k v Q X V 0 b 1 J l b W 9 2 Z W R D b 2 x 1 b W 5 z M S 5 7 Q X M g Y X R c b j M x I G 1 h c m N o I D I w M j M s M n 0 m c X V v d D s s J n F 1 b 3 Q 7 U 2 V j d G l v b j E v V G F i b G U 1 M j Q g K F B h Z 2 U g M T c 1 K S 9 B d X R v U m V t b 3 Z l Z E N v b H V t b n M x L n t B c y B h d F x u M z E g b W F y Y 2 g g M j A y M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1 M j Q l M j A o U G F n Z S U y M D E 3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M j Q l M j A o U G F n Z S U y M D E 3 N S k v V G F i b G U 1 M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y N i U y M C h Q Y W d l J T I w M T c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j M 2 M z N j Q 0 L W Q 3 Y z I t N D h k Y S 1 h M W N m L T g 4 N m V l N D F m M 2 E w N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l U M D Q 6 N D E 6 M z E u N T A 3 M T E y M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1 M j Y g K F B h Z 2 U g M T c 2 K S 9 B d X R v U m V t b 3 Z l Z E N v b H V t b n M x L n t D b 2 x 1 b W 4 x L D B 9 J n F 1 b 3 Q 7 L C Z x d W 9 0 O 1 N l Y 3 R p b 2 4 x L 1 R h Y m x l N T I 2 I C h Q Y W d l I D E 3 N i k v Q X V 0 b 1 J l b W 9 2 Z W R D b 2 x 1 b W 5 z M S 5 7 Q 2 9 s d W 1 u M i w x f S Z x d W 9 0 O y w m c X V v d D t T Z W N 0 a W 9 u M S 9 U Y W J s Z T U y N i A o U G F n Z S A x N z Y p L 0 F 1 d G 9 S Z W 1 v d m V k Q 2 9 s d W 1 u c z E u e 0 N v b H V t b j M s M n 0 m c X V v d D s s J n F 1 b 3 Q 7 U 2 V j d G l v b j E v V G F i b G U 1 M j Y g K F B h Z 2 U g M T c 2 K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N T I 2 I C h Q Y W d l I D E 3 N i k v Q X V 0 b 1 J l b W 9 2 Z W R D b 2 x 1 b W 5 z M S 5 7 Q 2 9 s d W 1 u M S w w f S Z x d W 9 0 O y w m c X V v d D t T Z W N 0 a W 9 u M S 9 U Y W J s Z T U y N i A o U G F n Z S A x N z Y p L 0 F 1 d G 9 S Z W 1 v d m V k Q 2 9 s d W 1 u c z E u e 0 N v b H V t b j I s M X 0 m c X V v d D s s J n F 1 b 3 Q 7 U 2 V j d G l v b j E v V G F i b G U 1 M j Y g K F B h Z 2 U g M T c 2 K S 9 B d X R v U m V t b 3 Z l Z E N v b H V t b n M x L n t D b 2 x 1 b W 4 z L D J 9 J n F 1 b 3 Q 7 L C Z x d W 9 0 O 1 N l Y 3 R p b 2 4 x L 1 R h Y m x l N T I 2 I C h Q Y W d l I D E 3 N i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1 M j Y l M j A o U G F n Z S U y M D E 3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M j Y l M j A o U G F n Z S U y M D E 3 N i k v V G F i b G U 1 M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y O C U y M C h Q Y W d l J T I w M T c 3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J k N G Z k M 2 V l L W Q x N j I t N G Y 2 Y i 0 5 N 2 E x L W N j Y T d h Z j k z O T U 2 N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l U M D Q 6 N D E 6 M z E u N T M 2 N j c 1 M 1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1 M j g g K F B h Z 2 U g M T c 3 K S 9 B d X R v U m V t b 3 Z l Z E N v b H V t b n M x L n t D b 2 x 1 b W 4 x L D B 9 J n F 1 b 3 Q 7 L C Z x d W 9 0 O 1 N l Y 3 R p b 2 4 x L 1 R h Y m x l N T I 4 I C h Q Y W d l I D E 3 N y k v Q X V 0 b 1 J l b W 9 2 Z W R D b 2 x 1 b W 5 z M S 5 7 Q 2 9 s d W 1 u M i w x f S Z x d W 9 0 O y w m c X V v d D t T Z W N 0 a W 9 u M S 9 U Y W J s Z T U y O C A o U G F n Z S A x N z c p L 0 F 1 d G 9 S Z W 1 v d m V k Q 2 9 s d W 1 u c z E u e 0 N v b H V t b j M s M n 0 m c X V v d D s s J n F 1 b 3 Q 7 U 2 V j d G l v b j E v V G F i b G U 1 M j g g K F B h Z 2 U g M T c 3 K S 9 B d X R v U m V t b 3 Z l Z E N v b H V t b n M x L n t D b 2 x 1 b W 4 0 L D N 9 J n F 1 b 3 Q 7 L C Z x d W 9 0 O 1 N l Y 3 R p b 2 4 x L 1 R h Y m x l N T I 4 I C h Q Y W d l I D E 3 N y k v Q X V 0 b 1 J l b W 9 2 Z W R D b 2 x 1 b W 5 z M S 5 7 Q 2 9 s d W 1 u N S w 0 f S Z x d W 9 0 O y w m c X V v d D t T Z W N 0 a W 9 u M S 9 U Y W J s Z T U y O C A o U G F n Z S A x N z c p L 0 F 1 d G 9 S Z W 1 v d m V k Q 2 9 s d W 1 u c z E u e 0 N v b H V t b j Y s N X 0 m c X V v d D s s J n F 1 b 3 Q 7 U 2 V j d G l v b j E v V G F i b G U 1 M j g g K F B h Z 2 U g M T c 3 K S 9 B d X R v U m V t b 3 Z l Z E N v b H V t b n M x L n t D b 2 x 1 b W 4 3 L D Z 9 J n F 1 b 3 Q 7 L C Z x d W 9 0 O 1 N l Y 3 R p b 2 4 x L 1 R h Y m x l N T I 4 I C h Q Y W d l I D E 3 N y k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U y O C A o U G F n Z S A x N z c p L 0 F 1 d G 9 S Z W 1 v d m V k Q 2 9 s d W 1 u c z E u e 0 N v b H V t b j E s M H 0 m c X V v d D s s J n F 1 b 3 Q 7 U 2 V j d G l v b j E v V G F i b G U 1 M j g g K F B h Z 2 U g M T c 3 K S 9 B d X R v U m V t b 3 Z l Z E N v b H V t b n M x L n t D b 2 x 1 b W 4 y L D F 9 J n F 1 b 3 Q 7 L C Z x d W 9 0 O 1 N l Y 3 R p b 2 4 x L 1 R h Y m x l N T I 4 I C h Q Y W d l I D E 3 N y k v Q X V 0 b 1 J l b W 9 2 Z W R D b 2 x 1 b W 5 z M S 5 7 Q 2 9 s d W 1 u M y w y f S Z x d W 9 0 O y w m c X V v d D t T Z W N 0 a W 9 u M S 9 U Y W J s Z T U y O C A o U G F n Z S A x N z c p L 0 F 1 d G 9 S Z W 1 v d m V k Q 2 9 s d W 1 u c z E u e 0 N v b H V t b j Q s M 3 0 m c X V v d D s s J n F 1 b 3 Q 7 U 2 V j d G l v b j E v V G F i b G U 1 M j g g K F B h Z 2 U g M T c 3 K S 9 B d X R v U m V t b 3 Z l Z E N v b H V t b n M x L n t D b 2 x 1 b W 4 1 L D R 9 J n F 1 b 3 Q 7 L C Z x d W 9 0 O 1 N l Y 3 R p b 2 4 x L 1 R h Y m x l N T I 4 I C h Q Y W d l I D E 3 N y k v Q X V 0 b 1 J l b W 9 2 Z W R D b 2 x 1 b W 5 z M S 5 7 Q 2 9 s d W 1 u N i w 1 f S Z x d W 9 0 O y w m c X V v d D t T Z W N 0 a W 9 u M S 9 U Y W J s Z T U y O C A o U G F n Z S A x N z c p L 0 F 1 d G 9 S Z W 1 v d m V k Q 2 9 s d W 1 u c z E u e 0 N v b H V t b j c s N n 0 m c X V v d D s s J n F 1 b 3 Q 7 U 2 V j d G l v b j E v V G F i b G U 1 M j g g K F B h Z 2 U g M T c 3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U y O C U y M C h Q Y W d l J T I w M T c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y O C U y M C h Q Y W d l J T I w M T c 3 K S 9 U Y W J s Z T U y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T I 4 J T I w K F B h Z 2 U l M j A x N z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M j Y l M j A o U G F n Z S U y M D E 3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y N C U y M C h Q Y W d l J T I w M T c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y N C U y M C h Q Y W d l J T I w M T c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T I y J T I w K F B h Z 2 U l M j A x N z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T I y J T I w K F B h Z 2 U l M j A x N z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j A l M j A o U G F n Z S U y M D c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U 0 Y T U x Z T N i L W Q z Y T Q t N D Z l Y i 1 h Y T Q y L W Q 5 M z k 2 N 2 Z i Z G V l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N j B f X 1 B h Z 2 V f N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l U M D U 6 M D U 6 N D c u N T M w N z g w M 1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2 M C A o U G F n Z S A 3 N S k v Q X V 0 b 1 J l b W 9 2 Z W R D b 2 x 1 b W 5 z M S 5 7 Q 2 9 s d W 1 u N C w w f S Z x d W 9 0 O y w m c X V v d D t T Z W N 0 a W 9 u M S 9 U Y W J s Z T E 2 M C A o U G F n Z S A 3 N S k v Q X V 0 b 1 J l b W 9 2 Z W R D b 2 x 1 b W 5 z M S 5 7 Q 2 9 s d W 1 u N S w x f S Z x d W 9 0 O y w m c X V v d D t T Z W N 0 a W 9 u M S 9 U Y W J s Z T E 2 M C A o U G F n Z S A 3 N S k v Q X V 0 b 1 J l b W 9 2 Z W R D b 2 x 1 b W 5 z M S 5 7 Q 2 9 s d W 1 u N i w y f S Z x d W 9 0 O y w m c X V v d D t T Z W N 0 a W 9 u M S 9 U Y W J s Z T E 2 M C A o U G F n Z S A 3 N S k v Q X V 0 b 1 J l b W 9 2 Z W R D b 2 x 1 b W 5 z M S 5 7 Q 2 9 s d W 1 u N y w z f S Z x d W 9 0 O y w m c X V v d D t T Z W N 0 a W 9 u M S 9 U Y W J s Z T E 2 M C A o U G F n Z S A 3 N S k v Q X V 0 b 1 J l b W 9 2 Z W R D b 2 x 1 b W 5 z M S 5 7 Q 2 9 s d W 1 u O C w 0 f S Z x d W 9 0 O y w m c X V v d D t T Z W N 0 a W 9 u M S 9 U Y W J s Z T E 2 M C A o U G F n Z S A 3 N S k v Q X V 0 b 1 J l b W 9 2 Z W R D b 2 x 1 b W 5 z M S 5 7 Q 2 9 s d W 1 u O S w 1 f S Z x d W 9 0 O y w m c X V v d D t T Z W N 0 a W 9 u M S 9 U Y W J s Z T E 2 M C A o U G F n Z S A 3 N S k v Q X V 0 b 1 J l b W 9 2 Z W R D b 2 x 1 b W 5 z M S 5 7 Q 2 9 s d W 1 u M T A s N n 0 m c X V v d D s s J n F 1 b 3 Q 7 U 2 V j d G l v b j E v V G F i b G U x N j A g K F B h Z 2 U g N z U p L 0 F 1 d G 9 S Z W 1 v d m V k Q 2 9 s d W 1 u c z E u e 0 N v b H V t b j E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T Y w I C h Q Y W d l I D c 1 K S 9 B d X R v U m V t b 3 Z l Z E N v b H V t b n M x L n t D b 2 x 1 b W 4 0 L D B 9 J n F 1 b 3 Q 7 L C Z x d W 9 0 O 1 N l Y 3 R p b 2 4 x L 1 R h Y m x l M T Y w I C h Q Y W d l I D c 1 K S 9 B d X R v U m V t b 3 Z l Z E N v b H V t b n M x L n t D b 2 x 1 b W 4 1 L D F 9 J n F 1 b 3 Q 7 L C Z x d W 9 0 O 1 N l Y 3 R p b 2 4 x L 1 R h Y m x l M T Y w I C h Q Y W d l I D c 1 K S 9 B d X R v U m V t b 3 Z l Z E N v b H V t b n M x L n t D b 2 x 1 b W 4 2 L D J 9 J n F 1 b 3 Q 7 L C Z x d W 9 0 O 1 N l Y 3 R p b 2 4 x L 1 R h Y m x l M T Y w I C h Q Y W d l I D c 1 K S 9 B d X R v U m V t b 3 Z l Z E N v b H V t b n M x L n t D b 2 x 1 b W 4 3 L D N 9 J n F 1 b 3 Q 7 L C Z x d W 9 0 O 1 N l Y 3 R p b 2 4 x L 1 R h Y m x l M T Y w I C h Q Y W d l I D c 1 K S 9 B d X R v U m V t b 3 Z l Z E N v b H V t b n M x L n t D b 2 x 1 b W 4 4 L D R 9 J n F 1 b 3 Q 7 L C Z x d W 9 0 O 1 N l Y 3 R p b 2 4 x L 1 R h Y m x l M T Y w I C h Q Y W d l I D c 1 K S 9 B d X R v U m V t b 3 Z l Z E N v b H V t b n M x L n t D b 2 x 1 b W 4 5 L D V 9 J n F 1 b 3 Q 7 L C Z x d W 9 0 O 1 N l Y 3 R p b 2 4 x L 1 R h Y m x l M T Y w I C h Q Y W d l I D c 1 K S 9 B d X R v U m V t b 3 Z l Z E N v b H V t b n M x L n t D b 2 x 1 b W 4 x M C w 2 f S Z x d W 9 0 O y w m c X V v d D t T Z W N 0 a W 9 u M S 9 U Y W J s Z T E 2 M C A o U G F n Z S A 3 N S k v Q X V 0 b 1 J l b W 9 2 Z W R D b 2 x 1 b W 5 z M S 5 7 Q 2 9 s d W 1 u M T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Y w J T I w K F B h Z 2 U l M j A 3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j A l M j A o U G F n Z S U y M D c 1 K S 9 U Y W J s Z T E 2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Y w J T I w K F B h Z 2 U l M j A 3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2 M i U y M C h Q Y W d l J T I w N z Y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U 5 Z j l k N D U t Y z h m M S 0 0 O W E x L W I 3 Y z I t N j l j Z G V k M m Q 3 M W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O V Q w N T o w N T o 1 M C 4 2 O T A 3 N z k 0 W i I g L z 4 8 R W 5 0 c n k g V H l w Z T 0 i R m l s b E N v b H V t b l R 5 c G V z I i B W Y W x 1 Z T 0 i c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N j I g K F B h Z 2 U g N z Y p L 0 F 1 d G 9 S Z W 1 v d m V k Q 2 9 s d W 1 u c z E u e 0 N v b H V t b j E s M H 0 m c X V v d D s s J n F 1 b 3 Q 7 U 2 V j d G l v b j E v V G F i b G U x N j I g K F B h Z 2 U g N z Y p L 0 F 1 d G 9 S Z W 1 v d m V k Q 2 9 s d W 1 u c z E u e 0 N v b H V t b j I s M X 0 m c X V v d D s s J n F 1 b 3 Q 7 U 2 V j d G l v b j E v V G F i b G U x N j I g K F B h Z 2 U g N z Y p L 0 F 1 d G 9 S Z W 1 v d m V k Q 2 9 s d W 1 u c z E u e 0 N v b H V t b j M s M n 0 m c X V v d D s s J n F 1 b 3 Q 7 U 2 V j d G l v b j E v V G F i b G U x N j I g K F B h Z 2 U g N z Y p L 0 F 1 d G 9 S Z W 1 v d m V k Q 2 9 s d W 1 u c z E u e 0 N v b H V t b j Q s M 3 0 m c X V v d D s s J n F 1 b 3 Q 7 U 2 V j d G l v b j E v V G F i b G U x N j I g K F B h Z 2 U g N z Y p L 0 F 1 d G 9 S Z W 1 v d m V k Q 2 9 s d W 1 u c z E u e 0 N v b H V t b j U s N H 0 m c X V v d D s s J n F 1 b 3 Q 7 U 2 V j d G l v b j E v V G F i b G U x N j I g K F B h Z 2 U g N z Y p L 0 F 1 d G 9 S Z W 1 v d m V k Q 2 9 s d W 1 u c z E u e 0 N v b H V t b j Y s N X 0 m c X V v d D s s J n F 1 b 3 Q 7 U 2 V j d G l v b j E v V G F i b G U x N j I g K F B h Z 2 U g N z Y p L 0 F 1 d G 9 S Z W 1 v d m V k Q 2 9 s d W 1 u c z E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x N j I g K F B h Z 2 U g N z Y p L 0 F 1 d G 9 S Z W 1 v d m V k Q 2 9 s d W 1 u c z E u e 0 N v b H V t b j E s M H 0 m c X V v d D s s J n F 1 b 3 Q 7 U 2 V j d G l v b j E v V G F i b G U x N j I g K F B h Z 2 U g N z Y p L 0 F 1 d G 9 S Z W 1 v d m V k Q 2 9 s d W 1 u c z E u e 0 N v b H V t b j I s M X 0 m c X V v d D s s J n F 1 b 3 Q 7 U 2 V j d G l v b j E v V G F i b G U x N j I g K F B h Z 2 U g N z Y p L 0 F 1 d G 9 S Z W 1 v d m V k Q 2 9 s d W 1 u c z E u e 0 N v b H V t b j M s M n 0 m c X V v d D s s J n F 1 b 3 Q 7 U 2 V j d G l v b j E v V G F i b G U x N j I g K F B h Z 2 U g N z Y p L 0 F 1 d G 9 S Z W 1 v d m V k Q 2 9 s d W 1 u c z E u e 0 N v b H V t b j Q s M 3 0 m c X V v d D s s J n F 1 b 3 Q 7 U 2 V j d G l v b j E v V G F i b G U x N j I g K F B h Z 2 U g N z Y p L 0 F 1 d G 9 S Z W 1 v d m V k Q 2 9 s d W 1 u c z E u e 0 N v b H V t b j U s N H 0 m c X V v d D s s J n F 1 b 3 Q 7 U 2 V j d G l v b j E v V G F i b G U x N j I g K F B h Z 2 U g N z Y p L 0 F 1 d G 9 S Z W 1 v d m V k Q 2 9 s d W 1 u c z E u e 0 N v b H V t b j Y s N X 0 m c X V v d D s s J n F 1 b 3 Q 7 U 2 V j d G l v b j E v V G F i b G U x N j I g K F B h Z 2 U g N z Y p L 0 F 1 d G 9 S Z W 1 v d m V k Q 2 9 s d W 1 u c z E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Y y J T I w K F B h Z 2 U l M j A 3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j I l M j A o U G F n Z S U y M D c 2 K S 9 U Y W J s Z T E 2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Y y J T I w K F B h Z 2 U l M j A 3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2 N C U y M C h Q Y W d l J T I w N z c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Y 2 N j A 0 M z E t Y j M 4 N y 0 0 M W E 3 L T k 0 Y W Y t Y T M 1 M W I y M T Y 3 N G Z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E 2 N F 9 f U G F n Z V 8 3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O V Q w N T o w N T o 1 M C 4 3 M D g 3 M T Y 2 W i I g L z 4 8 R W 5 0 c n k g V H l w Z T 0 i R m l s b E N v b H V t b l R 5 c G V z I i B W Y W x 1 Z T 0 i c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T Y 0 I C h Q Y W d l I D c 3 K S 9 B d X R v U m V t b 3 Z l Z E N v b H V t b n M x L n t D b 2 x 1 b W 4 x L D B 9 J n F 1 b 3 Q 7 L C Z x d W 9 0 O 1 N l Y 3 R p b 2 4 x L 1 R h Y m x l M T Y 0 I C h Q Y W d l I D c 3 K S 9 B d X R v U m V t b 3 Z l Z E N v b H V t b n M x L n t D b 2 x 1 b W 4 y L D F 9 J n F 1 b 3 Q 7 L C Z x d W 9 0 O 1 N l Y 3 R p b 2 4 x L 1 R h Y m x l M T Y 0 I C h Q Y W d l I D c 3 K S 9 B d X R v U m V t b 3 Z l Z E N v b H V t b n M x L n t D b 2 x 1 b W 4 z L D J 9 J n F 1 b 3 Q 7 L C Z x d W 9 0 O 1 N l Y 3 R p b 2 4 x L 1 R h Y m x l M T Y 0 I C h Q Y W d l I D c 3 K S 9 B d X R v U m V t b 3 Z l Z E N v b H V t b n M x L n t D b 2 x 1 b W 4 0 L D N 9 J n F 1 b 3 Q 7 L C Z x d W 9 0 O 1 N l Y 3 R p b 2 4 x L 1 R h Y m x l M T Y 0 I C h Q Y W d l I D c 3 K S 9 B d X R v U m V t b 3 Z l Z E N v b H V t b n M x L n t D b 2 x 1 b W 4 1 L D R 9 J n F 1 b 3 Q 7 L C Z x d W 9 0 O 1 N l Y 3 R p b 2 4 x L 1 R h Y m x l M T Y 0 I C h Q Y W d l I D c 3 K S 9 B d X R v U m V t b 3 Z l Z E N v b H V t b n M x L n t D b 2 x 1 b W 4 2 L D V 9 J n F 1 b 3 Q 7 L C Z x d W 9 0 O 1 N l Y 3 R p b 2 4 x L 1 R h Y m x l M T Y 0 I C h Q Y W d l I D c 3 K S 9 B d X R v U m V t b 3 Z l Z E N v b H V t b n M x L n t D b 2 x 1 b W 4 3 L D Z 9 J n F 1 b 3 Q 7 L C Z x d W 9 0 O 1 N l Y 3 R p b 2 4 x L 1 R h Y m x l M T Y 0 I C h Q Y W d l I D c 3 K S 9 B d X R v U m V t b 3 Z l Z E N v b H V t b n M x L n t D b 2 x 1 b W 4 4 L D d 9 J n F 1 b 3 Q 7 L C Z x d W 9 0 O 1 N l Y 3 R p b 2 4 x L 1 R h Y m x l M T Y 0 I C h Q Y W d l I D c 3 K S 9 B d X R v U m V t b 3 Z l Z E N v b H V t b n M x L n t D b 2 x 1 b W 4 5 L D h 9 J n F 1 b 3 Q 7 L C Z x d W 9 0 O 1 N l Y 3 R p b 2 4 x L 1 R h Y m x l M T Y 0 I C h Q Y W d l I D c 3 K S 9 B d X R v U m V t b 3 Z l Z E N v b H V t b n M x L n t D b 2 x 1 b W 4 x M C w 5 f S Z x d W 9 0 O y w m c X V v d D t T Z W N 0 a W 9 u M S 9 U Y W J s Z T E 2 N C A o U G F n Z S A 3 N y k v Q X V 0 b 1 J l b W 9 2 Z W R D b 2 x 1 b W 5 z M S 5 7 Q 2 9 s d W 1 u M T E s M T B 9 J n F 1 b 3 Q 7 L C Z x d W 9 0 O 1 N l Y 3 R p b 2 4 x L 1 R h Y m x l M T Y 0 I C h Q Y W d l I D c 3 K S 9 B d X R v U m V t b 3 Z l Z E N v b H V t b n M x L n t D b 2 x 1 b W 4 x M i w x M X 0 m c X V v d D s s J n F 1 b 3 Q 7 U 2 V j d G l v b j E v V G F i b G U x N j Q g K F B h Z 2 U g N z c p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V G F i b G U x N j Q g K F B h Z 2 U g N z c p L 0 F 1 d G 9 S Z W 1 v d m V k Q 2 9 s d W 1 u c z E u e 0 N v b H V t b j E s M H 0 m c X V v d D s s J n F 1 b 3 Q 7 U 2 V j d G l v b j E v V G F i b G U x N j Q g K F B h Z 2 U g N z c p L 0 F 1 d G 9 S Z W 1 v d m V k Q 2 9 s d W 1 u c z E u e 0 N v b H V t b j I s M X 0 m c X V v d D s s J n F 1 b 3 Q 7 U 2 V j d G l v b j E v V G F i b G U x N j Q g K F B h Z 2 U g N z c p L 0 F 1 d G 9 S Z W 1 v d m V k Q 2 9 s d W 1 u c z E u e 0 N v b H V t b j M s M n 0 m c X V v d D s s J n F 1 b 3 Q 7 U 2 V j d G l v b j E v V G F i b G U x N j Q g K F B h Z 2 U g N z c p L 0 F 1 d G 9 S Z W 1 v d m V k Q 2 9 s d W 1 u c z E u e 0 N v b H V t b j Q s M 3 0 m c X V v d D s s J n F 1 b 3 Q 7 U 2 V j d G l v b j E v V G F i b G U x N j Q g K F B h Z 2 U g N z c p L 0 F 1 d G 9 S Z W 1 v d m V k Q 2 9 s d W 1 u c z E u e 0 N v b H V t b j U s N H 0 m c X V v d D s s J n F 1 b 3 Q 7 U 2 V j d G l v b j E v V G F i b G U x N j Q g K F B h Z 2 U g N z c p L 0 F 1 d G 9 S Z W 1 v d m V k Q 2 9 s d W 1 u c z E u e 0 N v b H V t b j Y s N X 0 m c X V v d D s s J n F 1 b 3 Q 7 U 2 V j d G l v b j E v V G F i b G U x N j Q g K F B h Z 2 U g N z c p L 0 F 1 d G 9 S Z W 1 v d m V k Q 2 9 s d W 1 u c z E u e 0 N v b H V t b j c s N n 0 m c X V v d D s s J n F 1 b 3 Q 7 U 2 V j d G l v b j E v V G F i b G U x N j Q g K F B h Z 2 U g N z c p L 0 F 1 d G 9 S Z W 1 v d m V k Q 2 9 s d W 1 u c z E u e 0 N v b H V t b j g s N 3 0 m c X V v d D s s J n F 1 b 3 Q 7 U 2 V j d G l v b j E v V G F i b G U x N j Q g K F B h Z 2 U g N z c p L 0 F 1 d G 9 S Z W 1 v d m V k Q 2 9 s d W 1 u c z E u e 0 N v b H V t b j k s O H 0 m c X V v d D s s J n F 1 b 3 Q 7 U 2 V j d G l v b j E v V G F i b G U x N j Q g K F B h Z 2 U g N z c p L 0 F 1 d G 9 S Z W 1 v d m V k Q 2 9 s d W 1 u c z E u e 0 N v b H V t b j E w L D l 9 J n F 1 b 3 Q 7 L C Z x d W 9 0 O 1 N l Y 3 R p b 2 4 x L 1 R h Y m x l M T Y 0 I C h Q Y W d l I D c 3 K S 9 B d X R v U m V t b 3 Z l Z E N v b H V t b n M x L n t D b 2 x 1 b W 4 x M S w x M H 0 m c X V v d D s s J n F 1 b 3 Q 7 U 2 V j d G l v b j E v V G F i b G U x N j Q g K F B h Z 2 U g N z c p L 0 F 1 d G 9 S Z W 1 v d m V k Q 2 9 s d W 1 u c z E u e 0 N v b H V t b j E y L D E x f S Z x d W 9 0 O y w m c X V v d D t T Z W N 0 a W 9 u M S 9 U Y W J s Z T E 2 N C A o U G F n Z S A 3 N y k v Q X V 0 b 1 J l b W 9 2 Z W R D b 2 x 1 b W 5 z M S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2 N C U y M C h Q Y W d l J T I w N z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Y 0 J T I w K F B h Z 2 U l M j A 3 N y k v V G F i b G U x N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2 N C U y M C h Q Y W d l J T I w N z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N j A l M j A o U G F n Z S U y M D c 1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D M 1 J T I w K F B h Z 2 U l M j A x N T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F l M G N k Y j c t Y 2 N i O S 0 0 Z j c x L W J j M T E t O D U x Z G F m N T Z j N z I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Q z N V 9 f U G F n Z V 8 x N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l U M D U 6 M j I 6 N D Q u O D I 1 M T Q w M V o i I C 8 + P E V u d H J 5 I F R 5 c G U 9 I k Z p b G x D b 2 x 1 b W 5 U e X B l c y I g V m F s d W U 9 I n N C Z 1 l H Q m d N R 0 J n T T 0 i I C 8 + P E V u d H J 5 I F R 5 c G U 9 I k Z p b G x D b 2 x 1 b W 5 O Y W 1 l c y I g V m F s d W U 9 I n N b J n F 1 b 3 Q 7 Q 2 9 s d W 1 u M S Z x d W 9 0 O y w m c X V v d D t O b 3 R l J n F 1 b 3 Q 7 L C Z x d W 9 0 O 0 J l Z m 9 y Z S B T c G V j a W F s X G 5 p d G V t c y Z x d W 9 0 O y w m c X V v d D t T c G V j a W F s I G l 0 Z W 1 z X G 4 o T m 9 0 Z S A 2 K S Z x d W 9 0 O y w m c X V v d D t U b 3 R h b C Z x d W 9 0 O y w m c X V v d D t C Z W Z v c m U g U 3 B l Y 2 l h b F x u a X R l b X N f M S Z x d W 9 0 O y w m c X V v d D t T c G V j a W F s I G l 0 Z W 1 z X G 4 o T m 9 0 Z S A 2 K V 8 y J n F 1 b 3 Q 7 L C Z x d W 9 0 O 1 R v d G F s X z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Q z N S A o U G F n Z S A x N T M p L 0 F 1 d G 9 S Z W 1 v d m V k Q 2 9 s d W 1 u c z E u e 0 N v b H V t b j E s M H 0 m c X V v d D s s J n F 1 b 3 Q 7 U 2 V j d G l v b j E v V G F i b G U 0 M z U g K F B h Z 2 U g M T U z K S 9 B d X R v U m V t b 3 Z l Z E N v b H V t b n M x L n t O b 3 R l L D F 9 J n F 1 b 3 Q 7 L C Z x d W 9 0 O 1 N l Y 3 R p b 2 4 x L 1 R h Y m x l N D M 1 I C h Q Y W d l I D E 1 M y k v Q X V 0 b 1 J l b W 9 2 Z W R D b 2 x 1 b W 5 z M S 5 7 Q m V m b 3 J l I F N w Z W N p Y W x c b m l 0 Z W 1 z L D J 9 J n F 1 b 3 Q 7 L C Z x d W 9 0 O 1 N l Y 3 R p b 2 4 x L 1 R h Y m x l N D M 1 I C h Q Y W d l I D E 1 M y k v Q X V 0 b 1 J l b W 9 2 Z W R D b 2 x 1 b W 5 z M S 5 7 U 3 B l Y 2 l h b C B p d G V t c 1 x u K E 5 v d G U g N i k s M 3 0 m c X V v d D s s J n F 1 b 3 Q 7 U 2 V j d G l v b j E v V G F i b G U 0 M z U g K F B h Z 2 U g M T U z K S 9 B d X R v U m V t b 3 Z l Z E N v b H V t b n M x L n t U b 3 R h b C w 0 f S Z x d W 9 0 O y w m c X V v d D t T Z W N 0 a W 9 u M S 9 U Y W J s Z T Q z N S A o U G F n Z S A x N T M p L 0 F 1 d G 9 S Z W 1 v d m V k Q 2 9 s d W 1 u c z E u e 0 J l Z m 9 y Z S B T c G V j a W F s X G 5 p d G V t c 1 8 x L D V 9 J n F 1 b 3 Q 7 L C Z x d W 9 0 O 1 N l Y 3 R p b 2 4 x L 1 R h Y m x l N D M 1 I C h Q Y W d l I D E 1 M y k v Q X V 0 b 1 J l b W 9 2 Z W R D b 2 x 1 b W 5 z M S 5 7 U 3 B l Y 2 l h b C B p d G V t c 1 x u K E 5 v d G U g N i l f M i w 2 f S Z x d W 9 0 O y w m c X V v d D t T Z W N 0 a W 9 u M S 9 U Y W J s Z T Q z N S A o U G F n Z S A x N T M p L 0 F 1 d G 9 S Z W 1 v d m V k Q 2 9 s d W 1 u c z E u e 1 R v d G F s X z M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0 M z U g K F B h Z 2 U g M T U z K S 9 B d X R v U m V t b 3 Z l Z E N v b H V t b n M x L n t D b 2 x 1 b W 4 x L D B 9 J n F 1 b 3 Q 7 L C Z x d W 9 0 O 1 N l Y 3 R p b 2 4 x L 1 R h Y m x l N D M 1 I C h Q Y W d l I D E 1 M y k v Q X V 0 b 1 J l b W 9 2 Z W R D b 2 x 1 b W 5 z M S 5 7 T m 9 0 Z S w x f S Z x d W 9 0 O y w m c X V v d D t T Z W N 0 a W 9 u M S 9 U Y W J s Z T Q z N S A o U G F n Z S A x N T M p L 0 F 1 d G 9 S Z W 1 v d m V k Q 2 9 s d W 1 u c z E u e 0 J l Z m 9 y Z S B T c G V j a W F s X G 5 p d G V t c y w y f S Z x d W 9 0 O y w m c X V v d D t T Z W N 0 a W 9 u M S 9 U Y W J s Z T Q z N S A o U G F n Z S A x N T M p L 0 F 1 d G 9 S Z W 1 v d m V k Q 2 9 s d W 1 u c z E u e 1 N w Z W N p Y W w g a X R l b X N c b i h O b 3 R l I D Y p L D N 9 J n F 1 b 3 Q 7 L C Z x d W 9 0 O 1 N l Y 3 R p b 2 4 x L 1 R h Y m x l N D M 1 I C h Q Y W d l I D E 1 M y k v Q X V 0 b 1 J l b W 9 2 Z W R D b 2 x 1 b W 5 z M S 5 7 V G 9 0 Y W w s N H 0 m c X V v d D s s J n F 1 b 3 Q 7 U 2 V j d G l v b j E v V G F i b G U 0 M z U g K F B h Z 2 U g M T U z K S 9 B d X R v U m V t b 3 Z l Z E N v b H V t b n M x L n t C Z W Z v c m U g U 3 B l Y 2 l h b F x u a X R l b X N f M S w 1 f S Z x d W 9 0 O y w m c X V v d D t T Z W N 0 a W 9 u M S 9 U Y W J s Z T Q z N S A o U G F n Z S A x N T M p L 0 F 1 d G 9 S Z W 1 v d m V k Q 2 9 s d W 1 u c z E u e 1 N w Z W N p Y W w g a X R l b X N c b i h O b 3 R l I D Y p X z I s N n 0 m c X V v d D s s J n F 1 b 3 Q 7 U 2 V j d G l v b j E v V G F i b G U 0 M z U g K F B h Z 2 U g M T U z K S 9 B d X R v U m V t b 3 Z l Z E N v b H V t b n M x L n t U b 3 R h b F 8 z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Q z N S U y M C h Q Y W d l J T I w M T U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z N S U y M C h Q Y W d l J T I w M T U z K S 9 U Y W J s Z T Q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D M 3 J T I w K F B h Z 2 U l M j A x N T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Q w M j V j O D U t O D Q 3 Z S 0 0 N T U 0 L T k z Y z c t N m U x Z W V i N 2 E 2 M T I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O V Q w N T o y M j o 0 N S 4 5 N T I 1 M j Y 5 W i I g L z 4 8 R W 5 0 c n k g V H l w Z T 0 i R m l s b E N v b H V t b l R 5 c G V z I i B W Y W x 1 Z T 0 i c 0 J n T U Q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Q z N y A o U G F n Z S A x N T Q p L 0 F 1 d G 9 S Z W 1 v d m V k Q 2 9 s d W 1 u c z E u e 0 N v b H V t b j E s M H 0 m c X V v d D s s J n F 1 b 3 Q 7 U 2 V j d G l v b j E v V G F i b G U 0 M z c g K F B h Z 2 U g M T U 0 K S 9 B d X R v U m V t b 3 Z l Z E N v b H V t b n M x L n t D b 2 x 1 b W 4 y L D F 9 J n F 1 b 3 Q 7 L C Z x d W 9 0 O 1 N l Y 3 R p b 2 4 x L 1 R h Y m x l N D M 3 I C h Q Y W d l I D E 1 N C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Q z N y A o U G F n Z S A x N T Q p L 0 F 1 d G 9 S Z W 1 v d m V k Q 2 9 s d W 1 u c z E u e 0 N v b H V t b j E s M H 0 m c X V v d D s s J n F 1 b 3 Q 7 U 2 V j d G l v b j E v V G F i b G U 0 M z c g K F B h Z 2 U g M T U 0 K S 9 B d X R v U m V t b 3 Z l Z E N v b H V t b n M x L n t D b 2 x 1 b W 4 y L D F 9 J n F 1 b 3 Q 7 L C Z x d W 9 0 O 1 N l Y 3 R p b 2 4 x L 1 R h Y m x l N D M 3 I C h Q Y W d l I D E 1 N C k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0 M z c l M j A o U G F n Z S U y M D E 1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M z c l M j A o U G F n Z S U y M D E 1 N C k v V G F i b G U 0 M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z O C U y M C h Q Y W d l J T I w M T U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l M D A 1 Z m Y 0 L T M 4 M z I t N D F k N i 1 i N m N h L T c y M z g 3 Z j A 4 M z J m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0 M z h f X 1 B h Z 2 V f M T U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5 V D A 1 O j I y O j Q 1 L j k x O T Q 4 M j B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D M 4 I C h Q Y W d l I D E 1 N S k v Q X V 0 b 1 J l b W 9 2 Z W R D b 2 x 1 b W 5 z M S 5 7 Q 2 9 s d W 1 u M S w w f S Z x d W 9 0 O y w m c X V v d D t T Z W N 0 a W 9 u M S 9 U Y W J s Z T Q z O C A o U G F n Z S A x N T U p L 0 F 1 d G 9 S Z W 1 v d m V k Q 2 9 s d W 1 u c z E u e 0 N v b H V t b j I s M X 0 m c X V v d D s s J n F 1 b 3 Q 7 U 2 V j d G l v b j E v V G F i b G U 0 M z g g K F B h Z 2 U g M T U 1 K S 9 B d X R v U m V t b 3 Z l Z E N v b H V t b n M x L n t D b 2 x 1 b W 4 z L D J 9 J n F 1 b 3 Q 7 L C Z x d W 9 0 O 1 N l Y 3 R p b 2 4 x L 1 R h Y m x l N D M 4 I C h Q Y W d l I D E 1 N S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Q z O C A o U G F n Z S A x N T U p L 0 F 1 d G 9 S Z W 1 v d m V k Q 2 9 s d W 1 u c z E u e 0 N v b H V t b j E s M H 0 m c X V v d D s s J n F 1 b 3 Q 7 U 2 V j d G l v b j E v V G F i b G U 0 M z g g K F B h Z 2 U g M T U 1 K S 9 B d X R v U m V t b 3 Z l Z E N v b H V t b n M x L n t D b 2 x 1 b W 4 y L D F 9 J n F 1 b 3 Q 7 L C Z x d W 9 0 O 1 N l Y 3 R p b 2 4 x L 1 R h Y m x l N D M 4 I C h Q Y W d l I D E 1 N S k v Q X V 0 b 1 J l b W 9 2 Z W R D b 2 x 1 b W 5 z M S 5 7 Q 2 9 s d W 1 u M y w y f S Z x d W 9 0 O y w m c X V v d D t T Z W N 0 a W 9 u M S 9 U Y W J s Z T Q z O C A o U G F n Z S A x N T U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D M 4 J T I w K F B h Z 2 U l M j A x N T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D M 4 J T I w K F B h Z 2 U l M j A x N T U p L 1 R h Y m x l N D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M z k l M j A o U G F n Z S U y M D E 1 N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N j M 1 O T c 1 Z i 0 0 Z D h j L T Q y N W M t Y W N m N y 0 1 M D c 4 M T Q 3 N m Y 5 O T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N D M 5 X 1 9 Q Y W d l X z E 1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O V Q w N T o y M j o 0 N S 4 5 N j k y N j E 5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Q z O S A o U G F n Z S A x N T Y p L 0 F 1 d G 9 S Z W 1 v d m V k Q 2 9 s d W 1 u c z E u e 0 N v b H V t b j E s M H 0 m c X V v d D s s J n F 1 b 3 Q 7 U 2 V j d G l v b j E v V G F i b G U 0 M z k g K F B h Z 2 U g M T U 2 K S 9 B d X R v U m V t b 3 Z l Z E N v b H V t b n M x L n t D b 2 x 1 b W 4 y L D F 9 J n F 1 b 3 Q 7 L C Z x d W 9 0 O 1 N l Y 3 R p b 2 4 x L 1 R h Y m x l N D M 5 I C h Q Y W d l I D E 1 N i k v Q X V 0 b 1 J l b W 9 2 Z W R D b 2 x 1 b W 5 z M S 5 7 Q 2 9 s d W 1 u M y w y f S Z x d W 9 0 O y w m c X V v d D t T Z W N 0 a W 9 u M S 9 U Y W J s Z T Q z O S A o U G F n Z S A x N T Y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0 M z k g K F B h Z 2 U g M T U 2 K S 9 B d X R v U m V t b 3 Z l Z E N v b H V t b n M x L n t D b 2 x 1 b W 4 x L D B 9 J n F 1 b 3 Q 7 L C Z x d W 9 0 O 1 N l Y 3 R p b 2 4 x L 1 R h Y m x l N D M 5 I C h Q Y W d l I D E 1 N i k v Q X V 0 b 1 J l b W 9 2 Z W R D b 2 x 1 b W 5 z M S 5 7 Q 2 9 s d W 1 u M i w x f S Z x d W 9 0 O y w m c X V v d D t T Z W N 0 a W 9 u M S 9 U Y W J s Z T Q z O S A o U G F n Z S A x N T Y p L 0 F 1 d G 9 S Z W 1 v d m V k Q 2 9 s d W 1 u c z E u e 0 N v b H V t b j M s M n 0 m c X V v d D s s J n F 1 b 3 Q 7 U 2 V j d G l v b j E v V G F i b G U 0 M z k g K F B h Z 2 U g M T U 2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Q z O S U y M C h Q Y W d l J T I w M T U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z O S U y M C h Q Y W d l J T I w M T U 2 K S 9 U Y W J s Z T Q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D M 5 J T I w K F B h Z 2 U l M j A x N T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N D E l M j A o U G F n Z S U y M D E 1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5 Z D E 4 O T B i Y y 0 1 O D Z h L T Q 5 Z m I t O T J k N y 0 0 Z D Y z M 2 U 2 M G Q 3 Y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5 V D A 1 O j I y O j Q 2 L j A w N j Y 4 M D F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D Q x I C h Q Y W d l I D E 1 N y k v Q X V 0 b 1 J l b W 9 2 Z W R D b 2 x 1 b W 5 z M S 5 7 Q 2 9 s d W 1 u M S w w f S Z x d W 9 0 O y w m c X V v d D t T Z W N 0 a W 9 u M S 9 U Y W J s Z T Q 0 M S A o U G F n Z S A x N T c p L 0 F 1 d G 9 S Z W 1 v d m V k Q 2 9 s d W 1 u c z E u e 0 N v b H V t b j I s M X 0 m c X V v d D s s J n F 1 b 3 Q 7 U 2 V j d G l v b j E v V G F i b G U 0 N D E g K F B h Z 2 U g M T U 3 K S 9 B d X R v U m V t b 3 Z l Z E N v b H V t b n M x L n t D b 2 x 1 b W 4 z L D J 9 J n F 1 b 3 Q 7 L C Z x d W 9 0 O 1 N l Y 3 R p b 2 4 x L 1 R h Y m x l N D Q x I C h Q Y W d l I D E 1 N y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Q 0 M S A o U G F n Z S A x N T c p L 0 F 1 d G 9 S Z W 1 v d m V k Q 2 9 s d W 1 u c z E u e 0 N v b H V t b j E s M H 0 m c X V v d D s s J n F 1 b 3 Q 7 U 2 V j d G l v b j E v V G F i b G U 0 N D E g K F B h Z 2 U g M T U 3 K S 9 B d X R v U m V t b 3 Z l Z E N v b H V t b n M x L n t D b 2 x 1 b W 4 y L D F 9 J n F 1 b 3 Q 7 L C Z x d W 9 0 O 1 N l Y 3 R p b 2 4 x L 1 R h Y m x l N D Q x I C h Q Y W d l I D E 1 N y k v Q X V 0 b 1 J l b W 9 2 Z W R D b 2 x 1 b W 5 z M S 5 7 Q 2 9 s d W 1 u M y w y f S Z x d W 9 0 O y w m c X V v d D t T Z W N 0 a W 9 u M S 9 U Y W J s Z T Q 0 M S A o U G F n Z S A x N T c p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D Q x J T I w K F B h Z 2 U l M j A x N T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D Q x J T I w K F B h Z 2 U l M j A x N T c p L 1 R h Y m x l N D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N D E l M j A o U G F n Z S U y M D E 1 N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z O C U y M C h Q Y W d l J T I w M T U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D M 3 J T I w K F B h Z 2 U l M j A x N T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M z U l M j A o U G F n Z S U y M D E 1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0 M z U l M j A o U G F n Z S U y M D E 1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z N y U y M C h Q Y W d l J T I w M T U 0 K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2 Y T k 4 O W I x L T Q 3 Y z E t N D A x Y i 0 5 O D k x L T d k Z j I 3 Y T I x N D I z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U 0 M z d f X 1 B h Z 2 V f M T U 0 M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5 V D A 1 O j I y O j Q 1 L j k 1 M j U y N j l a I i A v P j x F b n R y e S B U e X B l P S J G a W x s Q 2 9 s d W 1 u V H l w Z X M i I F Z h b H V l P S J z Q m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k Z p b G x D b 3 V u d C I g V m F s d W U 9 I m w x O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0 M z c g K F B h Z 2 U g M T U 0 K S 9 B d X R v U m V t b 3 Z l Z E N v b H V t b n M x L n t D b 2 x 1 b W 4 x L D B 9 J n F 1 b 3 Q 7 L C Z x d W 9 0 O 1 N l Y 3 R p b 2 4 x L 1 R h Y m x l N D M 3 I C h Q Y W d l I D E 1 N C k v Q X V 0 b 1 J l b W 9 2 Z W R D b 2 x 1 b W 5 z M S 5 7 Q 2 9 s d W 1 u M i w x f S Z x d W 9 0 O y w m c X V v d D t T Z W N 0 a W 9 u M S 9 U Y W J s Z T Q z N y A o U G F n Z S A x N T Q p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0 M z c g K F B h Z 2 U g M T U 0 K S 9 B d X R v U m V t b 3 Z l Z E N v b H V t b n M x L n t D b 2 x 1 b W 4 x L D B 9 J n F 1 b 3 Q 7 L C Z x d W 9 0 O 1 N l Y 3 R p b 2 4 x L 1 R h Y m x l N D M 3 I C h Q Y W d l I D E 1 N C k v Q X V 0 b 1 J l b W 9 2 Z W R D b 2 x 1 b W 5 z M S 5 7 Q 2 9 s d W 1 u M i w x f S Z x d W 9 0 O y w m c X V v d D t T Z W N 0 a W 9 u M S 9 U Y W J s Z T Q z N y A o U G F n Z S A x N T Q p L 0 F 1 d G 9 S Z W 1 v d m V k Q 2 9 s d W 1 u c z E u e 0 N v b H V t b j M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Z T Q z N y U y M C h Q Y W d l J T I w M T U 0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z N y U y M C h Q Y W d l J T I w M T U 0 K S U y M C g y K S 9 U Y W J s Z T Q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D M 3 J T I w K F B h Z 2 U l M j A x N T Q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M j E l M j A o U G F n Z S U y M D E 3 M y k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j O T l j Y W N k Y y 1 i M j A 1 L T Q 1 Z j c t Y W E x Y i 0 4 M G U w N z J l N j g 5 N j I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1 M j F f X 1 B h Z 2 V f M T c z X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O V Q x M j o 0 M T o 0 N C 4 3 M z M w M T M 4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U y M S A o U G F n Z S A x N z M p I C g y K S 9 B d X R v U m V t b 3 Z l Z E N v b H V t b n M x L n t D b 2 x 1 b W 4 x L D B 9 J n F 1 b 3 Q 7 L C Z x d W 9 0 O 1 N l Y 3 R p b 2 4 x L 1 R h Y m x l N T I x I C h Q Y W d l I D E 3 M y k g K D I p L 0 F 1 d G 9 S Z W 1 v d m V k Q 2 9 s d W 1 u c z E u e 0 N v b H V t b j I s M X 0 m c X V v d D s s J n F 1 b 3 Q 7 U 2 V j d G l v b j E v V G F i b G U 1 M j E g K F B h Z 2 U g M T c z K S A o M i k v Q X V 0 b 1 J l b W 9 2 Z W R D b 2 x 1 b W 5 z M S 5 7 Q 2 9 s d W 1 u M y w y f S Z x d W 9 0 O y w m c X V v d D t T Z W N 0 a W 9 u M S 9 U Y W J s Z T U y M S A o U G F n Z S A x N z M p I C g y K S 9 B d X R v U m V t b 3 Z l Z E N v b H V t b n M x L n t D b 2 x 1 b W 4 0 L D N 9 J n F 1 b 3 Q 7 L C Z x d W 9 0 O 1 N l Y 3 R p b 2 4 x L 1 R h Y m x l N T I x I C h Q Y W d l I D E 3 M y k g K D I p L 0 F 1 d G 9 S Z W 1 v d m V k Q 2 9 s d W 1 u c z E u e 0 N v b H V t b j U s N H 0 m c X V v d D s s J n F 1 b 3 Q 7 U 2 V j d G l v b j E v V G F i b G U 1 M j E g K F B h Z 2 U g M T c z K S A o M i k v Q X V 0 b 1 J l b W 9 2 Z W R D b 2 x 1 b W 5 z M S 5 7 Q 2 9 s d W 1 u N i w 1 f S Z x d W 9 0 O y w m c X V v d D t T Z W N 0 a W 9 u M S 9 U Y W J s Z T U y M S A o U G F n Z S A x N z M p I C g y K S 9 B d X R v U m V t b 3 Z l Z E N v b H V t b n M x L n t D b 2 x 1 b W 4 3 L D Z 9 J n F 1 b 3 Q 7 L C Z x d W 9 0 O 1 N l Y 3 R p b 2 4 x L 1 R h Y m x l N T I x I C h Q Y W d l I D E 3 M y k g K D I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1 M j E g K F B h Z 2 U g M T c z K S A o M i k v Q X V 0 b 1 J l b W 9 2 Z W R D b 2 x 1 b W 5 z M S 5 7 Q 2 9 s d W 1 u M S w w f S Z x d W 9 0 O y w m c X V v d D t T Z W N 0 a W 9 u M S 9 U Y W J s Z T U y M S A o U G F n Z S A x N z M p I C g y K S 9 B d X R v U m V t b 3 Z l Z E N v b H V t b n M x L n t D b 2 x 1 b W 4 y L D F 9 J n F 1 b 3 Q 7 L C Z x d W 9 0 O 1 N l Y 3 R p b 2 4 x L 1 R h Y m x l N T I x I C h Q Y W d l I D E 3 M y k g K D I p L 0 F 1 d G 9 S Z W 1 v d m V k Q 2 9 s d W 1 u c z E u e 0 N v b H V t b j M s M n 0 m c X V v d D s s J n F 1 b 3 Q 7 U 2 V j d G l v b j E v V G F i b G U 1 M j E g K F B h Z 2 U g M T c z K S A o M i k v Q X V 0 b 1 J l b W 9 2 Z W R D b 2 x 1 b W 5 z M S 5 7 Q 2 9 s d W 1 u N C w z f S Z x d W 9 0 O y w m c X V v d D t T Z W N 0 a W 9 u M S 9 U Y W J s Z T U y M S A o U G F n Z S A x N z M p I C g y K S 9 B d X R v U m V t b 3 Z l Z E N v b H V t b n M x L n t D b 2 x 1 b W 4 1 L D R 9 J n F 1 b 3 Q 7 L C Z x d W 9 0 O 1 N l Y 3 R p b 2 4 x L 1 R h Y m x l N T I x I C h Q Y W d l I D E 3 M y k g K D I p L 0 F 1 d G 9 S Z W 1 v d m V k Q 2 9 s d W 1 u c z E u e 0 N v b H V t b j Y s N X 0 m c X V v d D s s J n F 1 b 3 Q 7 U 2 V j d G l v b j E v V G F i b G U 1 M j E g K F B h Z 2 U g M T c z K S A o M i k v Q X V 0 b 1 J l b W 9 2 Z W R D b 2 x 1 b W 5 z M S 5 7 Q 2 9 s d W 1 u N y w 2 f S Z x d W 9 0 O y w m c X V v d D t T Z W N 0 a W 9 u M S 9 U Y W J s Z T U y M S A o U G F n Z S A x N z M p I C g y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U y M S U y M C h Q Y W d l J T I w M T c z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y M S U y M C h Q Y W d l J T I w M T c z K S U y M C g y K S 9 U Y W J s Z T U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T I y J T I w K F B h Z 2 U l M j A x N z Q p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I 3 M T h l M G M t Y T N h N y 0 0 M j g y L W I 1 M j E t M W Z i O D Z m Y m Q 0 Y W I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N T I y X 1 9 Q Y W d l X z E 3 N F 9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l U M T I 6 N D E 6 N D Q u N z k 1 O D c 0 M 1 o i I C 8 + P E V u d H J 5 I F R 5 c G U 9 I k Z p b G x D b 2 x 1 b W 5 U e X B l c y I g V m F s d W U 9 I n N C Z 0 1 H I i A v P j x F b n R y e S B U e X B l P S J G a W x s Q 2 9 s d W 1 u T m F t Z X M i I F Z h b H V l P S J z W y Z x d W 9 0 O 0 N v b H V t b j E m c X V v d D s s J n F 1 b 3 Q 7 e W V h c i B l b m R l Z F x u M z E g b W F y Y 2 g g M j A y M y Z x d W 9 0 O y w m c X V v d D t 5 Z W F y I G V u Z G V k X G 4 z M S B t Y X J j a C A y M D I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1 M j I g K F B h Z 2 U g M T c 0 K S A o M i k v Q X V 0 b 1 J l b W 9 2 Z W R D b 2 x 1 b W 5 z M S 5 7 Q 2 9 s d W 1 u M S w w f S Z x d W 9 0 O y w m c X V v d D t T Z W N 0 a W 9 u M S 9 U Y W J s Z T U y M i A o U G F n Z S A x N z Q p I C g y K S 9 B d X R v U m V t b 3 Z l Z E N v b H V t b n M x L n t 5 Z W F y I G V u Z G V k X G 4 z M S B t Y X J j a C A y M D I z L D F 9 J n F 1 b 3 Q 7 L C Z x d W 9 0 O 1 N l Y 3 R p b 2 4 x L 1 R h Y m x l N T I y I C h Q Y W d l I D E 3 N C k g K D I p L 0 F 1 d G 9 S Z W 1 v d m V k Q 2 9 s d W 1 u c z E u e 3 l l Y X I g Z W 5 k Z W R c b j M x I G 1 h c m N o I D I w M j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1 M j I g K F B h Z 2 U g M T c 0 K S A o M i k v Q X V 0 b 1 J l b W 9 2 Z W R D b 2 x 1 b W 5 z M S 5 7 Q 2 9 s d W 1 u M S w w f S Z x d W 9 0 O y w m c X V v d D t T Z W N 0 a W 9 u M S 9 U Y W J s Z T U y M i A o U G F n Z S A x N z Q p I C g y K S 9 B d X R v U m V t b 3 Z l Z E N v b H V t b n M x L n t 5 Z W F y I G V u Z G V k X G 4 z M S B t Y X J j a C A y M D I z L D F 9 J n F 1 b 3 Q 7 L C Z x d W 9 0 O 1 N l Y 3 R p b 2 4 x L 1 R h Y m x l N T I y I C h Q Y W d l I D E 3 N C k g K D I p L 0 F 1 d G 9 S Z W 1 v d m V k Q 2 9 s d W 1 u c z E u e 3 l l Y X I g Z W 5 k Z W R c b j M x I G 1 h c m N o I D I w M j I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T I y J T I w K F B h Z 2 U l M j A x N z Q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T I y J T I w K F B h Z 2 U l M j A x N z Q p J T I w K D I p L 1 R h Y m x l N T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M j Q l M j A o U G F n Z S U y M D E 3 N S k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O T I 4 N m M 4 O S 1 i Z D F h L T R h O G U t Y W U x M y 1 j O W F h O W M 0 M z g 1 Y z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1 M j R f X 1 B h Z 2 V f M T c 1 X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O V Q x M j o 0 M T o 0 N C 4 4 M j A 3 N T M 3 W i I g L z 4 8 R W 5 0 c n k g V H l w Z T 0 i R m l s b E N v b H V t b l R 5 c G V z I i B W Y W x 1 Z T 0 i c 0 J n W U R B d z 0 9 I i A v P j x F b n R y e S B U e X B l P S J G a W x s Q 2 9 s d W 1 u T m F t Z X M i I F Z h b H V l P S J z W y Z x d W 9 0 O 0 N v b H V t b j E m c X V v d D s s J n F 1 b 3 Q 7 b m 9 0 Z S Z x d W 9 0 O y w m c X V v d D t B c y B h d F x u M z E g b W F y Y 2 g g M j A y M y Z x d W 9 0 O y w m c X V v d D t B c y B h d F x u M z E g b W F y Y 2 g g M j A y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T I 0 I C h Q Y W d l I D E 3 N S k g K D I p L 0 F 1 d G 9 S Z W 1 v d m V k Q 2 9 s d W 1 u c z E u e 0 N v b H V t b j E s M H 0 m c X V v d D s s J n F 1 b 3 Q 7 U 2 V j d G l v b j E v V G F i b G U 1 M j Q g K F B h Z 2 U g M T c 1 K S A o M i k v Q X V 0 b 1 J l b W 9 2 Z W R D b 2 x 1 b W 5 z M S 5 7 b m 9 0 Z S w x f S Z x d W 9 0 O y w m c X V v d D t T Z W N 0 a W 9 u M S 9 U Y W J s Z T U y N C A o U G F n Z S A x N z U p I C g y K S 9 B d X R v U m V t b 3 Z l Z E N v b H V t b n M x L n t B c y B h d F x u M z E g b W F y Y 2 g g M j A y M y w y f S Z x d W 9 0 O y w m c X V v d D t T Z W N 0 a W 9 u M S 9 U Y W J s Z T U y N C A o U G F n Z S A x N z U p I C g y K S 9 B d X R v U m V t b 3 Z l Z E N v b H V t b n M x L n t B c y B h d F x u M z E g b W F y Y 2 g g M j A y M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U y N C A o U G F n Z S A x N z U p I C g y K S 9 B d X R v U m V t b 3 Z l Z E N v b H V t b n M x L n t D b 2 x 1 b W 4 x L D B 9 J n F 1 b 3 Q 7 L C Z x d W 9 0 O 1 N l Y 3 R p b 2 4 x L 1 R h Y m x l N T I 0 I C h Q Y W d l I D E 3 N S k g K D I p L 0 F 1 d G 9 S Z W 1 v d m V k Q 2 9 s d W 1 u c z E u e 2 5 v d G U s M X 0 m c X V v d D s s J n F 1 b 3 Q 7 U 2 V j d G l v b j E v V G F i b G U 1 M j Q g K F B h Z 2 U g M T c 1 K S A o M i k v Q X V 0 b 1 J l b W 9 2 Z W R D b 2 x 1 b W 5 z M S 5 7 Q X M g Y X R c b j M x I G 1 h c m N o I D I w M j M s M n 0 m c X V v d D s s J n F 1 b 3 Q 7 U 2 V j d G l v b j E v V G F i b G U 1 M j Q g K F B h Z 2 U g M T c 1 K S A o M i k v Q X V 0 b 1 J l b W 9 2 Z W R D b 2 x 1 b W 5 z M S 5 7 Q X M g Y X R c b j M x I G 1 h c m N o I D I w M j I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T I 0 J T I w K F B h Z 2 U l M j A x N z U p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T I 0 J T I w K F B h Z 2 U l M j A x N z U p J T I w K D I p L 1 R h Y m x l N T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M j Y l M j A o U G F n Z S U y M D E 3 N i k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M 2 Q w N G V k O C 0 2 O D M 0 L T Q 4 N T Y t O W N l Z i 0 1 M 2 Y 4 N W I 1 O D R m O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5 V D E y O j Q x O j Q 0 L j g 2 M T M w N j F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T I 2 I C h Q Y W d l I D E 3 N i k g K D I p L 0 F 1 d G 9 S Z W 1 v d m V k Q 2 9 s d W 1 u c z E u e 0 N v b H V t b j E s M H 0 m c X V v d D s s J n F 1 b 3 Q 7 U 2 V j d G l v b j E v V G F i b G U 1 M j Y g K F B h Z 2 U g M T c 2 K S A o M i k v Q X V 0 b 1 J l b W 9 2 Z W R D b 2 x 1 b W 5 z M S 5 7 Q 2 9 s d W 1 u M i w x f S Z x d W 9 0 O y w m c X V v d D t T Z W N 0 a W 9 u M S 9 U Y W J s Z T U y N i A o U G F n Z S A x N z Y p I C g y K S 9 B d X R v U m V t b 3 Z l Z E N v b H V t b n M x L n t D b 2 x 1 b W 4 z L D J 9 J n F 1 b 3 Q 7 L C Z x d W 9 0 O 1 N l Y 3 R p b 2 4 x L 1 R h Y m x l N T I 2 I C h Q Y W d l I D E 3 N i k g K D I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1 M j Y g K F B h Z 2 U g M T c 2 K S A o M i k v Q X V 0 b 1 J l b W 9 2 Z W R D b 2 x 1 b W 5 z M S 5 7 Q 2 9 s d W 1 u M S w w f S Z x d W 9 0 O y w m c X V v d D t T Z W N 0 a W 9 u M S 9 U Y W J s Z T U y N i A o U G F n Z S A x N z Y p I C g y K S 9 B d X R v U m V t b 3 Z l Z E N v b H V t b n M x L n t D b 2 x 1 b W 4 y L D F 9 J n F 1 b 3 Q 7 L C Z x d W 9 0 O 1 N l Y 3 R p b 2 4 x L 1 R h Y m x l N T I 2 I C h Q Y W d l I D E 3 N i k g K D I p L 0 F 1 d G 9 S Z W 1 v d m V k Q 2 9 s d W 1 u c z E u e 0 N v b H V t b j M s M n 0 m c X V v d D s s J n F 1 b 3 Q 7 U 2 V j d G l v b j E v V G F i b G U 1 M j Y g K F B h Z 2 U g M T c 2 K S A o M i k v Q X V 0 b 1 J l b W 9 2 Z W R D b 2 x 1 b W 5 z M S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1 M j Y l M j A o U G F n Z S U y M D E 3 N i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M j Y l M j A o U G F n Z S U y M D E 3 N i k l M j A o M i k v V G F i b G U 1 M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y N i U y M C h Q Y W d l J T I w M T c 2 K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T I 0 J T I w K F B h Z 2 U l M j A x N z U p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T I 0 J T I w K F B h Z 2 U l M j A x N z U p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M j I l M j A o U G F n Z S U y M D E 3 N C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M j I l M j A o U G F n Z S U y M D E 3 N C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y M S U y M C h Q Y W d l J T I w M T c z K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T I 2 J T I w K F B h Z 2 U l M j A x N z Y p J T I w K D M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g x M j Z m Y W M t M j N l N S 0 0 M W M 3 L W J k N G Q t O D M 3 M 2 Y 5 M D F k N m Y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T U y N l 9 f U G F n Z V 8 x N z Z f X 1 8 y M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5 V D E y O j Q x O j Q 0 L j g 2 M T M w N j F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k Z p b G x D b 3 V u d C I g V m F s d W U 9 I m w 1 M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1 M j Y g K F B h Z 2 U g M T c 2 K S A o M i k v Q X V 0 b 1 J l b W 9 2 Z W R D b 2 x 1 b W 5 z M S 5 7 Q 2 9 s d W 1 u M S w w f S Z x d W 9 0 O y w m c X V v d D t T Z W N 0 a W 9 u M S 9 U Y W J s Z T U y N i A o U G F n Z S A x N z Y p I C g y K S 9 B d X R v U m V t b 3 Z l Z E N v b H V t b n M x L n t D b 2 x 1 b W 4 y L D F 9 J n F 1 b 3 Q 7 L C Z x d W 9 0 O 1 N l Y 3 R p b 2 4 x L 1 R h Y m x l N T I 2 I C h Q Y W d l I D E 3 N i k g K D I p L 0 F 1 d G 9 S Z W 1 v d m V k Q 2 9 s d W 1 u c z E u e 0 N v b H V t b j M s M n 0 m c X V v d D s s J n F 1 b 3 Q 7 U 2 V j d G l v b j E v V G F i b G U 1 M j Y g K F B h Z 2 U g M T c 2 K S A o M i k v Q X V 0 b 1 J l b W 9 2 Z W R D b 2 x 1 b W 5 z M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U y N i A o U G F n Z S A x N z Y p I C g y K S 9 B d X R v U m V t b 3 Z l Z E N v b H V t b n M x L n t D b 2 x 1 b W 4 x L D B 9 J n F 1 b 3 Q 7 L C Z x d W 9 0 O 1 N l Y 3 R p b 2 4 x L 1 R h Y m x l N T I 2 I C h Q Y W d l I D E 3 N i k g K D I p L 0 F 1 d G 9 S Z W 1 v d m V k Q 2 9 s d W 1 u c z E u e 0 N v b H V t b j I s M X 0 m c X V v d D s s J n F 1 b 3 Q 7 U 2 V j d G l v b j E v V G F i b G U 1 M j Y g K F B h Z 2 U g M T c 2 K S A o M i k v Q X V 0 b 1 J l b W 9 2 Z W R D b 2 x 1 b W 5 z M S 5 7 Q 2 9 s d W 1 u M y w y f S Z x d W 9 0 O y w m c X V v d D t T Z W N 0 a W 9 u M S 9 U Y W J s Z T U y N i A o U G F n Z S A x N z Y p I C g y K S 9 B d X R v U m V t b 3 Z l Z E N v b H V t b n M x L n t D b 2 x 1 b W 4 0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G F i b G U 1 M j Y l M j A o U G F n Z S U y M D E 3 N i k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M j Y l M j A o U G F n Z S U y M D E 3 N i k l M j A o M y k v V G F i b G U 1 M j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y N i U y M C h Q Y W d l J T I w M T c 2 K S U y M C g z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8 v a U Z O z 6 C S Y D N T 6 k j I 9 0 P A A A A A A I A A A A A A B B m A A A A A Q A A I A A A A I y M z M i A n x V X T S / X 1 9 q n m K h Q 1 Z 2 Y 2 x Y 9 0 0 Q P x 7 0 9 0 o l 5 A A A A A A 6 A A A A A A g A A I A A A A P t v y 9 0 j m y Q V 2 N 0 2 i P 1 h W J D 3 b D s 4 P 3 N 6 h B S u 4 1 o i U g d g U A A A A B W f F G Q B P J u x M e r n 9 J k P W i D / 4 K 5 4 k k d M N h M Q / D M f y W g v M j z N y u e n E N K y T h J L 8 b 6 F M h k u S P S C 6 d S y 2 3 n a h W F l B D n q I P m w 8 m s 2 K / Z Q T p d 9 4 E h W Q A A A A P D y 9 f R W u t W s g 9 r L 2 H a L 4 M p P w g 3 K R R v N G I L F l W d 6 z y X 4 R 7 l A 0 / 1 l x H h O S M s P W 1 5 4 q e B w 3 t 4 C h y V 4 r / W H Q r T n 7 f 8 = < / D a t a M a s h u p > 
</file>

<file path=customXml/itemProps1.xml><?xml version="1.0" encoding="utf-8"?>
<ds:datastoreItem xmlns:ds="http://schemas.openxmlformats.org/officeDocument/2006/customXml" ds:itemID="{087DD9CC-7FC4-4252-9403-2576FEC7D3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2021</vt:lpstr>
      <vt:lpstr>2022</vt:lpstr>
      <vt:lpstr>2023</vt:lpstr>
      <vt:lpstr>2024</vt:lpstr>
      <vt:lpstr>Ratio analysis</vt:lpstr>
      <vt:lpstr>kmv</vt:lpstr>
      <vt:lpstr>nifty_metal_credit_benchmarking</vt:lpstr>
      <vt:lpstr>nifty_metal_rating_transition_m</vt:lpstr>
      <vt:lpstr>credit_risk_scorecard_predictio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 Vishwakarma</dc:creator>
  <cp:lastModifiedBy>Bhuvan Vishwakarma</cp:lastModifiedBy>
  <dcterms:created xsi:type="dcterms:W3CDTF">2025-08-13T06:00:46Z</dcterms:created>
  <dcterms:modified xsi:type="dcterms:W3CDTF">2025-09-16T17:13:48Z</dcterms:modified>
</cp:coreProperties>
</file>