
<file path=[Content_Types].xml><?xml version="1.0" encoding="utf-8"?>
<Types xmlns="http://schemas.openxmlformats.org/package/2006/content-types">
  <Default Extension="png" ContentType="image/png"/>
  <Default Extension="svg" ContentType="image/svg+xml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Excel Project\"/>
    </mc:Choice>
  </mc:AlternateContent>
  <xr:revisionPtr revIDLastSave="0" documentId="8_{8428B3DA-18F7-4433-A2A2-7DB5C4F692D0}" xr6:coauthVersionLast="36" xr6:coauthVersionMax="36" xr10:uidLastSave="{00000000-0000-0000-0000-000000000000}"/>
  <bookViews>
    <workbookView xWindow="0" yWindow="0" windowWidth="20490" windowHeight="7425" tabRatio="741" xr2:uid="{D530E7C1-609B-4D21-BBB0-BF656BCFCA1B}"/>
  </bookViews>
  <sheets>
    <sheet name="Dashboard" sheetId="1" r:id="rId1"/>
    <sheet name="Customers" sheetId="2" r:id="rId2"/>
    <sheet name="Products" sheetId="3" r:id="rId3"/>
    <sheet name="Vendors" sheetId="4" r:id="rId4"/>
    <sheet name="New Entry" sheetId="5" r:id="rId5"/>
    <sheet name="Purchase" sheetId="6" r:id="rId6"/>
    <sheet name="Sales" sheetId="7" r:id="rId7"/>
    <sheet name="Inventory" sheetId="8" r:id="rId8"/>
    <sheet name="Pivots" sheetId="9" r:id="rId9"/>
  </sheets>
  <definedNames>
    <definedName name="Cust_id">Customers_Data[Cust_id]</definedName>
    <definedName name="HSNcoad">Products_Data[HSN Code]</definedName>
  </definedNames>
  <calcPr calcId="191029"/>
  <pivotCaches>
    <pivotCache cacheId="6" r:id="rId10"/>
    <pivotCache cacheId="8" r:id="rId11"/>
    <pivotCache cacheId="10" r:id="rId12"/>
    <pivotCache cacheId="13" r:id="rId13"/>
    <pivotCache cacheId="16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3" i="8" l="1"/>
  <c r="K14" i="8"/>
  <c r="K15" i="8"/>
  <c r="K16" i="8"/>
  <c r="K17" i="8"/>
  <c r="E22" i="6"/>
  <c r="F22" i="6"/>
  <c r="I22" i="6"/>
  <c r="J22" i="6" s="1"/>
  <c r="E23" i="6"/>
  <c r="F23" i="6"/>
  <c r="I23" i="6"/>
  <c r="J23" i="6" s="1"/>
  <c r="D12" i="8"/>
  <c r="E12" i="8"/>
  <c r="F5" i="8"/>
  <c r="D5" i="8"/>
  <c r="E21" i="6"/>
  <c r="F21" i="6"/>
  <c r="I21" i="6"/>
  <c r="J21" i="6" s="1"/>
  <c r="E20" i="6"/>
  <c r="F20" i="6"/>
  <c r="I20" i="6"/>
  <c r="J20" i="6" s="1"/>
  <c r="E22" i="7"/>
  <c r="E23" i="7"/>
  <c r="E24" i="7"/>
  <c r="E25" i="7"/>
  <c r="E26" i="7"/>
  <c r="E27" i="7"/>
  <c r="G22" i="7"/>
  <c r="G23" i="7"/>
  <c r="G24" i="7"/>
  <c r="G25" i="7"/>
  <c r="G26" i="7"/>
  <c r="G27" i="7"/>
  <c r="K22" i="7"/>
  <c r="L22" i="7" s="1"/>
  <c r="K23" i="7"/>
  <c r="L23" i="7" s="1"/>
  <c r="K24" i="7"/>
  <c r="L24" i="7" s="1"/>
  <c r="K25" i="7"/>
  <c r="L25" i="7" s="1"/>
  <c r="K26" i="7"/>
  <c r="L26" i="7" s="1"/>
  <c r="K27" i="7"/>
  <c r="L27" i="7" s="1"/>
  <c r="E20" i="7"/>
  <c r="E21" i="7"/>
  <c r="G20" i="7"/>
  <c r="G21" i="7"/>
  <c r="K20" i="7"/>
  <c r="L20" i="7" s="1"/>
  <c r="K21" i="7"/>
  <c r="L21" i="7" s="1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G19" i="7"/>
  <c r="K19" i="7"/>
  <c r="L19" i="7" s="1"/>
  <c r="E16" i="6"/>
  <c r="E17" i="6"/>
  <c r="E18" i="6"/>
  <c r="E19" i="6"/>
  <c r="F16" i="6"/>
  <c r="F17" i="6"/>
  <c r="F18" i="6"/>
  <c r="F19" i="6"/>
  <c r="I16" i="6"/>
  <c r="J16" i="6" s="1"/>
  <c r="I17" i="6"/>
  <c r="J17" i="6" s="1"/>
  <c r="I18" i="6"/>
  <c r="J18" i="6" s="1"/>
  <c r="I19" i="6"/>
  <c r="J19" i="6" s="1"/>
  <c r="D6" i="8"/>
  <c r="E6" i="8"/>
  <c r="F6" i="8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F12" i="8"/>
  <c r="E5" i="8"/>
  <c r="K6" i="7"/>
  <c r="L6" i="7" s="1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14" i="7"/>
  <c r="L14" i="7" s="1"/>
  <c r="K15" i="7"/>
  <c r="L15" i="7" s="1"/>
  <c r="K16" i="7"/>
  <c r="L16" i="7" s="1"/>
  <c r="K17" i="7"/>
  <c r="L17" i="7" s="1"/>
  <c r="K18" i="7"/>
  <c r="L18" i="7" s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E6" i="7"/>
  <c r="F6" i="6"/>
  <c r="F7" i="6"/>
  <c r="F8" i="6"/>
  <c r="F9" i="6"/>
  <c r="F10" i="6"/>
  <c r="F11" i="6"/>
  <c r="F12" i="6"/>
  <c r="F13" i="6"/>
  <c r="F14" i="6"/>
  <c r="F15" i="6"/>
  <c r="I6" i="6"/>
  <c r="J6" i="6" s="1"/>
  <c r="I7" i="6"/>
  <c r="J7" i="6" s="1"/>
  <c r="I8" i="6"/>
  <c r="J8" i="6" s="1"/>
  <c r="I9" i="6"/>
  <c r="J9" i="6" s="1"/>
  <c r="I10" i="6"/>
  <c r="J10" i="6" s="1"/>
  <c r="I11" i="6"/>
  <c r="J11" i="6" s="1"/>
  <c r="I12" i="6"/>
  <c r="J12" i="6" s="1"/>
  <c r="I13" i="6"/>
  <c r="J13" i="6" s="1"/>
  <c r="I14" i="6"/>
  <c r="J14" i="6" s="1"/>
  <c r="I15" i="6"/>
  <c r="J15" i="6" s="1"/>
  <c r="E6" i="6"/>
  <c r="E7" i="6"/>
  <c r="E8" i="6"/>
  <c r="E9" i="6"/>
  <c r="E10" i="6"/>
  <c r="E11" i="6"/>
  <c r="E12" i="6"/>
  <c r="E13" i="6"/>
  <c r="E14" i="6"/>
  <c r="E15" i="6"/>
  <c r="C7" i="9"/>
  <c r="C10" i="9"/>
  <c r="C4" i="9"/>
  <c r="C17" i="9"/>
  <c r="C14" i="9"/>
  <c r="C21" i="9" l="1"/>
  <c r="H5" i="8"/>
  <c r="G12" i="8"/>
  <c r="I25" i="7"/>
  <c r="I24" i="7"/>
  <c r="I27" i="7"/>
  <c r="I26" i="7"/>
  <c r="G5" i="8"/>
  <c r="H8" i="8"/>
  <c r="H11" i="8"/>
  <c r="H10" i="8"/>
  <c r="H6" i="8"/>
  <c r="H7" i="8"/>
  <c r="H9" i="8"/>
  <c r="H12" i="8"/>
  <c r="G8" i="8"/>
  <c r="G11" i="8"/>
  <c r="G7" i="8"/>
  <c r="G10" i="8"/>
  <c r="G6" i="8"/>
  <c r="G9" i="8"/>
  <c r="I5" i="8" l="1"/>
  <c r="K5" i="8" s="1"/>
  <c r="I10" i="8"/>
  <c r="K10" i="8" s="1"/>
  <c r="I7" i="8"/>
  <c r="K7" i="8" s="1"/>
  <c r="I11" i="8"/>
  <c r="K11" i="8" s="1"/>
  <c r="I12" i="8"/>
  <c r="K12" i="8" s="1"/>
  <c r="I9" i="8"/>
  <c r="K9" i="8" s="1"/>
  <c r="I6" i="8"/>
  <c r="K6" i="8" s="1"/>
  <c r="I8" i="8"/>
  <c r="K8" i="8" s="1"/>
  <c r="I16" i="7" l="1"/>
  <c r="I8" i="7"/>
  <c r="J8" i="8"/>
  <c r="J6" i="8"/>
  <c r="J7" i="8"/>
  <c r="J9" i="8"/>
  <c r="J10" i="8"/>
  <c r="I23" i="7"/>
  <c r="J12" i="8"/>
  <c r="I22" i="7"/>
  <c r="I21" i="7"/>
  <c r="J11" i="8"/>
  <c r="O11" i="1" s="1"/>
  <c r="I20" i="7"/>
  <c r="I6" i="7"/>
  <c r="I19" i="7"/>
  <c r="J5" i="8"/>
  <c r="I18" i="7"/>
  <c r="I11" i="7"/>
  <c r="I9" i="7"/>
  <c r="I12" i="7"/>
  <c r="I15" i="7"/>
  <c r="I7" i="7"/>
  <c r="I14" i="7"/>
  <c r="I13" i="7"/>
  <c r="I10" i="7"/>
  <c r="I17" i="7"/>
</calcChain>
</file>

<file path=xl/sharedStrings.xml><?xml version="1.0" encoding="utf-8"?>
<sst xmlns="http://schemas.openxmlformats.org/spreadsheetml/2006/main" count="201" uniqueCount="98">
  <si>
    <t>Cust_id</t>
  </si>
  <si>
    <t>Name</t>
  </si>
  <si>
    <t>Email</t>
  </si>
  <si>
    <t>Address</t>
  </si>
  <si>
    <t>Ram Sales</t>
  </si>
  <si>
    <t>Ram@gmail.com</t>
  </si>
  <si>
    <t>Delhi,India</t>
  </si>
  <si>
    <t>Atul ltd</t>
  </si>
  <si>
    <t>Atul@gmail.com</t>
  </si>
  <si>
    <t>121102,palwal,HR</t>
  </si>
  <si>
    <t>Mk Tech</t>
  </si>
  <si>
    <t>Mk@gmail.com</t>
  </si>
  <si>
    <t>Faridabad,121101</t>
  </si>
  <si>
    <t>99store</t>
  </si>
  <si>
    <t>99@gmail.com</t>
  </si>
  <si>
    <t>Agra, UP</t>
  </si>
  <si>
    <t>Rajesh kumar</t>
  </si>
  <si>
    <t>Rajesh@gmail.com</t>
  </si>
  <si>
    <t>New Delhi, 110011</t>
  </si>
  <si>
    <t>Amit</t>
  </si>
  <si>
    <t>Amit@gmail.com</t>
  </si>
  <si>
    <t>Gurgaon, New Delhi</t>
  </si>
  <si>
    <t>jain Tel.</t>
  </si>
  <si>
    <t>jain@gmail.com</t>
  </si>
  <si>
    <t>janpath, New Delhi</t>
  </si>
  <si>
    <t>HSN Code</t>
  </si>
  <si>
    <t xml:space="preserve">Product Name </t>
  </si>
  <si>
    <t>Cost</t>
  </si>
  <si>
    <t>Selling Price</t>
  </si>
  <si>
    <t>N1001</t>
  </si>
  <si>
    <t>Smart Watch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</si>
  <si>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</si>
  <si>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</si>
  <si>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</si>
  <si>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</si>
  <si>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</si>
  <si>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</si>
  <si>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</si>
  <si>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</si>
  <si>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</si>
  <si>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 xml:space="preserve">Laptop HP </t>
  </si>
  <si>
    <t>Wireless Print</t>
  </si>
  <si>
    <t>Desktop</t>
  </si>
  <si>
    <t>Mouse</t>
  </si>
  <si>
    <t>Rgb keyboard</t>
  </si>
  <si>
    <t>Camare</t>
  </si>
  <si>
    <t>Headphone</t>
  </si>
  <si>
    <t>Speakers</t>
  </si>
  <si>
    <t>Tablets</t>
  </si>
  <si>
    <t>Vendors name</t>
  </si>
  <si>
    <t>Phone</t>
  </si>
  <si>
    <t>Tech99</t>
  </si>
  <si>
    <t>Faridabad, 121101</t>
  </si>
  <si>
    <t>GG Traders</t>
  </si>
  <si>
    <t>Gurgaon, Sec -15</t>
  </si>
  <si>
    <t>Gurgaon, Sec -16</t>
  </si>
  <si>
    <t>Gurgaon, Sec -17</t>
  </si>
  <si>
    <t>Gurgaon, Sec -18</t>
  </si>
  <si>
    <t>Compac</t>
  </si>
  <si>
    <t>New Delhi, 110013</t>
  </si>
  <si>
    <t>Purchase Entry</t>
  </si>
  <si>
    <t>Sale Entry</t>
  </si>
  <si>
    <t>Product Name</t>
  </si>
  <si>
    <t>Date</t>
  </si>
  <si>
    <t>Units</t>
  </si>
  <si>
    <t>Amount</t>
  </si>
  <si>
    <t>Vendors</t>
  </si>
  <si>
    <t>Cust_Id</t>
  </si>
  <si>
    <t>HSN Coad</t>
  </si>
  <si>
    <t>Product name</t>
  </si>
  <si>
    <t>Stock(units)</t>
  </si>
  <si>
    <t>price</t>
  </si>
  <si>
    <t>Cust_Name</t>
  </si>
  <si>
    <t>Stock Amt</t>
  </si>
  <si>
    <t>Purchase unite</t>
  </si>
  <si>
    <t>Sales Units</t>
  </si>
  <si>
    <t xml:space="preserve">Stock </t>
  </si>
  <si>
    <t>N1011</t>
  </si>
  <si>
    <t>Etah</t>
  </si>
  <si>
    <t>Row Labels</t>
  </si>
  <si>
    <t>Grand Total</t>
  </si>
  <si>
    <t>Count of Name</t>
  </si>
  <si>
    <t>Customers</t>
  </si>
  <si>
    <t xml:space="preserve">Count of Product Name </t>
  </si>
  <si>
    <t>Products</t>
  </si>
  <si>
    <t>Sum of Amount</t>
  </si>
  <si>
    <t>Purchase amount</t>
  </si>
  <si>
    <t>Sale Amount</t>
  </si>
  <si>
    <t>Sum of Stock Amt</t>
  </si>
  <si>
    <t>Stock Amount</t>
  </si>
  <si>
    <t>Profit/Loss</t>
  </si>
  <si>
    <t>Sum of Sales Units</t>
  </si>
  <si>
    <t>Notification</t>
  </si>
  <si>
    <t xml:space="preserve">Sum of Stock </t>
  </si>
  <si>
    <t>Aman</t>
  </si>
  <si>
    <t>Aman@gmail.com</t>
  </si>
  <si>
    <t>Bhuvanesh</t>
  </si>
  <si>
    <t>bhuvanesh@gmail.com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</si>
</sst>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2" fillId="2" borderId="0" xfId="1" applyFill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0" xfId="0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14" fontId="0" fillId="2" borderId="0" xfId="0" applyNumberForma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0" fillId="2" borderId="0" xfId="0" applyNumberFormat="1" applyFill="1" applyAlignment="1">
      <alignment horizontal="center"/>
    </xf>
    <xf numFmtId="0" fontId="5" fillId="2" borderId="0" xfId="0" applyFont="1" applyFill="1"/>
    <xf numFmtId="0" fontId="0" fillId="2" borderId="0" xfId="0" applyNumberFormat="1" applyFill="1"/>
    <xf numFmtId="0" fontId="0" fillId="2" borderId="0" xfId="0" applyNumberForma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4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50"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theme="1"/>
        </top>
      </border>
    </dxf>
    <dxf>
      <fill>
        <patternFill patternType="solid">
          <fgColor indexed="64"/>
          <bgColor theme="0" tint="-0.34998626667073579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numFmt numFmtId="0" formatCode="General"/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top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[Inventory_ManegmentProject.xlsx]Pivots!PivotTable9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Top</a:t>
            </a:r>
            <a:r>
              <a:rPr lang="en-US" baseline="0">
                <a:solidFill>
                  <a:sysClr val="windowText" lastClr="000000"/>
                </a:solidFill>
              </a:rPr>
              <a:t> 5 Products</a:t>
            </a:r>
            <a:endParaRPr 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54074294199336037"/>
          <c:y val="5.5555596059781318E-2"/>
        </c:manualLayout>
      </c:layout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4329526234870663"/>
          <c:y val="0.2007153694337776"/>
          <c:w val="0.66892861401868797"/>
          <c:h val="0.629565175320826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Pivots!$F$3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Pivots!$E$4:$E$9</c:f>
              <c:strCache>
                <c:ptCount val="5"/>
                <c:pt idx="0">
                  <c:v>Wireless Print</c:v>
                </c:pt>
                <c:pt idx="1">
                  <c:v>Headphone</c:v>
                </c:pt>
                <c:pt idx="2">
                  <c:v>Laptop HP </c:v>
                </c:pt>
                <c:pt idx="3">
                  <c:v>Mouse</c:v>
                </c:pt>
                <c:pt idx="4">
                  <c:v>Smart Watch</c:v>
                </c:pt>
              </c:strCache>
            </c:strRef>
          </c:cat>
          <c:val>
            <c:numRef>
              <c:f>Pivots!$F$4:$F$9</c:f>
              <c:numCache>
                <c:formatCode>General</c:formatCode>
                <c:ptCount val="5"/>
                <c:pt idx="0">
                  <c:v>40</c:v>
                </c:pt>
                <c:pt idx="1">
                  <c:v>32</c:v>
                </c:pt>
                <c:pt idx="2">
                  <c:v>30</c:v>
                </c:pt>
                <c:pt idx="3">
                  <c:v>30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8D-48A3-ADF8-12DE067A6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032239"/>
        <c:axId val="48950175"/>
      </c:barChart>
      <c:catAx>
        <c:axId val="150032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0175"/>
        <c:crosses val="autoZero"/>
        <c:auto val="1"/>
        <c:lblAlgn val="ctr"/>
        <c:lblOffset val="100"/>
        <c:noMultiLvlLbl val="0"/>
      </c:catAx>
      <c:valAx>
        <c:axId val="4895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32239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[Inventory_ManegmentProject.xlsx]Pivots!PivotTable10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Top</a:t>
            </a:r>
            <a:r>
              <a:rPr lang="en-US" baseline="0">
                <a:solidFill>
                  <a:sysClr val="windowText" lastClr="000000"/>
                </a:solidFill>
              </a:rPr>
              <a:t> 5 Costumers</a:t>
            </a:r>
            <a:endParaRPr lang="en-US">
              <a:solidFill>
                <a:sysClr val="windowText" lastClr="000000"/>
              </a:solidFill>
            </a:endParaRPr>
          </a:p>
        </c:rich>
      </c:tx>
      <c:layout>
        <c:manualLayout>
          <c:xMode val="edge"/>
          <c:yMode val="edge"/>
          <c:x val="0.31077675684899581"/>
          <c:y val="2.85714285714285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1464836126253454"/>
          <c:y val="0.24783820879582363"/>
          <c:w val="0.55367886706469382"/>
          <c:h val="0.554519401447142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Pivots!$F$13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Pivots!$E$14:$E$19</c:f>
              <c:strCache>
                <c:ptCount val="5"/>
                <c:pt idx="0">
                  <c:v>99store</c:v>
                </c:pt>
                <c:pt idx="1">
                  <c:v>Atul ltd</c:v>
                </c:pt>
                <c:pt idx="2">
                  <c:v>jain Tel.</c:v>
                </c:pt>
                <c:pt idx="3">
                  <c:v>Ram Sales</c:v>
                </c:pt>
                <c:pt idx="4">
                  <c:v>Mk Tech</c:v>
                </c:pt>
              </c:strCache>
            </c:strRef>
          </c:cat>
          <c:val>
            <c:numRef>
              <c:f>Pivots!$F$14:$F$19</c:f>
              <c:numCache>
                <c:formatCode>General</c:formatCode>
                <c:ptCount val="5"/>
                <c:pt idx="0">
                  <c:v>2141936</c:v>
                </c:pt>
                <c:pt idx="1">
                  <c:v>425760</c:v>
                </c:pt>
                <c:pt idx="2">
                  <c:v>311917.59999999998</c:v>
                </c:pt>
                <c:pt idx="3">
                  <c:v>293760</c:v>
                </c:pt>
                <c:pt idx="4">
                  <c:v>165600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82-409B-805E-83C9902EE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5617935"/>
        <c:axId val="495550847"/>
      </c:barChart>
      <c:catAx>
        <c:axId val="4956179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50847"/>
        <c:crosses val="autoZero"/>
        <c:auto val="1"/>
        <c:lblAlgn val="ctr"/>
        <c:lblOffset val="100"/>
        <c:noMultiLvlLbl val="0"/>
      </c:catAx>
      <c:valAx>
        <c:axId val="495550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1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[Inventory_ManegmentProject.xlsx]Pivots!PivotTable11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Total</a:t>
            </a:r>
            <a:r>
              <a:rPr lang="en-US" b="1" baseline="0">
                <a:solidFill>
                  <a:sysClr val="windowText" lastClr="000000"/>
                </a:solidFill>
              </a:rPr>
              <a:t> Sale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884023139603334"/>
          <c:y val="2.5428331875182269E-2"/>
          <c:w val="0.91282222955663472"/>
          <c:h val="0.777361111111111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Pivots!$F$21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Pivots!$E$22:$E$30</c:f>
              <c:strCache>
                <c:ptCount val="8"/>
                <c:pt idx="0">
                  <c:v>Camare</c:v>
                </c:pt>
                <c:pt idx="1">
                  <c:v>Desktop</c:v>
                </c:pt>
                <c:pt idx="2">
                  <c:v>Headphone</c:v>
                </c:pt>
                <c:pt idx="3">
                  <c:v>Laptop HP 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Wireless Print</c:v>
                </c:pt>
              </c:strCache>
            </c:strRef>
          </c:cat>
          <c:val>
            <c:numRef>
              <c:f>Pivots!$F$22:$F$30</c:f>
              <c:numCache>
                <c:formatCode>General</c:formatCode>
                <c:ptCount val="8"/>
                <c:pt idx="0">
                  <c:v>30</c:v>
                </c:pt>
                <c:pt idx="1">
                  <c:v>20</c:v>
                </c:pt>
                <c:pt idx="2">
                  <c:v>63</c:v>
                </c:pt>
                <c:pt idx="3">
                  <c:v>17</c:v>
                </c:pt>
                <c:pt idx="4">
                  <c:v>60</c:v>
                </c:pt>
                <c:pt idx="5">
                  <c:v>10</c:v>
                </c:pt>
                <c:pt idx="6">
                  <c:v>28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A-4297-93E7-B7AFC1CE2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41904783"/>
        <c:axId val="48951007"/>
      </c:barChart>
      <c:catAx>
        <c:axId val="24190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1007"/>
        <c:crosses val="autoZero"/>
        <c:auto val="1"/>
        <c:lblAlgn val="ctr"/>
        <c:lblOffset val="100"/>
        <c:noMultiLvlLbl val="0"/>
      </c:catAx>
      <c:valAx>
        <c:axId val="48951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047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[Inventory_ManegmentProject.xlsx]Pivots!PivotTable9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</a:t>
            </a:r>
            <a:r>
              <a:rPr lang="en-US" baseline="0"/>
              <a:t> Products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24736651112572913"/>
          <c:y val="9.8863287250384041E-2"/>
          <c:w val="0.66892861401868797"/>
          <c:h val="0.629565175320826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Pivots!$F$3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Pivots!$E$4:$E$9</c:f>
              <c:strCache>
                <c:ptCount val="5"/>
                <c:pt idx="0">
                  <c:v>Wireless Print</c:v>
                </c:pt>
                <c:pt idx="1">
                  <c:v>Headphone</c:v>
                </c:pt>
                <c:pt idx="2">
                  <c:v>Laptop HP </c:v>
                </c:pt>
                <c:pt idx="3">
                  <c:v>Mouse</c:v>
                </c:pt>
                <c:pt idx="4">
                  <c:v>Smart Watch</c:v>
                </c:pt>
              </c:strCache>
            </c:strRef>
          </c:cat>
          <c:val>
            <c:numRef>
              <c:f>Pivots!$F$4:$F$9</c:f>
              <c:numCache>
                <c:formatCode>General</c:formatCode>
                <c:ptCount val="5"/>
                <c:pt idx="0">
                  <c:v>40</c:v>
                </c:pt>
                <c:pt idx="1">
                  <c:v>32</c:v>
                </c:pt>
                <c:pt idx="2">
                  <c:v>30</c:v>
                </c:pt>
                <c:pt idx="3">
                  <c:v>30</c:v>
                </c:pt>
                <c:pt idx="4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DB-4B98-BBA2-B910EB0F11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032239"/>
        <c:axId val="48950175"/>
      </c:barChart>
      <c:catAx>
        <c:axId val="1500322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0175"/>
        <c:crosses val="autoZero"/>
        <c:auto val="1"/>
        <c:lblAlgn val="ctr"/>
        <c:lblOffset val="100"/>
        <c:noMultiLvlLbl val="0"/>
      </c:catAx>
      <c:valAx>
        <c:axId val="48950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032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[Inventory_ManegmentProject.xlsx]Pivots!PivotTable10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Costumers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31464836126253454"/>
          <c:y val="0.24783820879582363"/>
          <c:w val="0.55367886706469382"/>
          <c:h val="0.5545194014471424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Pivots!$F$13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Pivots!$E$14:$E$19</c:f>
              <c:strCache>
                <c:ptCount val="5"/>
                <c:pt idx="0">
                  <c:v>99store</c:v>
                </c:pt>
                <c:pt idx="1">
                  <c:v>Atul ltd</c:v>
                </c:pt>
                <c:pt idx="2">
                  <c:v>jain Tel.</c:v>
                </c:pt>
                <c:pt idx="3">
                  <c:v>Ram Sales</c:v>
                </c:pt>
                <c:pt idx="4">
                  <c:v>Mk Tech</c:v>
                </c:pt>
              </c:strCache>
            </c:strRef>
          </c:cat>
          <c:val>
            <c:numRef>
              <c:f>Pivots!$F$14:$F$19</c:f>
              <c:numCache>
                <c:formatCode>General</c:formatCode>
                <c:ptCount val="5"/>
                <c:pt idx="0">
                  <c:v>2141936</c:v>
                </c:pt>
                <c:pt idx="1">
                  <c:v>425760</c:v>
                </c:pt>
                <c:pt idx="2">
                  <c:v>311917.59999999998</c:v>
                </c:pt>
                <c:pt idx="3">
                  <c:v>293760</c:v>
                </c:pt>
                <c:pt idx="4">
                  <c:v>165600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F7-4B6F-B565-C3D34635F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5617935"/>
        <c:axId val="495550847"/>
      </c:barChart>
      <c:catAx>
        <c:axId val="49561793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50847"/>
        <c:crosses val="autoZero"/>
        <c:auto val="1"/>
        <c:lblAlgn val="ctr"/>
        <c:lblOffset val="100"/>
        <c:noMultiLvlLbl val="0"/>
      </c:catAx>
      <c:valAx>
        <c:axId val="495550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61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[Inventory_ManegmentProject.xlsx]Pivots!PivotTable11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0884023139603334"/>
          <c:y val="2.5428331875182269E-2"/>
          <c:w val="0.90702606721294776"/>
          <c:h val="0.7773611111111110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Pivots!$F$21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Pivots!$E$22:$E$30</c:f>
              <c:strCache>
                <c:ptCount val="8"/>
                <c:pt idx="0">
                  <c:v>Camare</c:v>
                </c:pt>
                <c:pt idx="1">
                  <c:v>Desktop</c:v>
                </c:pt>
                <c:pt idx="2">
                  <c:v>Headphone</c:v>
                </c:pt>
                <c:pt idx="3">
                  <c:v>Laptop HP 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Wireless Print</c:v>
                </c:pt>
              </c:strCache>
            </c:strRef>
          </c:cat>
          <c:val>
            <c:numRef>
              <c:f>Pivots!$F$22:$F$30</c:f>
              <c:numCache>
                <c:formatCode>General</c:formatCode>
                <c:ptCount val="8"/>
                <c:pt idx="0">
                  <c:v>30</c:v>
                </c:pt>
                <c:pt idx="1">
                  <c:v>20</c:v>
                </c:pt>
                <c:pt idx="2">
                  <c:v>63</c:v>
                </c:pt>
                <c:pt idx="3">
                  <c:v>17</c:v>
                </c:pt>
                <c:pt idx="4">
                  <c:v>60</c:v>
                </c:pt>
                <c:pt idx="5">
                  <c:v>10</c:v>
                </c:pt>
                <c:pt idx="6">
                  <c:v>28</c:v>
                </c:pt>
                <c:pt idx="7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5-4E84-96F6-6AD8701BC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1904783"/>
        <c:axId val="48951007"/>
      </c:barChart>
      <c:catAx>
        <c:axId val="241904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51007"/>
        <c:crosses val="autoZero"/>
        <c:auto val="1"/>
        <c:lblAlgn val="ctr"/>
        <c:lblOffset val="100"/>
        <c:noMultiLvlLbl val="0"/>
      </c:catAx>
      <c:valAx>
        <c:axId val="4895100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90478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urchase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'New Entry'!A1"/><Relationship Id="rId12" Type="http://schemas.openxmlformats.org/officeDocument/2006/relationships/image" Target="../media/image4.svg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Vendors!A1"/><Relationship Id="rId11" Type="http://schemas.openxmlformats.org/officeDocument/2006/relationships/image" Target="../media/image3.png"/><Relationship Id="rId24" Type="http://schemas.openxmlformats.org/officeDocument/2006/relationships/image" Target="../media/image16.svg"/><Relationship Id="rId5" Type="http://schemas.openxmlformats.org/officeDocument/2006/relationships/hyperlink" Target="#Products!A1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Inventory!A1"/><Relationship Id="rId19" Type="http://schemas.openxmlformats.org/officeDocument/2006/relationships/image" Target="../media/image11.png"/><Relationship Id="rId4" Type="http://schemas.openxmlformats.org/officeDocument/2006/relationships/hyperlink" Target="#Customers!A1"/><Relationship Id="rId9" Type="http://schemas.openxmlformats.org/officeDocument/2006/relationships/hyperlink" Target="#Sales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190499</xdr:colOff>
      <xdr:row>0</xdr:row>
      <xdr:rowOff>295274</xdr:rowOff>
    </xdr:from>
    <xdr:to>
      <xdr:col>1</xdr:col>
      <xdr:colOff>1066800</xdr:colOff>
      <xdr:row>3</xdr:row>
      <xdr:rowOff>152399</xdr:rowOff>
    </xdr:to>
    <xdr:pic>
      <xdr:nvPicPr>
        <xdr:cNvPr id="3" name="Graphic 2" descr="City">
          <a:extLst>
            <a:ext uri="{FF2B5EF4-FFF2-40B4-BE49-F238E27FC236}">
              <a16:creationId xmlns:a16="http://schemas.microsoft.com/office/drawing/2014/main" id="{2C8093C9-1A26-44F9-957E-D1636AFB6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49" y="295274"/>
          <a:ext cx="876301" cy="561975"/>
        </a:xfrm>
        <a:prstGeom prst="rect">
          <a:avLst/>
        </a:prstGeom>
      </xdr:spPr>
    </xdr:pic>
    <xdr:clientData/>
  </xdr:twoCellAnchor>
  <xdr:twoCellAnchor editAs="absolute">
    <xdr:from>
      <xdr:col>0</xdr:col>
      <xdr:colOff>352425</xdr:colOff>
      <xdr:row>3</xdr:row>
      <xdr:rowOff>142875</xdr:rowOff>
    </xdr:from>
    <xdr:to>
      <xdr:col>1</xdr:col>
      <xdr:colOff>1495424</xdr:colOff>
      <xdr:row>6</xdr:row>
      <xdr:rowOff>123825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113631A-6D37-4704-B5D1-17306DDFCCE1}"/>
            </a:ext>
          </a:extLst>
        </xdr:cNvPr>
        <xdr:cNvSpPr/>
      </xdr:nvSpPr>
      <xdr:spPr>
        <a:xfrm>
          <a:off x="352425" y="847725"/>
          <a:ext cx="1504949" cy="5524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Inventory Manegment</a:t>
          </a:r>
          <a:r>
            <a:rPr lang="en-IN" sz="1100" b="1" baseline="0">
              <a:solidFill>
                <a:schemeClr val="bg1"/>
              </a:solidFill>
            </a:rPr>
            <a:t> System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428624</xdr:colOff>
      <xdr:row>7</xdr:row>
      <xdr:rowOff>190499</xdr:rowOff>
    </xdr:from>
    <xdr:to>
      <xdr:col>2</xdr:col>
      <xdr:colOff>3674</xdr:colOff>
      <xdr:row>9</xdr:row>
      <xdr:rowOff>169499</xdr:rowOff>
    </xdr:to>
    <xdr:sp macro="" textlink="">
      <xdr:nvSpPr>
        <xdr:cNvPr id="5" name="Rectangle: Rounded Corner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531E38-B0C1-4DB8-810C-7A7B9AA25BC0}"/>
            </a:ext>
          </a:extLst>
        </xdr:cNvPr>
        <xdr:cNvSpPr/>
      </xdr:nvSpPr>
      <xdr:spPr>
        <a:xfrm>
          <a:off x="790574" y="1657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400" b="1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428624</xdr:colOff>
      <xdr:row>9</xdr:row>
      <xdr:rowOff>190499</xdr:rowOff>
    </xdr:from>
    <xdr:to>
      <xdr:col>2</xdr:col>
      <xdr:colOff>3674</xdr:colOff>
      <xdr:row>11</xdr:row>
      <xdr:rowOff>169499</xdr:rowOff>
    </xdr:to>
    <xdr:sp macro="" textlink="">
      <xdr:nvSpPr>
        <xdr:cNvPr id="6" name="Rectangle: Rounded Corner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CCA960B-E785-46A4-BB6C-55A2AEB083C4}"/>
            </a:ext>
          </a:extLst>
        </xdr:cNvPr>
        <xdr:cNvSpPr/>
      </xdr:nvSpPr>
      <xdr:spPr>
        <a:xfrm>
          <a:off x="790574" y="2038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428624</xdr:colOff>
      <xdr:row>11</xdr:row>
      <xdr:rowOff>190499</xdr:rowOff>
    </xdr:from>
    <xdr:to>
      <xdr:col>2</xdr:col>
      <xdr:colOff>3674</xdr:colOff>
      <xdr:row>13</xdr:row>
      <xdr:rowOff>169499</xdr:rowOff>
    </xdr:to>
    <xdr:sp macro="" textlink="">
      <xdr:nvSpPr>
        <xdr:cNvPr id="7" name="Rectangle: Rounded Corner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39F1F10-C387-48E7-B9B4-074A1A116614}"/>
            </a:ext>
          </a:extLst>
        </xdr:cNvPr>
        <xdr:cNvSpPr/>
      </xdr:nvSpPr>
      <xdr:spPr>
        <a:xfrm>
          <a:off x="790574" y="2419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428624</xdr:colOff>
      <xdr:row>13</xdr:row>
      <xdr:rowOff>190499</xdr:rowOff>
    </xdr:from>
    <xdr:to>
      <xdr:col>2</xdr:col>
      <xdr:colOff>3674</xdr:colOff>
      <xdr:row>15</xdr:row>
      <xdr:rowOff>169499</xdr:rowOff>
    </xdr:to>
    <xdr:sp macro="" textlink="">
      <xdr:nvSpPr>
        <xdr:cNvPr id="8" name="Rectangle: Rounded Corners 7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DB07F44-68EA-46A6-9CF0-782EBB036039}"/>
            </a:ext>
          </a:extLst>
        </xdr:cNvPr>
        <xdr:cNvSpPr/>
      </xdr:nvSpPr>
      <xdr:spPr>
        <a:xfrm>
          <a:off x="790574" y="2800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428624</xdr:colOff>
      <xdr:row>15</xdr:row>
      <xdr:rowOff>190499</xdr:rowOff>
    </xdr:from>
    <xdr:to>
      <xdr:col>2</xdr:col>
      <xdr:colOff>3674</xdr:colOff>
      <xdr:row>17</xdr:row>
      <xdr:rowOff>169499</xdr:rowOff>
    </xdr:to>
    <xdr:sp macro="" textlink="">
      <xdr:nvSpPr>
        <xdr:cNvPr id="9" name="Rectangle: Rounded Corners 8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C6BE0CF-C634-47A7-A112-078E2FA256B3}"/>
            </a:ext>
          </a:extLst>
        </xdr:cNvPr>
        <xdr:cNvSpPr/>
      </xdr:nvSpPr>
      <xdr:spPr>
        <a:xfrm>
          <a:off x="790574" y="3181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New</a:t>
          </a:r>
          <a:r>
            <a:rPr lang="en-IN" sz="1100" b="1" baseline="0">
              <a:solidFill>
                <a:schemeClr val="bg1"/>
              </a:solidFill>
            </a:rPr>
            <a:t> Entry</a:t>
          </a:r>
        </a:p>
        <a:p>
          <a:pPr algn="ctr"/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428624</xdr:colOff>
      <xdr:row>17</xdr:row>
      <xdr:rowOff>190499</xdr:rowOff>
    </xdr:from>
    <xdr:to>
      <xdr:col>2</xdr:col>
      <xdr:colOff>3674</xdr:colOff>
      <xdr:row>19</xdr:row>
      <xdr:rowOff>169499</xdr:rowOff>
    </xdr:to>
    <xdr:sp macro="" textlink="">
      <xdr:nvSpPr>
        <xdr:cNvPr id="10" name="Rectangle: Rounded Corners 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4FB869D-70AA-4240-9FB5-7C76AC083294}"/>
            </a:ext>
          </a:extLst>
        </xdr:cNvPr>
        <xdr:cNvSpPr/>
      </xdr:nvSpPr>
      <xdr:spPr>
        <a:xfrm>
          <a:off x="790574" y="3562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428624</xdr:colOff>
      <xdr:row>19</xdr:row>
      <xdr:rowOff>190499</xdr:rowOff>
    </xdr:from>
    <xdr:to>
      <xdr:col>2</xdr:col>
      <xdr:colOff>3674</xdr:colOff>
      <xdr:row>21</xdr:row>
      <xdr:rowOff>169499</xdr:rowOff>
    </xdr:to>
    <xdr:sp macro="" textlink="">
      <xdr:nvSpPr>
        <xdr:cNvPr id="11" name="Rectangle: Rounded Corners 10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5E64E05-A7A4-4FFB-B260-8F29225D36F4}"/>
            </a:ext>
          </a:extLst>
        </xdr:cNvPr>
        <xdr:cNvSpPr/>
      </xdr:nvSpPr>
      <xdr:spPr>
        <a:xfrm>
          <a:off x="790574" y="3943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bg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428624</xdr:colOff>
      <xdr:row>21</xdr:row>
      <xdr:rowOff>190499</xdr:rowOff>
    </xdr:from>
    <xdr:to>
      <xdr:col>2</xdr:col>
      <xdr:colOff>3674</xdr:colOff>
      <xdr:row>23</xdr:row>
      <xdr:rowOff>169499</xdr:rowOff>
    </xdr:to>
    <xdr:sp macro="" textlink="">
      <xdr:nvSpPr>
        <xdr:cNvPr id="12" name="Rectangle: Rounded Corners 11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3B1DE53-71EB-467D-8B2D-E840D2072BC3}"/>
            </a:ext>
          </a:extLst>
        </xdr:cNvPr>
        <xdr:cNvSpPr/>
      </xdr:nvSpPr>
      <xdr:spPr>
        <a:xfrm>
          <a:off x="790574" y="4324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bg1"/>
              </a:solidFill>
            </a:rPr>
            <a:t>Inventory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1</xdr:col>
      <xdr:colOff>37050</xdr:colOff>
      <xdr:row>8</xdr:row>
      <xdr:rowOff>38100</xdr:rowOff>
    </xdr:from>
    <xdr:to>
      <xdr:col>1</xdr:col>
      <xdr:colOff>361050</xdr:colOff>
      <xdr:row>9</xdr:row>
      <xdr:rowOff>171600</xdr:rowOff>
    </xdr:to>
    <xdr:pic>
      <xdr:nvPicPr>
        <xdr:cNvPr id="15" name="Graphic 14" descr="Presentation with bar chart">
          <a:extLst>
            <a:ext uri="{FF2B5EF4-FFF2-40B4-BE49-F238E27FC236}">
              <a16:creationId xmlns:a16="http://schemas.microsoft.com/office/drawing/2014/main" id="{08E2CA57-2B3D-4FC8-BA51-2C73AA067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9000" y="1695450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18</xdr:row>
      <xdr:rowOff>38100</xdr:rowOff>
    </xdr:from>
    <xdr:to>
      <xdr:col>1</xdr:col>
      <xdr:colOff>362100</xdr:colOff>
      <xdr:row>19</xdr:row>
      <xdr:rowOff>171600</xdr:rowOff>
    </xdr:to>
    <xdr:pic>
      <xdr:nvPicPr>
        <xdr:cNvPr id="17" name="Graphic 16" descr="Customer review RTL">
          <a:extLst>
            <a:ext uri="{FF2B5EF4-FFF2-40B4-BE49-F238E27FC236}">
              <a16:creationId xmlns:a16="http://schemas.microsoft.com/office/drawing/2014/main" id="{CC1AB990-9918-48B4-9D0B-A65F8D51E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0050" y="3600450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1</xdr:col>
      <xdr:colOff>37050</xdr:colOff>
      <xdr:row>14</xdr:row>
      <xdr:rowOff>9525</xdr:rowOff>
    </xdr:from>
    <xdr:to>
      <xdr:col>1</xdr:col>
      <xdr:colOff>361050</xdr:colOff>
      <xdr:row>15</xdr:row>
      <xdr:rowOff>143025</xdr:rowOff>
    </xdr:to>
    <xdr:pic>
      <xdr:nvPicPr>
        <xdr:cNvPr id="19" name="Graphic 18" descr="User">
          <a:extLst>
            <a:ext uri="{FF2B5EF4-FFF2-40B4-BE49-F238E27FC236}">
              <a16:creationId xmlns:a16="http://schemas.microsoft.com/office/drawing/2014/main" id="{1ACD34ED-BDB5-4DDF-9184-1595F79C6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9000" y="280987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1</xdr:col>
      <xdr:colOff>37050</xdr:colOff>
      <xdr:row>12</xdr:row>
      <xdr:rowOff>28575</xdr:rowOff>
    </xdr:from>
    <xdr:to>
      <xdr:col>1</xdr:col>
      <xdr:colOff>361050</xdr:colOff>
      <xdr:row>13</xdr:row>
      <xdr:rowOff>162075</xdr:rowOff>
    </xdr:to>
    <xdr:pic>
      <xdr:nvPicPr>
        <xdr:cNvPr id="23" name="Graphic 22" descr="Silo">
          <a:extLst>
            <a:ext uri="{FF2B5EF4-FFF2-40B4-BE49-F238E27FC236}">
              <a16:creationId xmlns:a16="http://schemas.microsoft.com/office/drawing/2014/main" id="{E9CEAA35-E762-4A56-9823-4DC90198E7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99000" y="244792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1</xdr:col>
      <xdr:colOff>47045</xdr:colOff>
      <xdr:row>20</xdr:row>
      <xdr:rowOff>16650</xdr:rowOff>
    </xdr:from>
    <xdr:to>
      <xdr:col>1</xdr:col>
      <xdr:colOff>351056</xdr:colOff>
      <xdr:row>21</xdr:row>
      <xdr:rowOff>150150</xdr:rowOff>
    </xdr:to>
    <xdr:pic>
      <xdr:nvPicPr>
        <xdr:cNvPr id="25" name="Graphic 24" descr="Checklist RTL">
          <a:extLst>
            <a:ext uri="{FF2B5EF4-FFF2-40B4-BE49-F238E27FC236}">
              <a16:creationId xmlns:a16="http://schemas.microsoft.com/office/drawing/2014/main" id="{B3A8B2D0-EAA4-470E-8260-A187A473C4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8995" y="3960000"/>
          <a:ext cx="304011" cy="324000"/>
        </a:xfrm>
        <a:prstGeom prst="rect">
          <a:avLst/>
        </a:prstGeom>
      </xdr:spPr>
    </xdr:pic>
    <xdr:clientData/>
  </xdr:twoCellAnchor>
  <xdr:twoCellAnchor editAs="absolute">
    <xdr:from>
      <xdr:col>1</xdr:col>
      <xdr:colOff>37050</xdr:colOff>
      <xdr:row>15</xdr:row>
      <xdr:rowOff>180975</xdr:rowOff>
    </xdr:from>
    <xdr:to>
      <xdr:col>1</xdr:col>
      <xdr:colOff>361050</xdr:colOff>
      <xdr:row>17</xdr:row>
      <xdr:rowOff>123975</xdr:rowOff>
    </xdr:to>
    <xdr:pic>
      <xdr:nvPicPr>
        <xdr:cNvPr id="27" name="Graphic 26" descr="Clipboard">
          <a:extLst>
            <a:ext uri="{FF2B5EF4-FFF2-40B4-BE49-F238E27FC236}">
              <a16:creationId xmlns:a16="http://schemas.microsoft.com/office/drawing/2014/main" id="{2284128D-63C0-4B60-86ED-847D22FFAA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99000" y="317182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</xdr:colOff>
      <xdr:row>9</xdr:row>
      <xdr:rowOff>169050</xdr:rowOff>
    </xdr:from>
    <xdr:to>
      <xdr:col>1</xdr:col>
      <xdr:colOff>379050</xdr:colOff>
      <xdr:row>11</xdr:row>
      <xdr:rowOff>148050</xdr:rowOff>
    </xdr:to>
    <xdr:pic>
      <xdr:nvPicPr>
        <xdr:cNvPr id="29" name="Graphic 28" descr="Boardroom">
          <a:extLst>
            <a:ext uri="{FF2B5EF4-FFF2-40B4-BE49-F238E27FC236}">
              <a16:creationId xmlns:a16="http://schemas.microsoft.com/office/drawing/2014/main" id="{B721443C-9725-4B38-AC09-D47C9AB87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81000" y="2016900"/>
          <a:ext cx="360000" cy="360000"/>
        </a:xfrm>
        <a:prstGeom prst="rect">
          <a:avLst/>
        </a:prstGeom>
      </xdr:spPr>
    </xdr:pic>
    <xdr:clientData/>
  </xdr:twoCellAnchor>
  <xdr:twoCellAnchor editAs="absolute">
    <xdr:from>
      <xdr:col>1</xdr:col>
      <xdr:colOff>37050</xdr:colOff>
      <xdr:row>22</xdr:row>
      <xdr:rowOff>9525</xdr:rowOff>
    </xdr:from>
    <xdr:to>
      <xdr:col>1</xdr:col>
      <xdr:colOff>361050</xdr:colOff>
      <xdr:row>23</xdr:row>
      <xdr:rowOff>143025</xdr:rowOff>
    </xdr:to>
    <xdr:pic>
      <xdr:nvPicPr>
        <xdr:cNvPr id="31" name="Graphic 30" descr="Daily calendar">
          <a:extLst>
            <a:ext uri="{FF2B5EF4-FFF2-40B4-BE49-F238E27FC236}">
              <a16:creationId xmlns:a16="http://schemas.microsoft.com/office/drawing/2014/main" id="{07E28459-F0DC-4B93-AD03-E5F096860E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99000" y="433387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266701</xdr:colOff>
      <xdr:row>0</xdr:row>
      <xdr:rowOff>95251</xdr:rowOff>
    </xdr:from>
    <xdr:to>
      <xdr:col>19</xdr:col>
      <xdr:colOff>85725</xdr:colOff>
      <xdr:row>2</xdr:row>
      <xdr:rowOff>19051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D0FF7A47-3229-403C-8B4C-0F7C012B3E82}"/>
            </a:ext>
          </a:extLst>
        </xdr:cNvPr>
        <xdr:cNvSpPr/>
      </xdr:nvSpPr>
      <xdr:spPr>
        <a:xfrm>
          <a:off x="2133601" y="95251"/>
          <a:ext cx="10182224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>
              <a:solidFill>
                <a:schemeClr val="bg1"/>
              </a:solidFill>
            </a:rPr>
            <a:t>Inventory Manegmengt</a:t>
          </a:r>
          <a:r>
            <a:rPr lang="en-IN" sz="1800" b="1" baseline="0">
              <a:solidFill>
                <a:schemeClr val="bg1"/>
              </a:solidFill>
            </a:rPr>
            <a:t> System</a:t>
          </a:r>
          <a:endParaRPr lang="en-IN" sz="1800" b="1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304800</xdr:colOff>
      <xdr:row>3</xdr:row>
      <xdr:rowOff>0</xdr:rowOff>
    </xdr:from>
    <xdr:to>
      <xdr:col>4</xdr:col>
      <xdr:colOff>552450</xdr:colOff>
      <xdr:row>4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42A6EF-2AAE-47B4-82A7-6CC34F46C32B}"/>
            </a:ext>
          </a:extLst>
        </xdr:cNvPr>
        <xdr:cNvSpPr/>
      </xdr:nvSpPr>
      <xdr:spPr>
        <a:xfrm>
          <a:off x="2171700" y="704850"/>
          <a:ext cx="1466850" cy="33337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rgbClr val="FF0000"/>
              </a:solidFill>
            </a:rPr>
            <a:t>    </a:t>
          </a:r>
          <a:r>
            <a:rPr lang="en-IN" sz="1800" b="1">
              <a:solidFill>
                <a:srgbClr val="FF0000"/>
              </a:solidFill>
            </a:rPr>
            <a:t>Customer</a:t>
          </a:r>
          <a:endParaRPr lang="en-IN" sz="1400" b="1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2</xdr:col>
      <xdr:colOff>571499</xdr:colOff>
      <xdr:row>4</xdr:row>
      <xdr:rowOff>133350</xdr:rowOff>
    </xdr:from>
    <xdr:to>
      <xdr:col>4</xdr:col>
      <xdr:colOff>552448</xdr:colOff>
      <xdr:row>6</xdr:row>
      <xdr:rowOff>9525</xdr:rowOff>
    </xdr:to>
    <xdr:sp macro="" textlink="Pivots!C4">
      <xdr:nvSpPr>
        <xdr:cNvPr id="36" name="Rectangle 35">
          <a:extLst>
            <a:ext uri="{FF2B5EF4-FFF2-40B4-BE49-F238E27FC236}">
              <a16:creationId xmlns:a16="http://schemas.microsoft.com/office/drawing/2014/main" id="{88C3CBED-9BF0-43FA-8DE9-B1500ACC0902}"/>
            </a:ext>
          </a:extLst>
        </xdr:cNvPr>
        <xdr:cNvSpPr/>
      </xdr:nvSpPr>
      <xdr:spPr>
        <a:xfrm flipH="1">
          <a:off x="2438399" y="1028700"/>
          <a:ext cx="1200149" cy="257175"/>
        </a:xfrm>
        <a:prstGeom prst="rect">
          <a:avLst/>
        </a:prstGeom>
        <a:solidFill>
          <a:schemeClr val="accent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6709D4E3-BDBA-4C85-B227-2B9D1C3C9953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9</a:t>
          </a:fld>
          <a:endParaRPr lang="en-IN" sz="1100"/>
        </a:p>
      </xdr:txBody>
    </xdr:sp>
    <xdr:clientData/>
  </xdr:twoCellAnchor>
  <xdr:twoCellAnchor editAs="absolute">
    <xdr:from>
      <xdr:col>5</xdr:col>
      <xdr:colOff>57150</xdr:colOff>
      <xdr:row>3</xdr:row>
      <xdr:rowOff>0</xdr:rowOff>
    </xdr:from>
    <xdr:to>
      <xdr:col>7</xdr:col>
      <xdr:colOff>428625</xdr:colOff>
      <xdr:row>4</xdr:row>
      <xdr:rowOff>123825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247B35CD-4F00-46DB-94D1-1E7F10BA79F8}"/>
            </a:ext>
          </a:extLst>
        </xdr:cNvPr>
        <xdr:cNvSpPr/>
      </xdr:nvSpPr>
      <xdr:spPr>
        <a:xfrm>
          <a:off x="3752850" y="704850"/>
          <a:ext cx="1590675" cy="31432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rgbClr val="FF0000"/>
              </a:solidFill>
            </a:rPr>
            <a:t>    </a:t>
          </a:r>
          <a:r>
            <a:rPr lang="en-IN" sz="1600" b="1">
              <a:solidFill>
                <a:srgbClr val="FF0000"/>
              </a:solidFill>
            </a:rPr>
            <a:t>Products</a:t>
          </a:r>
          <a:endParaRPr lang="en-IN" sz="1400" b="1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7</xdr:col>
      <xdr:colOff>504824</xdr:colOff>
      <xdr:row>3</xdr:row>
      <xdr:rowOff>0</xdr:rowOff>
    </xdr:from>
    <xdr:to>
      <xdr:col>10</xdr:col>
      <xdr:colOff>228600</xdr:colOff>
      <xdr:row>4</xdr:row>
      <xdr:rowOff>114300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3710CEB-E3A6-4EE3-A347-BB40DEDCF7BF}"/>
            </a:ext>
          </a:extLst>
        </xdr:cNvPr>
        <xdr:cNvSpPr/>
      </xdr:nvSpPr>
      <xdr:spPr>
        <a:xfrm>
          <a:off x="5419724" y="704850"/>
          <a:ext cx="1552576" cy="304800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rgbClr val="FF0000"/>
              </a:solidFill>
            </a:rPr>
            <a:t>    </a:t>
          </a:r>
          <a:r>
            <a:rPr lang="en-IN" sz="1600" b="1">
              <a:solidFill>
                <a:srgbClr val="FF0000"/>
              </a:solidFill>
            </a:rPr>
            <a:t>Purchase Amt</a:t>
          </a:r>
          <a:endParaRPr lang="en-IN" sz="1400" b="1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10</xdr:col>
      <xdr:colOff>314325</xdr:colOff>
      <xdr:row>2</xdr:row>
      <xdr:rowOff>180975</xdr:rowOff>
    </xdr:from>
    <xdr:to>
      <xdr:col>13</xdr:col>
      <xdr:colOff>180975</xdr:colOff>
      <xdr:row>4</xdr:row>
      <xdr:rowOff>114300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8C8047FE-5E62-4012-9760-8DFB19DD4D7F}"/>
            </a:ext>
          </a:extLst>
        </xdr:cNvPr>
        <xdr:cNvSpPr/>
      </xdr:nvSpPr>
      <xdr:spPr>
        <a:xfrm>
          <a:off x="7058025" y="695325"/>
          <a:ext cx="1695450" cy="31432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rgbClr val="FF0000"/>
              </a:solidFill>
            </a:rPr>
            <a:t>    </a:t>
          </a:r>
          <a:r>
            <a:rPr lang="en-IN" sz="1600" b="1">
              <a:solidFill>
                <a:srgbClr val="FF0000"/>
              </a:solidFill>
            </a:rPr>
            <a:t>Sales</a:t>
          </a:r>
          <a:r>
            <a:rPr lang="en-IN" sz="1600" b="1" baseline="0">
              <a:solidFill>
                <a:srgbClr val="FF0000"/>
              </a:solidFill>
            </a:rPr>
            <a:t> Amt.</a:t>
          </a:r>
          <a:endParaRPr lang="en-IN" sz="1400" b="1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13</xdr:col>
      <xdr:colOff>266699</xdr:colOff>
      <xdr:row>2</xdr:row>
      <xdr:rowOff>180975</xdr:rowOff>
    </xdr:from>
    <xdr:to>
      <xdr:col>16</xdr:col>
      <xdr:colOff>238124</xdr:colOff>
      <xdr:row>4</xdr:row>
      <xdr:rowOff>114300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B4EC023D-2F44-4A24-8826-1F277B1991E4}"/>
            </a:ext>
          </a:extLst>
        </xdr:cNvPr>
        <xdr:cNvSpPr/>
      </xdr:nvSpPr>
      <xdr:spPr>
        <a:xfrm>
          <a:off x="8839199" y="695325"/>
          <a:ext cx="1800225" cy="31432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rgbClr val="FF0000"/>
              </a:solidFill>
            </a:rPr>
            <a:t>    </a:t>
          </a:r>
          <a:r>
            <a:rPr lang="en-IN" sz="1600" b="1">
              <a:solidFill>
                <a:srgbClr val="FF0000"/>
              </a:solidFill>
            </a:rPr>
            <a:t>Stock</a:t>
          </a:r>
          <a:r>
            <a:rPr lang="en-IN" sz="1600" b="1" baseline="0">
              <a:solidFill>
                <a:srgbClr val="FF0000"/>
              </a:solidFill>
            </a:rPr>
            <a:t> Amt</a:t>
          </a:r>
          <a:endParaRPr lang="en-IN" sz="1400" b="1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16</xdr:col>
      <xdr:colOff>323850</xdr:colOff>
      <xdr:row>2</xdr:row>
      <xdr:rowOff>180975</xdr:rowOff>
    </xdr:from>
    <xdr:to>
      <xdr:col>19</xdr:col>
      <xdr:colOff>85725</xdr:colOff>
      <xdr:row>4</xdr:row>
      <xdr:rowOff>114300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165FC3CA-685C-42E3-9FD8-B30D6DBA4191}"/>
            </a:ext>
          </a:extLst>
        </xdr:cNvPr>
        <xdr:cNvSpPr/>
      </xdr:nvSpPr>
      <xdr:spPr>
        <a:xfrm>
          <a:off x="10725150" y="695325"/>
          <a:ext cx="1590675" cy="314325"/>
        </a:xfrm>
        <a:prstGeom prst="rect">
          <a:avLst/>
        </a:prstGeom>
        <a:solidFill>
          <a:sysClr val="window" lastClr="FFFFFF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>
              <a:solidFill>
                <a:srgbClr val="FF0000"/>
              </a:solidFill>
            </a:rPr>
            <a:t>    </a:t>
          </a:r>
          <a:r>
            <a:rPr lang="en-IN" sz="1600" b="1">
              <a:solidFill>
                <a:srgbClr val="FF0000"/>
              </a:solidFill>
            </a:rPr>
            <a:t>Profit/Loss</a:t>
          </a:r>
          <a:endParaRPr lang="en-IN" sz="1400" b="1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5</xdr:col>
      <xdr:colOff>447674</xdr:colOff>
      <xdr:row>4</xdr:row>
      <xdr:rowOff>133350</xdr:rowOff>
    </xdr:from>
    <xdr:to>
      <xdr:col>7</xdr:col>
      <xdr:colOff>428623</xdr:colOff>
      <xdr:row>6</xdr:row>
      <xdr:rowOff>9525</xdr:rowOff>
    </xdr:to>
    <xdr:sp macro="" textlink="Pivots!C7">
      <xdr:nvSpPr>
        <xdr:cNvPr id="68" name="Rectangle 67">
          <a:extLst>
            <a:ext uri="{FF2B5EF4-FFF2-40B4-BE49-F238E27FC236}">
              <a16:creationId xmlns:a16="http://schemas.microsoft.com/office/drawing/2014/main" id="{0BFB5BE4-6E54-42D9-B90E-0A564A908863}"/>
            </a:ext>
          </a:extLst>
        </xdr:cNvPr>
        <xdr:cNvSpPr/>
      </xdr:nvSpPr>
      <xdr:spPr>
        <a:xfrm flipH="1">
          <a:off x="4143374" y="1028700"/>
          <a:ext cx="1200149" cy="257175"/>
        </a:xfrm>
        <a:prstGeom prst="rect">
          <a:avLst/>
        </a:prstGeom>
        <a:solidFill>
          <a:schemeClr val="accent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7874E89-7F29-44C8-800A-759B8B673062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11</a:t>
          </a:fld>
          <a:endParaRPr lang="en-IN" sz="1100"/>
        </a:p>
      </xdr:txBody>
    </xdr:sp>
    <xdr:clientData/>
  </xdr:twoCellAnchor>
  <xdr:twoCellAnchor editAs="absolute">
    <xdr:from>
      <xdr:col>8</xdr:col>
      <xdr:colOff>247649</xdr:colOff>
      <xdr:row>4</xdr:row>
      <xdr:rowOff>114300</xdr:rowOff>
    </xdr:from>
    <xdr:to>
      <xdr:col>10</xdr:col>
      <xdr:colOff>228598</xdr:colOff>
      <xdr:row>5</xdr:row>
      <xdr:rowOff>180975</xdr:rowOff>
    </xdr:to>
    <xdr:sp macro="" textlink="Pivots!C14">
      <xdr:nvSpPr>
        <xdr:cNvPr id="69" name="Rectangle 68">
          <a:extLst>
            <a:ext uri="{FF2B5EF4-FFF2-40B4-BE49-F238E27FC236}">
              <a16:creationId xmlns:a16="http://schemas.microsoft.com/office/drawing/2014/main" id="{07BCA3E3-D0F3-4EF0-BFA8-1EAF98C90BEB}"/>
            </a:ext>
          </a:extLst>
        </xdr:cNvPr>
        <xdr:cNvSpPr/>
      </xdr:nvSpPr>
      <xdr:spPr>
        <a:xfrm flipH="1">
          <a:off x="5772149" y="1009650"/>
          <a:ext cx="1200149" cy="257175"/>
        </a:xfrm>
        <a:prstGeom prst="rect">
          <a:avLst/>
        </a:prstGeom>
        <a:solidFill>
          <a:schemeClr val="accent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F5896CF-8B20-4ECC-950F-47F2005A00F4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33,43,773.60</a:t>
          </a:fld>
          <a:endParaRPr lang="en-IN" sz="1100"/>
        </a:p>
      </xdr:txBody>
    </xdr:sp>
    <xdr:clientData/>
  </xdr:twoCellAnchor>
  <xdr:twoCellAnchor editAs="absolute">
    <xdr:from>
      <xdr:col>11</xdr:col>
      <xdr:colOff>200024</xdr:colOff>
      <xdr:row>4</xdr:row>
      <xdr:rowOff>114300</xdr:rowOff>
    </xdr:from>
    <xdr:to>
      <xdr:col>13</xdr:col>
      <xdr:colOff>180973</xdr:colOff>
      <xdr:row>5</xdr:row>
      <xdr:rowOff>180975</xdr:rowOff>
    </xdr:to>
    <xdr:sp macro="" textlink="Pivots!C14">
      <xdr:nvSpPr>
        <xdr:cNvPr id="70" name="Rectangle 69">
          <a:extLst>
            <a:ext uri="{FF2B5EF4-FFF2-40B4-BE49-F238E27FC236}">
              <a16:creationId xmlns:a16="http://schemas.microsoft.com/office/drawing/2014/main" id="{305597F5-ABD8-4C88-90D0-B9E28A45989C}"/>
            </a:ext>
          </a:extLst>
        </xdr:cNvPr>
        <xdr:cNvSpPr/>
      </xdr:nvSpPr>
      <xdr:spPr>
        <a:xfrm flipH="1">
          <a:off x="7553324" y="1009650"/>
          <a:ext cx="1200149" cy="257175"/>
        </a:xfrm>
        <a:prstGeom prst="rect">
          <a:avLst/>
        </a:prstGeom>
        <a:solidFill>
          <a:schemeClr val="accent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9FD96673-E1A0-48C5-9A66-894D8203D35B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33,43,773.60</a:t>
          </a:fld>
          <a:endParaRPr lang="en-IN" sz="1100"/>
        </a:p>
      </xdr:txBody>
    </xdr:sp>
    <xdr:clientData/>
  </xdr:twoCellAnchor>
  <xdr:twoCellAnchor editAs="absolute">
    <xdr:from>
      <xdr:col>14</xdr:col>
      <xdr:colOff>247649</xdr:colOff>
      <xdr:row>4</xdr:row>
      <xdr:rowOff>123825</xdr:rowOff>
    </xdr:from>
    <xdr:to>
      <xdr:col>16</xdr:col>
      <xdr:colOff>228598</xdr:colOff>
      <xdr:row>6</xdr:row>
      <xdr:rowOff>0</xdr:rowOff>
    </xdr:to>
    <xdr:sp macro="" textlink="Pivots!C17">
      <xdr:nvSpPr>
        <xdr:cNvPr id="71" name="Rectangle 70">
          <a:extLst>
            <a:ext uri="{FF2B5EF4-FFF2-40B4-BE49-F238E27FC236}">
              <a16:creationId xmlns:a16="http://schemas.microsoft.com/office/drawing/2014/main" id="{2BFC5AFC-6235-4669-BB38-C5CAF497CEED}"/>
            </a:ext>
          </a:extLst>
        </xdr:cNvPr>
        <xdr:cNvSpPr/>
      </xdr:nvSpPr>
      <xdr:spPr>
        <a:xfrm flipH="1">
          <a:off x="9429749" y="1019175"/>
          <a:ext cx="1200149" cy="257175"/>
        </a:xfrm>
        <a:prstGeom prst="rect">
          <a:avLst/>
        </a:prstGeom>
        <a:solidFill>
          <a:schemeClr val="accent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4AB22E1-E45B-40B8-9882-67AE551E115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27,05,677.00</a:t>
          </a:fld>
          <a:endParaRPr lang="en-IN" sz="1100"/>
        </a:p>
      </xdr:txBody>
    </xdr:sp>
    <xdr:clientData/>
  </xdr:twoCellAnchor>
  <xdr:twoCellAnchor editAs="absolute">
    <xdr:from>
      <xdr:col>17</xdr:col>
      <xdr:colOff>95249</xdr:colOff>
      <xdr:row>4</xdr:row>
      <xdr:rowOff>114300</xdr:rowOff>
    </xdr:from>
    <xdr:to>
      <xdr:col>19</xdr:col>
      <xdr:colOff>76198</xdr:colOff>
      <xdr:row>5</xdr:row>
      <xdr:rowOff>180975</xdr:rowOff>
    </xdr:to>
    <xdr:sp macro="" textlink="Pivots!C21">
      <xdr:nvSpPr>
        <xdr:cNvPr id="72" name="Rectangle 71">
          <a:extLst>
            <a:ext uri="{FF2B5EF4-FFF2-40B4-BE49-F238E27FC236}">
              <a16:creationId xmlns:a16="http://schemas.microsoft.com/office/drawing/2014/main" id="{855BA9A2-0606-42C9-8FC8-77CF5A2C2721}"/>
            </a:ext>
          </a:extLst>
        </xdr:cNvPr>
        <xdr:cNvSpPr/>
      </xdr:nvSpPr>
      <xdr:spPr>
        <a:xfrm flipH="1">
          <a:off x="11106149" y="1009650"/>
          <a:ext cx="1200149" cy="257175"/>
        </a:xfrm>
        <a:prstGeom prst="rect">
          <a:avLst/>
        </a:prstGeom>
        <a:solidFill>
          <a:schemeClr val="accent1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BA3A0D-7325-49B6-AAC4-C4BA3B887015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₹ 89,045.60</a:t>
          </a:fld>
          <a:endParaRPr lang="en-IN" sz="1100"/>
        </a:p>
      </xdr:txBody>
    </xdr:sp>
    <xdr:clientData/>
  </xdr:twoCellAnchor>
  <xdr:twoCellAnchor editAs="absolute">
    <xdr:from>
      <xdr:col>14</xdr:col>
      <xdr:colOff>0</xdr:colOff>
      <xdr:row>6</xdr:row>
      <xdr:rowOff>180975</xdr:rowOff>
    </xdr:from>
    <xdr:to>
      <xdr:col>18</xdr:col>
      <xdr:colOff>600075</xdr:colOff>
      <xdr:row>9</xdr:row>
      <xdr:rowOff>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7A1351D5-E88C-4342-90AA-023F4842A556}"/>
            </a:ext>
          </a:extLst>
        </xdr:cNvPr>
        <xdr:cNvSpPr/>
      </xdr:nvSpPr>
      <xdr:spPr>
        <a:xfrm>
          <a:off x="9182100" y="1457325"/>
          <a:ext cx="303847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600" b="1"/>
            <a:t>Notifications</a:t>
          </a:r>
          <a:r>
            <a:rPr lang="en-IN" sz="1600" b="1" baseline="0"/>
            <a:t> !</a:t>
          </a:r>
          <a:endParaRPr lang="en-IN" sz="1600" b="1"/>
        </a:p>
      </xdr:txBody>
    </xdr:sp>
    <xdr:clientData/>
  </xdr:twoCellAnchor>
  <xdr:twoCellAnchor editAs="absolute">
    <xdr:from>
      <xdr:col>2</xdr:col>
      <xdr:colOff>276225</xdr:colOff>
      <xdr:row>6</xdr:row>
      <xdr:rowOff>66676</xdr:rowOff>
    </xdr:from>
    <xdr:to>
      <xdr:col>7</xdr:col>
      <xdr:colOff>347661</xdr:colOff>
      <xdr:row>13</xdr:row>
      <xdr:rowOff>104775</xdr:rowOff>
    </xdr:to>
    <xdr:graphicFrame macro="">
      <xdr:nvGraphicFramePr>
        <xdr:cNvPr id="73" name="Chart 72">
          <a:extLst>
            <a:ext uri="{FF2B5EF4-FFF2-40B4-BE49-F238E27FC236}">
              <a16:creationId xmlns:a16="http://schemas.microsoft.com/office/drawing/2014/main" id="{482B5F4E-B851-4D45-996F-E3B0A3A9A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absolute">
    <xdr:from>
      <xdr:col>7</xdr:col>
      <xdr:colOff>571497</xdr:colOff>
      <xdr:row>6</xdr:row>
      <xdr:rowOff>95251</xdr:rowOff>
    </xdr:from>
    <xdr:to>
      <xdr:col>13</xdr:col>
      <xdr:colOff>142874</xdr:colOff>
      <xdr:row>13</xdr:row>
      <xdr:rowOff>95251</xdr:rowOff>
    </xdr:to>
    <xdr:graphicFrame macro="">
      <xdr:nvGraphicFramePr>
        <xdr:cNvPr id="74" name="Chart 73">
          <a:extLst>
            <a:ext uri="{FF2B5EF4-FFF2-40B4-BE49-F238E27FC236}">
              <a16:creationId xmlns:a16="http://schemas.microsoft.com/office/drawing/2014/main" id="{BC891898-035B-4024-8BDC-D2CFBF1D92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 editAs="absolute">
    <xdr:from>
      <xdr:col>2</xdr:col>
      <xdr:colOff>295274</xdr:colOff>
      <xdr:row>14</xdr:row>
      <xdr:rowOff>85725</xdr:rowOff>
    </xdr:from>
    <xdr:to>
      <xdr:col>13</xdr:col>
      <xdr:colOff>152399</xdr:colOff>
      <xdr:row>25</xdr:row>
      <xdr:rowOff>0</xdr:rowOff>
    </xdr:to>
    <xdr:graphicFrame macro="">
      <xdr:nvGraphicFramePr>
        <xdr:cNvPr id="75" name="Chart 74">
          <a:extLst>
            <a:ext uri="{FF2B5EF4-FFF2-40B4-BE49-F238E27FC236}">
              <a16:creationId xmlns:a16="http://schemas.microsoft.com/office/drawing/2014/main" id="{9D2614CA-6E9F-4604-983B-AEFB7545D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0</xdr:row>
      <xdr:rowOff>295274</xdr:rowOff>
    </xdr:from>
    <xdr:to>
      <xdr:col>1</xdr:col>
      <xdr:colOff>1066800</xdr:colOff>
      <xdr:row>3</xdr:row>
      <xdr:rowOff>180974</xdr:rowOff>
    </xdr:to>
    <xdr:pic>
      <xdr:nvPicPr>
        <xdr:cNvPr id="2" name="Graphic 1" descr="City">
          <a:extLst>
            <a:ext uri="{FF2B5EF4-FFF2-40B4-BE49-F238E27FC236}">
              <a16:creationId xmlns:a16="http://schemas.microsoft.com/office/drawing/2014/main" id="{D133E8A6-23A8-4B34-910B-47986FAFA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49" y="295274"/>
          <a:ext cx="876301" cy="561975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3</xdr:row>
      <xdr:rowOff>142875</xdr:rowOff>
    </xdr:from>
    <xdr:to>
      <xdr:col>1</xdr:col>
      <xdr:colOff>1495424</xdr:colOff>
      <xdr:row>6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675C9BD3-03DE-471A-8311-5358B16D8581}"/>
            </a:ext>
          </a:extLst>
        </xdr:cNvPr>
        <xdr:cNvSpPr/>
      </xdr:nvSpPr>
      <xdr:spPr>
        <a:xfrm>
          <a:off x="352425" y="847725"/>
          <a:ext cx="1504949" cy="5524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Inventory Manegment</a:t>
          </a:r>
          <a:r>
            <a:rPr lang="en-IN" sz="1100" b="1" baseline="0">
              <a:solidFill>
                <a:schemeClr val="bg1"/>
              </a:solidFill>
            </a:rPr>
            <a:t> System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190499</xdr:rowOff>
    </xdr:from>
    <xdr:to>
      <xdr:col>2</xdr:col>
      <xdr:colOff>3674</xdr:colOff>
      <xdr:row>9</xdr:row>
      <xdr:rowOff>169499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3A09AA0-1BEB-42DF-B41A-087B2AEF3A2C}"/>
            </a:ext>
          </a:extLst>
        </xdr:cNvPr>
        <xdr:cNvSpPr/>
      </xdr:nvSpPr>
      <xdr:spPr>
        <a:xfrm>
          <a:off x="790574" y="1657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428624</xdr:colOff>
      <xdr:row>9</xdr:row>
      <xdr:rowOff>190499</xdr:rowOff>
    </xdr:from>
    <xdr:to>
      <xdr:col>2</xdr:col>
      <xdr:colOff>3674</xdr:colOff>
      <xdr:row>11</xdr:row>
      <xdr:rowOff>169499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267E124-9591-4C82-9520-854A3327F993}"/>
            </a:ext>
          </a:extLst>
        </xdr:cNvPr>
        <xdr:cNvSpPr/>
      </xdr:nvSpPr>
      <xdr:spPr>
        <a:xfrm>
          <a:off x="790574" y="2038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tx1"/>
              </a:solidFill>
            </a:rPr>
            <a:t>Customers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428624</xdr:colOff>
      <xdr:row>11</xdr:row>
      <xdr:rowOff>190499</xdr:rowOff>
    </xdr:from>
    <xdr:to>
      <xdr:col>2</xdr:col>
      <xdr:colOff>3674</xdr:colOff>
      <xdr:row>13</xdr:row>
      <xdr:rowOff>169499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5226673-E5A4-4033-9D04-7450A344E558}"/>
            </a:ext>
          </a:extLst>
        </xdr:cNvPr>
        <xdr:cNvSpPr/>
      </xdr:nvSpPr>
      <xdr:spPr>
        <a:xfrm>
          <a:off x="790574" y="2419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428624</xdr:colOff>
      <xdr:row>13</xdr:row>
      <xdr:rowOff>190499</xdr:rowOff>
    </xdr:from>
    <xdr:to>
      <xdr:col>2</xdr:col>
      <xdr:colOff>3674</xdr:colOff>
      <xdr:row>15</xdr:row>
      <xdr:rowOff>169499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1F518C0-2351-45A0-9C90-97001B1B55D7}"/>
            </a:ext>
          </a:extLst>
        </xdr:cNvPr>
        <xdr:cNvSpPr/>
      </xdr:nvSpPr>
      <xdr:spPr>
        <a:xfrm>
          <a:off x="790574" y="2800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Vendors</a:t>
          </a:r>
        </a:p>
      </xdr:txBody>
    </xdr:sp>
    <xdr:clientData/>
  </xdr:twoCellAnchor>
  <xdr:twoCellAnchor>
    <xdr:from>
      <xdr:col>1</xdr:col>
      <xdr:colOff>428624</xdr:colOff>
      <xdr:row>15</xdr:row>
      <xdr:rowOff>190499</xdr:rowOff>
    </xdr:from>
    <xdr:to>
      <xdr:col>2</xdr:col>
      <xdr:colOff>3674</xdr:colOff>
      <xdr:row>17</xdr:row>
      <xdr:rowOff>169499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80221CE-E4C3-4D02-9A86-20E666D6F859}"/>
            </a:ext>
          </a:extLst>
        </xdr:cNvPr>
        <xdr:cNvSpPr/>
      </xdr:nvSpPr>
      <xdr:spPr>
        <a:xfrm>
          <a:off x="790574" y="3181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New</a:t>
          </a:r>
          <a:r>
            <a:rPr lang="en-IN" sz="1100" b="1" baseline="0">
              <a:solidFill>
                <a:schemeClr val="bg1"/>
              </a:solidFill>
            </a:rPr>
            <a:t> Entry</a:t>
          </a:r>
        </a:p>
        <a:p>
          <a:pPr algn="ctr"/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17</xdr:row>
      <xdr:rowOff>190499</xdr:rowOff>
    </xdr:from>
    <xdr:to>
      <xdr:col>2</xdr:col>
      <xdr:colOff>3674</xdr:colOff>
      <xdr:row>19</xdr:row>
      <xdr:rowOff>169499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4DE227E1-C9C1-4E9B-BDDD-D922CD7A19D4}"/>
            </a:ext>
          </a:extLst>
        </xdr:cNvPr>
        <xdr:cNvSpPr/>
      </xdr:nvSpPr>
      <xdr:spPr>
        <a:xfrm>
          <a:off x="790574" y="3562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428624</xdr:colOff>
      <xdr:row>19</xdr:row>
      <xdr:rowOff>190499</xdr:rowOff>
    </xdr:from>
    <xdr:to>
      <xdr:col>2</xdr:col>
      <xdr:colOff>3674</xdr:colOff>
      <xdr:row>21</xdr:row>
      <xdr:rowOff>169499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541FAEB5-D1E2-4C72-878A-D873587EC7D7}"/>
            </a:ext>
          </a:extLst>
        </xdr:cNvPr>
        <xdr:cNvSpPr/>
      </xdr:nvSpPr>
      <xdr:spPr>
        <a:xfrm>
          <a:off x="790574" y="3943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bg1"/>
              </a:solidFill>
            </a:rPr>
            <a:t>Sales</a:t>
          </a:r>
        </a:p>
      </xdr:txBody>
    </xdr:sp>
    <xdr:clientData/>
  </xdr:twoCellAnchor>
  <xdr:twoCellAnchor>
    <xdr:from>
      <xdr:col>1</xdr:col>
      <xdr:colOff>428624</xdr:colOff>
      <xdr:row>21</xdr:row>
      <xdr:rowOff>190499</xdr:rowOff>
    </xdr:from>
    <xdr:to>
      <xdr:col>2</xdr:col>
      <xdr:colOff>3674</xdr:colOff>
      <xdr:row>23</xdr:row>
      <xdr:rowOff>169499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5086F73D-196C-4934-B7DA-894AD126B60E}"/>
            </a:ext>
          </a:extLst>
        </xdr:cNvPr>
        <xdr:cNvSpPr/>
      </xdr:nvSpPr>
      <xdr:spPr>
        <a:xfrm>
          <a:off x="790574" y="4324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bg1"/>
              </a:solidFill>
            </a:rPr>
            <a:t>Inventory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37050</xdr:colOff>
      <xdr:row>8</xdr:row>
      <xdr:rowOff>38100</xdr:rowOff>
    </xdr:from>
    <xdr:to>
      <xdr:col>1</xdr:col>
      <xdr:colOff>361050</xdr:colOff>
      <xdr:row>9</xdr:row>
      <xdr:rowOff>171600</xdr:rowOff>
    </xdr:to>
    <xdr:pic>
      <xdr:nvPicPr>
        <xdr:cNvPr id="12" name="Graphic 11" descr="Presentation with bar chart">
          <a:extLst>
            <a:ext uri="{FF2B5EF4-FFF2-40B4-BE49-F238E27FC236}">
              <a16:creationId xmlns:a16="http://schemas.microsoft.com/office/drawing/2014/main" id="{8D0BF471-FFA9-41A8-B599-3006D0173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9000" y="1695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38100</xdr:rowOff>
    </xdr:from>
    <xdr:to>
      <xdr:col>1</xdr:col>
      <xdr:colOff>362100</xdr:colOff>
      <xdr:row>19</xdr:row>
      <xdr:rowOff>171600</xdr:rowOff>
    </xdr:to>
    <xdr:pic>
      <xdr:nvPicPr>
        <xdr:cNvPr id="13" name="Graphic 12" descr="Customer review RTL">
          <a:extLst>
            <a:ext uri="{FF2B5EF4-FFF2-40B4-BE49-F238E27FC236}">
              <a16:creationId xmlns:a16="http://schemas.microsoft.com/office/drawing/2014/main" id="{3688E56C-36C6-4C1D-9A72-BAF1079334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0050" y="3600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14</xdr:row>
      <xdr:rowOff>9525</xdr:rowOff>
    </xdr:from>
    <xdr:to>
      <xdr:col>1</xdr:col>
      <xdr:colOff>361050</xdr:colOff>
      <xdr:row>15</xdr:row>
      <xdr:rowOff>143025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874D6069-ED77-4E4B-874D-788FA5E3B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9000" y="280987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12</xdr:row>
      <xdr:rowOff>28575</xdr:rowOff>
    </xdr:from>
    <xdr:to>
      <xdr:col>1</xdr:col>
      <xdr:colOff>361050</xdr:colOff>
      <xdr:row>13</xdr:row>
      <xdr:rowOff>162075</xdr:rowOff>
    </xdr:to>
    <xdr:pic>
      <xdr:nvPicPr>
        <xdr:cNvPr id="15" name="Graphic 14" descr="Silo">
          <a:extLst>
            <a:ext uri="{FF2B5EF4-FFF2-40B4-BE49-F238E27FC236}">
              <a16:creationId xmlns:a16="http://schemas.microsoft.com/office/drawing/2014/main" id="{DCF2B89D-4759-47EE-801A-52A1BE8A5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99000" y="24479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47045</xdr:colOff>
      <xdr:row>20</xdr:row>
      <xdr:rowOff>16650</xdr:rowOff>
    </xdr:from>
    <xdr:to>
      <xdr:col>1</xdr:col>
      <xdr:colOff>351056</xdr:colOff>
      <xdr:row>21</xdr:row>
      <xdr:rowOff>150150</xdr:rowOff>
    </xdr:to>
    <xdr:pic>
      <xdr:nvPicPr>
        <xdr:cNvPr id="16" name="Graphic 15" descr="Checklist RTL">
          <a:extLst>
            <a:ext uri="{FF2B5EF4-FFF2-40B4-BE49-F238E27FC236}">
              <a16:creationId xmlns:a16="http://schemas.microsoft.com/office/drawing/2014/main" id="{37F68BDD-6EA1-4247-8F9C-F76CBE136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8995" y="3960000"/>
          <a:ext cx="304011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15</xdr:row>
      <xdr:rowOff>180975</xdr:rowOff>
    </xdr:from>
    <xdr:to>
      <xdr:col>1</xdr:col>
      <xdr:colOff>361050</xdr:colOff>
      <xdr:row>17</xdr:row>
      <xdr:rowOff>123975</xdr:rowOff>
    </xdr:to>
    <xdr:pic>
      <xdr:nvPicPr>
        <xdr:cNvPr id="17" name="Graphic 16" descr="Clipboard">
          <a:extLst>
            <a:ext uri="{FF2B5EF4-FFF2-40B4-BE49-F238E27FC236}">
              <a16:creationId xmlns:a16="http://schemas.microsoft.com/office/drawing/2014/main" id="{8BF6A24C-5DBF-46AF-8240-D515D3A6B8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99000" y="31718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169050</xdr:rowOff>
    </xdr:from>
    <xdr:to>
      <xdr:col>1</xdr:col>
      <xdr:colOff>379050</xdr:colOff>
      <xdr:row>11</xdr:row>
      <xdr:rowOff>148050</xdr:rowOff>
    </xdr:to>
    <xdr:pic>
      <xdr:nvPicPr>
        <xdr:cNvPr id="18" name="Graphic 17" descr="Boardroom">
          <a:extLst>
            <a:ext uri="{FF2B5EF4-FFF2-40B4-BE49-F238E27FC236}">
              <a16:creationId xmlns:a16="http://schemas.microsoft.com/office/drawing/2014/main" id="{406C676A-FD4D-43D7-9B18-89F8592F0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81000" y="2016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22</xdr:row>
      <xdr:rowOff>9525</xdr:rowOff>
    </xdr:from>
    <xdr:to>
      <xdr:col>1</xdr:col>
      <xdr:colOff>361050</xdr:colOff>
      <xdr:row>23</xdr:row>
      <xdr:rowOff>143025</xdr:rowOff>
    </xdr:to>
    <xdr:pic>
      <xdr:nvPicPr>
        <xdr:cNvPr id="19" name="Graphic 18" descr="Daily calendar">
          <a:extLst>
            <a:ext uri="{FF2B5EF4-FFF2-40B4-BE49-F238E27FC236}">
              <a16:creationId xmlns:a16="http://schemas.microsoft.com/office/drawing/2014/main" id="{1A6BB770-9092-4085-9652-49DD47909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99000" y="433387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266701</xdr:colOff>
      <xdr:row>0</xdr:row>
      <xdr:rowOff>95251</xdr:rowOff>
    </xdr:from>
    <xdr:to>
      <xdr:col>18</xdr:col>
      <xdr:colOff>371475</xdr:colOff>
      <xdr:row>2</xdr:row>
      <xdr:rowOff>19051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323B156C-AA4D-450B-A29C-48DD61D9CA9E}"/>
            </a:ext>
          </a:extLst>
        </xdr:cNvPr>
        <xdr:cNvSpPr/>
      </xdr:nvSpPr>
      <xdr:spPr>
        <a:xfrm>
          <a:off x="2133601" y="95251"/>
          <a:ext cx="10182224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>
              <a:solidFill>
                <a:schemeClr val="bg1"/>
              </a:solidFill>
            </a:rPr>
            <a:t>Customers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0</xdr:row>
      <xdr:rowOff>295274</xdr:rowOff>
    </xdr:from>
    <xdr:to>
      <xdr:col>1</xdr:col>
      <xdr:colOff>1066800</xdr:colOff>
      <xdr:row>3</xdr:row>
      <xdr:rowOff>180974</xdr:rowOff>
    </xdr:to>
    <xdr:pic>
      <xdr:nvPicPr>
        <xdr:cNvPr id="2" name="Graphic 1" descr="City">
          <a:extLst>
            <a:ext uri="{FF2B5EF4-FFF2-40B4-BE49-F238E27FC236}">
              <a16:creationId xmlns:a16="http://schemas.microsoft.com/office/drawing/2014/main" id="{BCBE5BD1-FFCE-4020-9BE9-AEDF6DDC13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49" y="295274"/>
          <a:ext cx="876301" cy="561975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3</xdr:row>
      <xdr:rowOff>142875</xdr:rowOff>
    </xdr:from>
    <xdr:to>
      <xdr:col>1</xdr:col>
      <xdr:colOff>1495424</xdr:colOff>
      <xdr:row>6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E5E36AA-CC4C-4949-B4E0-7F6BF88E5558}"/>
            </a:ext>
          </a:extLst>
        </xdr:cNvPr>
        <xdr:cNvSpPr/>
      </xdr:nvSpPr>
      <xdr:spPr>
        <a:xfrm>
          <a:off x="352425" y="847725"/>
          <a:ext cx="1504949" cy="5524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Inventory Manegment</a:t>
          </a:r>
          <a:r>
            <a:rPr lang="en-IN" sz="1100" b="1" baseline="0">
              <a:solidFill>
                <a:schemeClr val="bg1"/>
              </a:solidFill>
            </a:rPr>
            <a:t> System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190499</xdr:rowOff>
    </xdr:from>
    <xdr:to>
      <xdr:col>2</xdr:col>
      <xdr:colOff>3674</xdr:colOff>
      <xdr:row>9</xdr:row>
      <xdr:rowOff>169499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8F40E9E-F803-4EC1-8AA6-DC2F5CEC67A9}"/>
            </a:ext>
          </a:extLst>
        </xdr:cNvPr>
        <xdr:cNvSpPr/>
      </xdr:nvSpPr>
      <xdr:spPr>
        <a:xfrm>
          <a:off x="790574" y="1657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428624</xdr:colOff>
      <xdr:row>9</xdr:row>
      <xdr:rowOff>190499</xdr:rowOff>
    </xdr:from>
    <xdr:to>
      <xdr:col>2</xdr:col>
      <xdr:colOff>3674</xdr:colOff>
      <xdr:row>11</xdr:row>
      <xdr:rowOff>169499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5E5D6B16-8396-4D33-A9E0-BF59BB408671}"/>
            </a:ext>
          </a:extLst>
        </xdr:cNvPr>
        <xdr:cNvSpPr/>
      </xdr:nvSpPr>
      <xdr:spPr>
        <a:xfrm>
          <a:off x="790574" y="2038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428624</xdr:colOff>
      <xdr:row>11</xdr:row>
      <xdr:rowOff>190499</xdr:rowOff>
    </xdr:from>
    <xdr:to>
      <xdr:col>2</xdr:col>
      <xdr:colOff>3674</xdr:colOff>
      <xdr:row>13</xdr:row>
      <xdr:rowOff>169499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9378665-EDC9-4E0D-A2DF-E64B1080CCA5}"/>
            </a:ext>
          </a:extLst>
        </xdr:cNvPr>
        <xdr:cNvSpPr/>
      </xdr:nvSpPr>
      <xdr:spPr>
        <a:xfrm>
          <a:off x="790574" y="2419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tx1"/>
              </a:solidFill>
            </a:rPr>
            <a:t>Products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428624</xdr:colOff>
      <xdr:row>13</xdr:row>
      <xdr:rowOff>190499</xdr:rowOff>
    </xdr:from>
    <xdr:to>
      <xdr:col>2</xdr:col>
      <xdr:colOff>3674</xdr:colOff>
      <xdr:row>15</xdr:row>
      <xdr:rowOff>169499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D5C1CE4-706E-4D95-AEFC-7676CABDDB10}"/>
            </a:ext>
          </a:extLst>
        </xdr:cNvPr>
        <xdr:cNvSpPr/>
      </xdr:nvSpPr>
      <xdr:spPr>
        <a:xfrm>
          <a:off x="790574" y="2800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Vendors</a:t>
          </a:r>
        </a:p>
      </xdr:txBody>
    </xdr:sp>
    <xdr:clientData/>
  </xdr:twoCellAnchor>
  <xdr:twoCellAnchor>
    <xdr:from>
      <xdr:col>1</xdr:col>
      <xdr:colOff>428624</xdr:colOff>
      <xdr:row>15</xdr:row>
      <xdr:rowOff>190499</xdr:rowOff>
    </xdr:from>
    <xdr:to>
      <xdr:col>2</xdr:col>
      <xdr:colOff>3674</xdr:colOff>
      <xdr:row>17</xdr:row>
      <xdr:rowOff>169499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60B0639-6A50-48FB-8E22-88341AE8AE01}"/>
            </a:ext>
          </a:extLst>
        </xdr:cNvPr>
        <xdr:cNvSpPr/>
      </xdr:nvSpPr>
      <xdr:spPr>
        <a:xfrm>
          <a:off x="790574" y="3181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New</a:t>
          </a:r>
          <a:r>
            <a:rPr lang="en-IN" sz="1100" b="1" baseline="0">
              <a:solidFill>
                <a:schemeClr val="bg1"/>
              </a:solidFill>
            </a:rPr>
            <a:t> Entry</a:t>
          </a:r>
        </a:p>
        <a:p>
          <a:pPr algn="ctr"/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17</xdr:row>
      <xdr:rowOff>190499</xdr:rowOff>
    </xdr:from>
    <xdr:to>
      <xdr:col>2</xdr:col>
      <xdr:colOff>3674</xdr:colOff>
      <xdr:row>19</xdr:row>
      <xdr:rowOff>169499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ADBC0155-7137-4E88-9BF6-26A71895D4B6}"/>
            </a:ext>
          </a:extLst>
        </xdr:cNvPr>
        <xdr:cNvSpPr/>
      </xdr:nvSpPr>
      <xdr:spPr>
        <a:xfrm>
          <a:off x="790574" y="3562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428624</xdr:colOff>
      <xdr:row>19</xdr:row>
      <xdr:rowOff>190499</xdr:rowOff>
    </xdr:from>
    <xdr:to>
      <xdr:col>2</xdr:col>
      <xdr:colOff>3674</xdr:colOff>
      <xdr:row>21</xdr:row>
      <xdr:rowOff>169499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B0BDD5C-1ACD-4BCF-92B4-7347E67CA0F3}"/>
            </a:ext>
          </a:extLst>
        </xdr:cNvPr>
        <xdr:cNvSpPr/>
      </xdr:nvSpPr>
      <xdr:spPr>
        <a:xfrm>
          <a:off x="790574" y="3943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bg1"/>
              </a:solidFill>
            </a:rPr>
            <a:t>Sales</a:t>
          </a:r>
        </a:p>
      </xdr:txBody>
    </xdr:sp>
    <xdr:clientData/>
  </xdr:twoCellAnchor>
  <xdr:twoCellAnchor>
    <xdr:from>
      <xdr:col>1</xdr:col>
      <xdr:colOff>428624</xdr:colOff>
      <xdr:row>21</xdr:row>
      <xdr:rowOff>190499</xdr:rowOff>
    </xdr:from>
    <xdr:to>
      <xdr:col>2</xdr:col>
      <xdr:colOff>3674</xdr:colOff>
      <xdr:row>23</xdr:row>
      <xdr:rowOff>169499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A764101-E1C8-4139-8211-562797B42420}"/>
            </a:ext>
          </a:extLst>
        </xdr:cNvPr>
        <xdr:cNvSpPr/>
      </xdr:nvSpPr>
      <xdr:spPr>
        <a:xfrm>
          <a:off x="790574" y="4324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bg1"/>
              </a:solidFill>
            </a:rPr>
            <a:t>Inventory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37050</xdr:colOff>
      <xdr:row>8</xdr:row>
      <xdr:rowOff>38100</xdr:rowOff>
    </xdr:from>
    <xdr:to>
      <xdr:col>1</xdr:col>
      <xdr:colOff>361050</xdr:colOff>
      <xdr:row>9</xdr:row>
      <xdr:rowOff>171600</xdr:rowOff>
    </xdr:to>
    <xdr:pic>
      <xdr:nvPicPr>
        <xdr:cNvPr id="12" name="Graphic 11" descr="Presentation with bar chart">
          <a:extLst>
            <a:ext uri="{FF2B5EF4-FFF2-40B4-BE49-F238E27FC236}">
              <a16:creationId xmlns:a16="http://schemas.microsoft.com/office/drawing/2014/main" id="{09CE5F0E-54A5-40EC-9D6E-BB26ABF52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9000" y="1695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38100</xdr:rowOff>
    </xdr:from>
    <xdr:to>
      <xdr:col>1</xdr:col>
      <xdr:colOff>362100</xdr:colOff>
      <xdr:row>19</xdr:row>
      <xdr:rowOff>171600</xdr:rowOff>
    </xdr:to>
    <xdr:pic>
      <xdr:nvPicPr>
        <xdr:cNvPr id="13" name="Graphic 12" descr="Customer review RTL">
          <a:extLst>
            <a:ext uri="{FF2B5EF4-FFF2-40B4-BE49-F238E27FC236}">
              <a16:creationId xmlns:a16="http://schemas.microsoft.com/office/drawing/2014/main" id="{A4B6A747-27E2-46C1-85E2-C938A1863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0050" y="3600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14</xdr:row>
      <xdr:rowOff>9525</xdr:rowOff>
    </xdr:from>
    <xdr:to>
      <xdr:col>1</xdr:col>
      <xdr:colOff>361050</xdr:colOff>
      <xdr:row>15</xdr:row>
      <xdr:rowOff>143025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355B3F48-D9AF-4183-A5FB-B26A927C9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9000" y="280987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12</xdr:row>
      <xdr:rowOff>28575</xdr:rowOff>
    </xdr:from>
    <xdr:to>
      <xdr:col>1</xdr:col>
      <xdr:colOff>361050</xdr:colOff>
      <xdr:row>13</xdr:row>
      <xdr:rowOff>162075</xdr:rowOff>
    </xdr:to>
    <xdr:pic>
      <xdr:nvPicPr>
        <xdr:cNvPr id="15" name="Graphic 14" descr="Silo">
          <a:extLst>
            <a:ext uri="{FF2B5EF4-FFF2-40B4-BE49-F238E27FC236}">
              <a16:creationId xmlns:a16="http://schemas.microsoft.com/office/drawing/2014/main" id="{811CDFEF-B781-4F1E-8B69-18910D99D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99000" y="24479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47045</xdr:colOff>
      <xdr:row>20</xdr:row>
      <xdr:rowOff>16650</xdr:rowOff>
    </xdr:from>
    <xdr:to>
      <xdr:col>1</xdr:col>
      <xdr:colOff>351056</xdr:colOff>
      <xdr:row>21</xdr:row>
      <xdr:rowOff>150150</xdr:rowOff>
    </xdr:to>
    <xdr:pic>
      <xdr:nvPicPr>
        <xdr:cNvPr id="16" name="Graphic 15" descr="Checklist RTL">
          <a:extLst>
            <a:ext uri="{FF2B5EF4-FFF2-40B4-BE49-F238E27FC236}">
              <a16:creationId xmlns:a16="http://schemas.microsoft.com/office/drawing/2014/main" id="{B06ACA19-0794-4F8E-9F59-E42DFB3D7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8995" y="3960000"/>
          <a:ext cx="304011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15</xdr:row>
      <xdr:rowOff>180975</xdr:rowOff>
    </xdr:from>
    <xdr:to>
      <xdr:col>1</xdr:col>
      <xdr:colOff>361050</xdr:colOff>
      <xdr:row>17</xdr:row>
      <xdr:rowOff>123975</xdr:rowOff>
    </xdr:to>
    <xdr:pic>
      <xdr:nvPicPr>
        <xdr:cNvPr id="17" name="Graphic 16" descr="Clipboard">
          <a:extLst>
            <a:ext uri="{FF2B5EF4-FFF2-40B4-BE49-F238E27FC236}">
              <a16:creationId xmlns:a16="http://schemas.microsoft.com/office/drawing/2014/main" id="{AC5CEFE1-D32B-439D-93A5-355F3AD5E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99000" y="31718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169050</xdr:rowOff>
    </xdr:from>
    <xdr:to>
      <xdr:col>1</xdr:col>
      <xdr:colOff>379050</xdr:colOff>
      <xdr:row>11</xdr:row>
      <xdr:rowOff>148050</xdr:rowOff>
    </xdr:to>
    <xdr:pic>
      <xdr:nvPicPr>
        <xdr:cNvPr id="18" name="Graphic 17" descr="Boardroom">
          <a:extLst>
            <a:ext uri="{FF2B5EF4-FFF2-40B4-BE49-F238E27FC236}">
              <a16:creationId xmlns:a16="http://schemas.microsoft.com/office/drawing/2014/main" id="{1112B9F1-0C82-46DF-8471-572A4D3B2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81000" y="2016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22</xdr:row>
      <xdr:rowOff>9525</xdr:rowOff>
    </xdr:from>
    <xdr:to>
      <xdr:col>1</xdr:col>
      <xdr:colOff>361050</xdr:colOff>
      <xdr:row>23</xdr:row>
      <xdr:rowOff>143025</xdr:rowOff>
    </xdr:to>
    <xdr:pic>
      <xdr:nvPicPr>
        <xdr:cNvPr id="19" name="Graphic 18" descr="Daily calendar">
          <a:extLst>
            <a:ext uri="{FF2B5EF4-FFF2-40B4-BE49-F238E27FC236}">
              <a16:creationId xmlns:a16="http://schemas.microsoft.com/office/drawing/2014/main" id="{D427B1DE-719A-4158-8894-4A96A18EC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99000" y="433387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295276</xdr:colOff>
      <xdr:row>0</xdr:row>
      <xdr:rowOff>104776</xdr:rowOff>
    </xdr:from>
    <xdr:to>
      <xdr:col>16</xdr:col>
      <xdr:colOff>542925</xdr:colOff>
      <xdr:row>2</xdr:row>
      <xdr:rowOff>28576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92E77711-C4CE-4A4E-AFCB-70E0138AF9F3}"/>
            </a:ext>
          </a:extLst>
        </xdr:cNvPr>
        <xdr:cNvSpPr/>
      </xdr:nvSpPr>
      <xdr:spPr>
        <a:xfrm>
          <a:off x="2162176" y="104776"/>
          <a:ext cx="10182224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                                                   </a:t>
          </a:r>
          <a:r>
            <a:rPr lang="en-IN" sz="2000" b="1"/>
            <a:t>Products</a:t>
          </a:r>
          <a:r>
            <a:rPr lang="en-IN" sz="12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2000" b="1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endParaRPr lang="en-IN" sz="18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0</xdr:row>
      <xdr:rowOff>295274</xdr:rowOff>
    </xdr:from>
    <xdr:to>
      <xdr:col>1</xdr:col>
      <xdr:colOff>1066800</xdr:colOff>
      <xdr:row>4</xdr:row>
      <xdr:rowOff>19049</xdr:rowOff>
    </xdr:to>
    <xdr:pic>
      <xdr:nvPicPr>
        <xdr:cNvPr id="2" name="Graphic 1" descr="City">
          <a:extLst>
            <a:ext uri="{FF2B5EF4-FFF2-40B4-BE49-F238E27FC236}">
              <a16:creationId xmlns:a16="http://schemas.microsoft.com/office/drawing/2014/main" id="{E891C434-A80A-46E1-912B-0B8B9AD766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49" y="295274"/>
          <a:ext cx="876301" cy="590550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3</xdr:row>
      <xdr:rowOff>142875</xdr:rowOff>
    </xdr:from>
    <xdr:to>
      <xdr:col>1</xdr:col>
      <xdr:colOff>1495424</xdr:colOff>
      <xdr:row>6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3E2FF58-1AAE-4493-A06F-68FB31E6437A}"/>
            </a:ext>
          </a:extLst>
        </xdr:cNvPr>
        <xdr:cNvSpPr/>
      </xdr:nvSpPr>
      <xdr:spPr>
        <a:xfrm>
          <a:off x="352425" y="847725"/>
          <a:ext cx="1504949" cy="5524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Inventory Manegment</a:t>
          </a:r>
          <a:r>
            <a:rPr lang="en-IN" sz="1100" b="1" baseline="0">
              <a:solidFill>
                <a:schemeClr val="bg1"/>
              </a:solidFill>
            </a:rPr>
            <a:t> System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190499</xdr:rowOff>
    </xdr:from>
    <xdr:to>
      <xdr:col>2</xdr:col>
      <xdr:colOff>3674</xdr:colOff>
      <xdr:row>9</xdr:row>
      <xdr:rowOff>169499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FC333A9-CDBB-4F70-ACFB-20FD7B57C25F}"/>
            </a:ext>
          </a:extLst>
        </xdr:cNvPr>
        <xdr:cNvSpPr/>
      </xdr:nvSpPr>
      <xdr:spPr>
        <a:xfrm>
          <a:off x="790574" y="1657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428624</xdr:colOff>
      <xdr:row>9</xdr:row>
      <xdr:rowOff>190499</xdr:rowOff>
    </xdr:from>
    <xdr:to>
      <xdr:col>2</xdr:col>
      <xdr:colOff>3674</xdr:colOff>
      <xdr:row>11</xdr:row>
      <xdr:rowOff>169499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23C02ED-D75E-406E-944E-856B39B28E9F}"/>
            </a:ext>
          </a:extLst>
        </xdr:cNvPr>
        <xdr:cNvSpPr/>
      </xdr:nvSpPr>
      <xdr:spPr>
        <a:xfrm>
          <a:off x="790574" y="2038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428624</xdr:colOff>
      <xdr:row>11</xdr:row>
      <xdr:rowOff>190499</xdr:rowOff>
    </xdr:from>
    <xdr:to>
      <xdr:col>2</xdr:col>
      <xdr:colOff>3674</xdr:colOff>
      <xdr:row>13</xdr:row>
      <xdr:rowOff>169499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FE2F20E-9B69-4D75-A657-3056A3E807C4}"/>
            </a:ext>
          </a:extLst>
        </xdr:cNvPr>
        <xdr:cNvSpPr/>
      </xdr:nvSpPr>
      <xdr:spPr>
        <a:xfrm>
          <a:off x="790574" y="2419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2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428624</xdr:colOff>
      <xdr:row>13</xdr:row>
      <xdr:rowOff>190499</xdr:rowOff>
    </xdr:from>
    <xdr:to>
      <xdr:col>2</xdr:col>
      <xdr:colOff>3674</xdr:colOff>
      <xdr:row>15</xdr:row>
      <xdr:rowOff>169499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9F78CA0B-1224-4A2D-97A0-56BD7B00741D}"/>
            </a:ext>
          </a:extLst>
        </xdr:cNvPr>
        <xdr:cNvSpPr/>
      </xdr:nvSpPr>
      <xdr:spPr>
        <a:xfrm>
          <a:off x="790574" y="2800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tx1"/>
              </a:solidFill>
            </a:rPr>
            <a:t>Vendors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428624</xdr:colOff>
      <xdr:row>15</xdr:row>
      <xdr:rowOff>190499</xdr:rowOff>
    </xdr:from>
    <xdr:to>
      <xdr:col>2</xdr:col>
      <xdr:colOff>3674</xdr:colOff>
      <xdr:row>17</xdr:row>
      <xdr:rowOff>169499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5D62D68-CEDD-4031-9861-8D56677BFA5C}"/>
            </a:ext>
          </a:extLst>
        </xdr:cNvPr>
        <xdr:cNvSpPr/>
      </xdr:nvSpPr>
      <xdr:spPr>
        <a:xfrm>
          <a:off x="790574" y="3181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New</a:t>
          </a:r>
          <a:r>
            <a:rPr lang="en-IN" sz="1100" b="1" baseline="0">
              <a:solidFill>
                <a:schemeClr val="bg1"/>
              </a:solidFill>
            </a:rPr>
            <a:t> Entry</a:t>
          </a:r>
        </a:p>
        <a:p>
          <a:pPr algn="ctr"/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17</xdr:row>
      <xdr:rowOff>190499</xdr:rowOff>
    </xdr:from>
    <xdr:to>
      <xdr:col>2</xdr:col>
      <xdr:colOff>3674</xdr:colOff>
      <xdr:row>19</xdr:row>
      <xdr:rowOff>169499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060347-98D9-43A2-AC53-3B79E3060D02}"/>
            </a:ext>
          </a:extLst>
        </xdr:cNvPr>
        <xdr:cNvSpPr/>
      </xdr:nvSpPr>
      <xdr:spPr>
        <a:xfrm>
          <a:off x="790574" y="3562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428624</xdr:colOff>
      <xdr:row>19</xdr:row>
      <xdr:rowOff>190499</xdr:rowOff>
    </xdr:from>
    <xdr:to>
      <xdr:col>2</xdr:col>
      <xdr:colOff>3674</xdr:colOff>
      <xdr:row>21</xdr:row>
      <xdr:rowOff>169499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4AE0F9CA-E9C9-42A7-9DA4-FCC7256129BC}"/>
            </a:ext>
          </a:extLst>
        </xdr:cNvPr>
        <xdr:cNvSpPr/>
      </xdr:nvSpPr>
      <xdr:spPr>
        <a:xfrm>
          <a:off x="790574" y="3943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bg1"/>
              </a:solidFill>
            </a:rPr>
            <a:t>Sales</a:t>
          </a:r>
        </a:p>
      </xdr:txBody>
    </xdr:sp>
    <xdr:clientData/>
  </xdr:twoCellAnchor>
  <xdr:twoCellAnchor>
    <xdr:from>
      <xdr:col>1</xdr:col>
      <xdr:colOff>428624</xdr:colOff>
      <xdr:row>21</xdr:row>
      <xdr:rowOff>190499</xdr:rowOff>
    </xdr:from>
    <xdr:to>
      <xdr:col>2</xdr:col>
      <xdr:colOff>3674</xdr:colOff>
      <xdr:row>23</xdr:row>
      <xdr:rowOff>169499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94AAE76-CC50-4635-BE43-0B430C8F81A8}"/>
            </a:ext>
          </a:extLst>
        </xdr:cNvPr>
        <xdr:cNvSpPr/>
      </xdr:nvSpPr>
      <xdr:spPr>
        <a:xfrm>
          <a:off x="790574" y="4324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bg1"/>
              </a:solidFill>
            </a:rPr>
            <a:t>Inventory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37050</xdr:colOff>
      <xdr:row>8</xdr:row>
      <xdr:rowOff>38100</xdr:rowOff>
    </xdr:from>
    <xdr:to>
      <xdr:col>1</xdr:col>
      <xdr:colOff>361050</xdr:colOff>
      <xdr:row>9</xdr:row>
      <xdr:rowOff>171600</xdr:rowOff>
    </xdr:to>
    <xdr:pic>
      <xdr:nvPicPr>
        <xdr:cNvPr id="12" name="Graphic 11" descr="Presentation with bar chart">
          <a:extLst>
            <a:ext uri="{FF2B5EF4-FFF2-40B4-BE49-F238E27FC236}">
              <a16:creationId xmlns:a16="http://schemas.microsoft.com/office/drawing/2014/main" id="{5533D544-C506-48A4-963F-EC0DE0A2D5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9000" y="1695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38100</xdr:rowOff>
    </xdr:from>
    <xdr:to>
      <xdr:col>1</xdr:col>
      <xdr:colOff>362100</xdr:colOff>
      <xdr:row>19</xdr:row>
      <xdr:rowOff>171600</xdr:rowOff>
    </xdr:to>
    <xdr:pic>
      <xdr:nvPicPr>
        <xdr:cNvPr id="13" name="Graphic 12" descr="Customer review RTL">
          <a:extLst>
            <a:ext uri="{FF2B5EF4-FFF2-40B4-BE49-F238E27FC236}">
              <a16:creationId xmlns:a16="http://schemas.microsoft.com/office/drawing/2014/main" id="{45643D60-2C31-4EF4-AC46-051A3E58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0050" y="3600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14</xdr:row>
      <xdr:rowOff>9525</xdr:rowOff>
    </xdr:from>
    <xdr:to>
      <xdr:col>1</xdr:col>
      <xdr:colOff>361050</xdr:colOff>
      <xdr:row>15</xdr:row>
      <xdr:rowOff>143025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8C05415A-8B45-4EE4-9AA1-92019A8A52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9000" y="280987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12</xdr:row>
      <xdr:rowOff>28575</xdr:rowOff>
    </xdr:from>
    <xdr:to>
      <xdr:col>1</xdr:col>
      <xdr:colOff>361050</xdr:colOff>
      <xdr:row>13</xdr:row>
      <xdr:rowOff>162075</xdr:rowOff>
    </xdr:to>
    <xdr:pic>
      <xdr:nvPicPr>
        <xdr:cNvPr id="15" name="Graphic 14" descr="Silo">
          <a:extLst>
            <a:ext uri="{FF2B5EF4-FFF2-40B4-BE49-F238E27FC236}">
              <a16:creationId xmlns:a16="http://schemas.microsoft.com/office/drawing/2014/main" id="{35F0824F-9ABA-4EFD-9B53-58A970326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99000" y="24479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47045</xdr:colOff>
      <xdr:row>20</xdr:row>
      <xdr:rowOff>16650</xdr:rowOff>
    </xdr:from>
    <xdr:to>
      <xdr:col>1</xdr:col>
      <xdr:colOff>351056</xdr:colOff>
      <xdr:row>21</xdr:row>
      <xdr:rowOff>150150</xdr:rowOff>
    </xdr:to>
    <xdr:pic>
      <xdr:nvPicPr>
        <xdr:cNvPr id="16" name="Graphic 15" descr="Checklist RTL">
          <a:extLst>
            <a:ext uri="{FF2B5EF4-FFF2-40B4-BE49-F238E27FC236}">
              <a16:creationId xmlns:a16="http://schemas.microsoft.com/office/drawing/2014/main" id="{3E7C872D-002B-481E-9A61-072C28848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8995" y="3960000"/>
          <a:ext cx="304011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15</xdr:row>
      <xdr:rowOff>180975</xdr:rowOff>
    </xdr:from>
    <xdr:to>
      <xdr:col>1</xdr:col>
      <xdr:colOff>361050</xdr:colOff>
      <xdr:row>17</xdr:row>
      <xdr:rowOff>123975</xdr:rowOff>
    </xdr:to>
    <xdr:pic>
      <xdr:nvPicPr>
        <xdr:cNvPr id="17" name="Graphic 16" descr="Clipboard">
          <a:extLst>
            <a:ext uri="{FF2B5EF4-FFF2-40B4-BE49-F238E27FC236}">
              <a16:creationId xmlns:a16="http://schemas.microsoft.com/office/drawing/2014/main" id="{CC0CE27D-38DA-40A6-8AB3-A6BD0D8C4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99000" y="31718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169050</xdr:rowOff>
    </xdr:from>
    <xdr:to>
      <xdr:col>1</xdr:col>
      <xdr:colOff>379050</xdr:colOff>
      <xdr:row>11</xdr:row>
      <xdr:rowOff>148050</xdr:rowOff>
    </xdr:to>
    <xdr:pic>
      <xdr:nvPicPr>
        <xdr:cNvPr id="18" name="Graphic 17" descr="Boardroom">
          <a:extLst>
            <a:ext uri="{FF2B5EF4-FFF2-40B4-BE49-F238E27FC236}">
              <a16:creationId xmlns:a16="http://schemas.microsoft.com/office/drawing/2014/main" id="{C00D56C4-6F50-44BE-A7D0-A37972788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81000" y="2016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22</xdr:row>
      <xdr:rowOff>9525</xdr:rowOff>
    </xdr:from>
    <xdr:to>
      <xdr:col>1</xdr:col>
      <xdr:colOff>361050</xdr:colOff>
      <xdr:row>23</xdr:row>
      <xdr:rowOff>143025</xdr:rowOff>
    </xdr:to>
    <xdr:pic>
      <xdr:nvPicPr>
        <xdr:cNvPr id="19" name="Graphic 18" descr="Daily calendar">
          <a:extLst>
            <a:ext uri="{FF2B5EF4-FFF2-40B4-BE49-F238E27FC236}">
              <a16:creationId xmlns:a16="http://schemas.microsoft.com/office/drawing/2014/main" id="{5D5CD46E-3F65-4F13-B4B4-5D05C1BBF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99000" y="433387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3</xdr:col>
      <xdr:colOff>1</xdr:colOff>
      <xdr:row>0</xdr:row>
      <xdr:rowOff>104776</xdr:rowOff>
    </xdr:from>
    <xdr:to>
      <xdr:col>15</xdr:col>
      <xdr:colOff>238125</xdr:colOff>
      <xdr:row>2</xdr:row>
      <xdr:rowOff>28576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BC9FC4E3-6626-4EF0-9FB2-FEA7ECA80100}"/>
            </a:ext>
          </a:extLst>
        </xdr:cNvPr>
        <xdr:cNvSpPr/>
      </xdr:nvSpPr>
      <xdr:spPr>
        <a:xfrm>
          <a:off x="2162176" y="104776"/>
          <a:ext cx="10182224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                                                   </a:t>
          </a:r>
          <a:r>
            <a:rPr lang="en-IN" sz="2000" b="1"/>
            <a:t>Vendors</a:t>
          </a:r>
          <a:r>
            <a:rPr lang="en-IN" sz="14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2400" b="1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 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r>
            <a:rPr lang="en-IN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IN" sz="1800"/>
            <a:t> </a:t>
          </a:r>
          <a:endParaRPr lang="en-IN" sz="1800" b="1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0</xdr:row>
      <xdr:rowOff>295274</xdr:rowOff>
    </xdr:from>
    <xdr:to>
      <xdr:col>1</xdr:col>
      <xdr:colOff>1066800</xdr:colOff>
      <xdr:row>4</xdr:row>
      <xdr:rowOff>47624</xdr:rowOff>
    </xdr:to>
    <xdr:pic>
      <xdr:nvPicPr>
        <xdr:cNvPr id="2" name="Graphic 1" descr="City">
          <a:extLst>
            <a:ext uri="{FF2B5EF4-FFF2-40B4-BE49-F238E27FC236}">
              <a16:creationId xmlns:a16="http://schemas.microsoft.com/office/drawing/2014/main" id="{6953EEDD-267F-4DC6-B391-E29E8705E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49" y="295274"/>
          <a:ext cx="876301" cy="619125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3</xdr:row>
      <xdr:rowOff>142875</xdr:rowOff>
    </xdr:from>
    <xdr:to>
      <xdr:col>1</xdr:col>
      <xdr:colOff>1495424</xdr:colOff>
      <xdr:row>6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1966DCA-B146-45FE-91B6-878A1A0CF268}"/>
            </a:ext>
          </a:extLst>
        </xdr:cNvPr>
        <xdr:cNvSpPr/>
      </xdr:nvSpPr>
      <xdr:spPr>
        <a:xfrm>
          <a:off x="352425" y="847725"/>
          <a:ext cx="1504949" cy="5524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Inventory Manegment</a:t>
          </a:r>
          <a:r>
            <a:rPr lang="en-IN" sz="1100" b="1" baseline="0">
              <a:solidFill>
                <a:schemeClr val="bg1"/>
              </a:solidFill>
            </a:rPr>
            <a:t> System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190499</xdr:rowOff>
    </xdr:from>
    <xdr:to>
      <xdr:col>2</xdr:col>
      <xdr:colOff>3674</xdr:colOff>
      <xdr:row>9</xdr:row>
      <xdr:rowOff>169499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2049DD6-3DB8-44FA-BCE6-81B1A880BC44}"/>
            </a:ext>
          </a:extLst>
        </xdr:cNvPr>
        <xdr:cNvSpPr/>
      </xdr:nvSpPr>
      <xdr:spPr>
        <a:xfrm>
          <a:off x="790574" y="1657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428624</xdr:colOff>
      <xdr:row>9</xdr:row>
      <xdr:rowOff>190499</xdr:rowOff>
    </xdr:from>
    <xdr:to>
      <xdr:col>2</xdr:col>
      <xdr:colOff>3674</xdr:colOff>
      <xdr:row>11</xdr:row>
      <xdr:rowOff>169499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F72F92E5-BB69-4DEE-8302-17021BE4EB12}"/>
            </a:ext>
          </a:extLst>
        </xdr:cNvPr>
        <xdr:cNvSpPr/>
      </xdr:nvSpPr>
      <xdr:spPr>
        <a:xfrm>
          <a:off x="790574" y="2038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428624</xdr:colOff>
      <xdr:row>11</xdr:row>
      <xdr:rowOff>190499</xdr:rowOff>
    </xdr:from>
    <xdr:to>
      <xdr:col>2</xdr:col>
      <xdr:colOff>3674</xdr:colOff>
      <xdr:row>13</xdr:row>
      <xdr:rowOff>169499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5BC199B-1821-4CF4-9FA2-9FA9119D8E8B}"/>
            </a:ext>
          </a:extLst>
        </xdr:cNvPr>
        <xdr:cNvSpPr/>
      </xdr:nvSpPr>
      <xdr:spPr>
        <a:xfrm>
          <a:off x="790574" y="2419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2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428624</xdr:colOff>
      <xdr:row>13</xdr:row>
      <xdr:rowOff>190499</xdr:rowOff>
    </xdr:from>
    <xdr:to>
      <xdr:col>2</xdr:col>
      <xdr:colOff>3674</xdr:colOff>
      <xdr:row>15</xdr:row>
      <xdr:rowOff>169499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6997487-6524-473B-BA26-C8F0FAA00969}"/>
            </a:ext>
          </a:extLst>
        </xdr:cNvPr>
        <xdr:cNvSpPr/>
      </xdr:nvSpPr>
      <xdr:spPr>
        <a:xfrm>
          <a:off x="790574" y="2800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Vendors</a:t>
          </a:r>
        </a:p>
      </xdr:txBody>
    </xdr:sp>
    <xdr:clientData/>
  </xdr:twoCellAnchor>
  <xdr:twoCellAnchor>
    <xdr:from>
      <xdr:col>1</xdr:col>
      <xdr:colOff>428624</xdr:colOff>
      <xdr:row>15</xdr:row>
      <xdr:rowOff>190499</xdr:rowOff>
    </xdr:from>
    <xdr:to>
      <xdr:col>2</xdr:col>
      <xdr:colOff>3674</xdr:colOff>
      <xdr:row>17</xdr:row>
      <xdr:rowOff>169499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45AB609-DBF5-4F6F-A4FD-415D4F9FC7EE}"/>
            </a:ext>
          </a:extLst>
        </xdr:cNvPr>
        <xdr:cNvSpPr/>
      </xdr:nvSpPr>
      <xdr:spPr>
        <a:xfrm>
          <a:off x="790574" y="3181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tx1"/>
              </a:solidFill>
            </a:rPr>
            <a:t>New</a:t>
          </a:r>
          <a:r>
            <a:rPr lang="en-IN" sz="1200" b="1" baseline="0">
              <a:solidFill>
                <a:schemeClr val="tx1"/>
              </a:solidFill>
            </a:rPr>
            <a:t> </a:t>
          </a:r>
          <a:r>
            <a:rPr lang="en-IN" sz="1400" b="1" baseline="0">
              <a:solidFill>
                <a:schemeClr val="tx1"/>
              </a:solidFill>
            </a:rPr>
            <a:t>Entry</a:t>
          </a:r>
        </a:p>
        <a:p>
          <a:pPr algn="ctr"/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17</xdr:row>
      <xdr:rowOff>190499</xdr:rowOff>
    </xdr:from>
    <xdr:to>
      <xdr:col>2</xdr:col>
      <xdr:colOff>3674</xdr:colOff>
      <xdr:row>19</xdr:row>
      <xdr:rowOff>169499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BA257-565D-449D-B531-70018D9CA003}"/>
            </a:ext>
          </a:extLst>
        </xdr:cNvPr>
        <xdr:cNvSpPr/>
      </xdr:nvSpPr>
      <xdr:spPr>
        <a:xfrm>
          <a:off x="790574" y="3562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428624</xdr:colOff>
      <xdr:row>19</xdr:row>
      <xdr:rowOff>190499</xdr:rowOff>
    </xdr:from>
    <xdr:to>
      <xdr:col>2</xdr:col>
      <xdr:colOff>3674</xdr:colOff>
      <xdr:row>21</xdr:row>
      <xdr:rowOff>169499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54AC7BB-B9BE-4227-B422-180E27FA1BFB}"/>
            </a:ext>
          </a:extLst>
        </xdr:cNvPr>
        <xdr:cNvSpPr/>
      </xdr:nvSpPr>
      <xdr:spPr>
        <a:xfrm>
          <a:off x="790574" y="3943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bg1"/>
              </a:solidFill>
            </a:rPr>
            <a:t>Sales</a:t>
          </a:r>
        </a:p>
      </xdr:txBody>
    </xdr:sp>
    <xdr:clientData/>
  </xdr:twoCellAnchor>
  <xdr:twoCellAnchor>
    <xdr:from>
      <xdr:col>1</xdr:col>
      <xdr:colOff>428624</xdr:colOff>
      <xdr:row>21</xdr:row>
      <xdr:rowOff>190499</xdr:rowOff>
    </xdr:from>
    <xdr:to>
      <xdr:col>2</xdr:col>
      <xdr:colOff>3674</xdr:colOff>
      <xdr:row>23</xdr:row>
      <xdr:rowOff>169499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A27A750E-B52E-4D82-AA2E-54AC663C635A}"/>
            </a:ext>
          </a:extLst>
        </xdr:cNvPr>
        <xdr:cNvSpPr/>
      </xdr:nvSpPr>
      <xdr:spPr>
        <a:xfrm>
          <a:off x="790574" y="4324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bg1"/>
              </a:solidFill>
            </a:rPr>
            <a:t>Inventory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37050</xdr:colOff>
      <xdr:row>8</xdr:row>
      <xdr:rowOff>38100</xdr:rowOff>
    </xdr:from>
    <xdr:to>
      <xdr:col>1</xdr:col>
      <xdr:colOff>361050</xdr:colOff>
      <xdr:row>9</xdr:row>
      <xdr:rowOff>171600</xdr:rowOff>
    </xdr:to>
    <xdr:pic>
      <xdr:nvPicPr>
        <xdr:cNvPr id="12" name="Graphic 11" descr="Presentation with bar chart">
          <a:extLst>
            <a:ext uri="{FF2B5EF4-FFF2-40B4-BE49-F238E27FC236}">
              <a16:creationId xmlns:a16="http://schemas.microsoft.com/office/drawing/2014/main" id="{E651C489-7A9B-4E48-AAD2-1BDFD3733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9000" y="1695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38100</xdr:rowOff>
    </xdr:from>
    <xdr:to>
      <xdr:col>1</xdr:col>
      <xdr:colOff>362100</xdr:colOff>
      <xdr:row>19</xdr:row>
      <xdr:rowOff>171600</xdr:rowOff>
    </xdr:to>
    <xdr:pic>
      <xdr:nvPicPr>
        <xdr:cNvPr id="13" name="Graphic 12" descr="Customer review RTL">
          <a:extLst>
            <a:ext uri="{FF2B5EF4-FFF2-40B4-BE49-F238E27FC236}">
              <a16:creationId xmlns:a16="http://schemas.microsoft.com/office/drawing/2014/main" id="{2D2C5ED0-54CF-4E66-96A7-0AED72FCC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0050" y="3600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14</xdr:row>
      <xdr:rowOff>9525</xdr:rowOff>
    </xdr:from>
    <xdr:to>
      <xdr:col>1</xdr:col>
      <xdr:colOff>361050</xdr:colOff>
      <xdr:row>15</xdr:row>
      <xdr:rowOff>143025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42D807AB-9E60-4DF4-BCA9-F64BB5F2B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9000" y="280987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12</xdr:row>
      <xdr:rowOff>28575</xdr:rowOff>
    </xdr:from>
    <xdr:to>
      <xdr:col>1</xdr:col>
      <xdr:colOff>361050</xdr:colOff>
      <xdr:row>13</xdr:row>
      <xdr:rowOff>162075</xdr:rowOff>
    </xdr:to>
    <xdr:pic>
      <xdr:nvPicPr>
        <xdr:cNvPr id="15" name="Graphic 14" descr="Silo">
          <a:extLst>
            <a:ext uri="{FF2B5EF4-FFF2-40B4-BE49-F238E27FC236}">
              <a16:creationId xmlns:a16="http://schemas.microsoft.com/office/drawing/2014/main" id="{1C523A36-87CF-4B4F-846D-106549EC6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99000" y="24479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47045</xdr:colOff>
      <xdr:row>20</xdr:row>
      <xdr:rowOff>16650</xdr:rowOff>
    </xdr:from>
    <xdr:to>
      <xdr:col>1</xdr:col>
      <xdr:colOff>351056</xdr:colOff>
      <xdr:row>21</xdr:row>
      <xdr:rowOff>150150</xdr:rowOff>
    </xdr:to>
    <xdr:pic>
      <xdr:nvPicPr>
        <xdr:cNvPr id="16" name="Graphic 15" descr="Checklist RTL">
          <a:extLst>
            <a:ext uri="{FF2B5EF4-FFF2-40B4-BE49-F238E27FC236}">
              <a16:creationId xmlns:a16="http://schemas.microsoft.com/office/drawing/2014/main" id="{3B7FC4D0-7066-4BB0-9D75-4358D9960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8995" y="3960000"/>
          <a:ext cx="304011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15</xdr:row>
      <xdr:rowOff>180975</xdr:rowOff>
    </xdr:from>
    <xdr:to>
      <xdr:col>1</xdr:col>
      <xdr:colOff>361050</xdr:colOff>
      <xdr:row>17</xdr:row>
      <xdr:rowOff>123975</xdr:rowOff>
    </xdr:to>
    <xdr:pic>
      <xdr:nvPicPr>
        <xdr:cNvPr id="17" name="Graphic 16" descr="Clipboard">
          <a:extLst>
            <a:ext uri="{FF2B5EF4-FFF2-40B4-BE49-F238E27FC236}">
              <a16:creationId xmlns:a16="http://schemas.microsoft.com/office/drawing/2014/main" id="{BDF82DC2-37A1-493A-8B45-FD0C31623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99000" y="31718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169050</xdr:rowOff>
    </xdr:from>
    <xdr:to>
      <xdr:col>1</xdr:col>
      <xdr:colOff>379050</xdr:colOff>
      <xdr:row>11</xdr:row>
      <xdr:rowOff>148050</xdr:rowOff>
    </xdr:to>
    <xdr:pic>
      <xdr:nvPicPr>
        <xdr:cNvPr id="18" name="Graphic 17" descr="Boardroom">
          <a:extLst>
            <a:ext uri="{FF2B5EF4-FFF2-40B4-BE49-F238E27FC236}">
              <a16:creationId xmlns:a16="http://schemas.microsoft.com/office/drawing/2014/main" id="{4A7F2C2F-19AB-4493-A7CA-1060DF911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81000" y="2016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22</xdr:row>
      <xdr:rowOff>9525</xdr:rowOff>
    </xdr:from>
    <xdr:to>
      <xdr:col>1</xdr:col>
      <xdr:colOff>361050</xdr:colOff>
      <xdr:row>23</xdr:row>
      <xdr:rowOff>143025</xdr:rowOff>
    </xdr:to>
    <xdr:pic>
      <xdr:nvPicPr>
        <xdr:cNvPr id="19" name="Graphic 18" descr="Daily calendar">
          <a:extLst>
            <a:ext uri="{FF2B5EF4-FFF2-40B4-BE49-F238E27FC236}">
              <a16:creationId xmlns:a16="http://schemas.microsoft.com/office/drawing/2014/main" id="{74242535-F2E8-44AA-AD91-E2A36A8763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99000" y="433387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3</xdr:col>
      <xdr:colOff>133350</xdr:colOff>
      <xdr:row>0</xdr:row>
      <xdr:rowOff>190500</xdr:rowOff>
    </xdr:from>
    <xdr:to>
      <xdr:col>19</xdr:col>
      <xdr:colOff>438150</xdr:colOff>
      <xdr:row>2</xdr:row>
      <xdr:rowOff>171450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521850E2-A95C-4D9D-B1AB-0BC771449597}"/>
            </a:ext>
          </a:extLst>
        </xdr:cNvPr>
        <xdr:cNvSpPr/>
      </xdr:nvSpPr>
      <xdr:spPr>
        <a:xfrm>
          <a:off x="2447925" y="190500"/>
          <a:ext cx="997267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/>
            <a:t>New</a:t>
          </a:r>
          <a:r>
            <a:rPr lang="en-IN" sz="2000" b="1" baseline="0"/>
            <a:t> Entry</a:t>
          </a:r>
          <a:endParaRPr lang="en-IN" sz="20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0</xdr:row>
      <xdr:rowOff>295274</xdr:rowOff>
    </xdr:from>
    <xdr:to>
      <xdr:col>1</xdr:col>
      <xdr:colOff>1066800</xdr:colOff>
      <xdr:row>4</xdr:row>
      <xdr:rowOff>76199</xdr:rowOff>
    </xdr:to>
    <xdr:pic>
      <xdr:nvPicPr>
        <xdr:cNvPr id="2" name="Graphic 1" descr="City">
          <a:extLst>
            <a:ext uri="{FF2B5EF4-FFF2-40B4-BE49-F238E27FC236}">
              <a16:creationId xmlns:a16="http://schemas.microsoft.com/office/drawing/2014/main" id="{6AA11BE1-4D29-4BDB-B143-DD871D74F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49" y="295274"/>
          <a:ext cx="876301" cy="647700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4</xdr:row>
      <xdr:rowOff>95250</xdr:rowOff>
    </xdr:from>
    <xdr:to>
      <xdr:col>2</xdr:col>
      <xdr:colOff>9524</xdr:colOff>
      <xdr:row>6</xdr:row>
      <xdr:rowOff>142875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FC429B0-9016-45F0-9BC9-519D4695DB1F}"/>
            </a:ext>
          </a:extLst>
        </xdr:cNvPr>
        <xdr:cNvSpPr/>
      </xdr:nvSpPr>
      <xdr:spPr>
        <a:xfrm>
          <a:off x="371475" y="990600"/>
          <a:ext cx="1504949" cy="504825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Inventory Manegment</a:t>
          </a:r>
          <a:r>
            <a:rPr lang="en-IN" sz="1100" b="1" baseline="0">
              <a:solidFill>
                <a:schemeClr val="bg1"/>
              </a:solidFill>
            </a:rPr>
            <a:t> System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190499</xdr:rowOff>
    </xdr:from>
    <xdr:to>
      <xdr:col>2</xdr:col>
      <xdr:colOff>3674</xdr:colOff>
      <xdr:row>9</xdr:row>
      <xdr:rowOff>169499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D90CC44B-0653-4A96-B7EA-950E4DD7ED0E}"/>
            </a:ext>
          </a:extLst>
        </xdr:cNvPr>
        <xdr:cNvSpPr/>
      </xdr:nvSpPr>
      <xdr:spPr>
        <a:xfrm>
          <a:off x="790574" y="1657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Dashboard</a:t>
          </a:r>
        </a:p>
      </xdr:txBody>
    </xdr:sp>
    <xdr:clientData/>
  </xdr:twoCellAnchor>
  <xdr:twoCellAnchor>
    <xdr:from>
      <xdr:col>1</xdr:col>
      <xdr:colOff>428624</xdr:colOff>
      <xdr:row>9</xdr:row>
      <xdr:rowOff>190499</xdr:rowOff>
    </xdr:from>
    <xdr:to>
      <xdr:col>2</xdr:col>
      <xdr:colOff>3674</xdr:colOff>
      <xdr:row>11</xdr:row>
      <xdr:rowOff>169499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E824186-DACD-43CD-B7A6-4690F73B618E}"/>
            </a:ext>
          </a:extLst>
        </xdr:cNvPr>
        <xdr:cNvSpPr/>
      </xdr:nvSpPr>
      <xdr:spPr>
        <a:xfrm>
          <a:off x="790574" y="2038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428624</xdr:colOff>
      <xdr:row>11</xdr:row>
      <xdr:rowOff>190499</xdr:rowOff>
    </xdr:from>
    <xdr:to>
      <xdr:col>2</xdr:col>
      <xdr:colOff>3674</xdr:colOff>
      <xdr:row>13</xdr:row>
      <xdr:rowOff>169499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9A48AAE-D415-465F-8B7D-57E715C7358A}"/>
            </a:ext>
          </a:extLst>
        </xdr:cNvPr>
        <xdr:cNvSpPr/>
      </xdr:nvSpPr>
      <xdr:spPr>
        <a:xfrm>
          <a:off x="790574" y="2419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2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428624</xdr:colOff>
      <xdr:row>13</xdr:row>
      <xdr:rowOff>190499</xdr:rowOff>
    </xdr:from>
    <xdr:to>
      <xdr:col>2</xdr:col>
      <xdr:colOff>3674</xdr:colOff>
      <xdr:row>15</xdr:row>
      <xdr:rowOff>169499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0B88DF8-A057-4ADC-9A56-59475993DB7D}"/>
            </a:ext>
          </a:extLst>
        </xdr:cNvPr>
        <xdr:cNvSpPr/>
      </xdr:nvSpPr>
      <xdr:spPr>
        <a:xfrm>
          <a:off x="790574" y="2800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Vendors</a:t>
          </a:r>
        </a:p>
      </xdr:txBody>
    </xdr:sp>
    <xdr:clientData/>
  </xdr:twoCellAnchor>
  <xdr:twoCellAnchor>
    <xdr:from>
      <xdr:col>1</xdr:col>
      <xdr:colOff>428624</xdr:colOff>
      <xdr:row>15</xdr:row>
      <xdr:rowOff>190499</xdr:rowOff>
    </xdr:from>
    <xdr:to>
      <xdr:col>2</xdr:col>
      <xdr:colOff>3674</xdr:colOff>
      <xdr:row>17</xdr:row>
      <xdr:rowOff>169499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8BCE184-ADE2-45A7-BC4F-70BA2637EF20}"/>
            </a:ext>
          </a:extLst>
        </xdr:cNvPr>
        <xdr:cNvSpPr/>
      </xdr:nvSpPr>
      <xdr:spPr>
        <a:xfrm>
          <a:off x="790574" y="3181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New</a:t>
          </a:r>
          <a:r>
            <a:rPr lang="en-IN" sz="1100" b="1" baseline="0">
              <a:solidFill>
                <a:schemeClr val="bg1"/>
              </a:solidFill>
            </a:rPr>
            <a:t> Entry</a:t>
          </a:r>
        </a:p>
        <a:p>
          <a:pPr algn="ctr"/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17</xdr:row>
      <xdr:rowOff>190499</xdr:rowOff>
    </xdr:from>
    <xdr:to>
      <xdr:col>2</xdr:col>
      <xdr:colOff>3674</xdr:colOff>
      <xdr:row>19</xdr:row>
      <xdr:rowOff>169499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9716676D-0DD8-4668-9A55-C78B9A01E73B}"/>
            </a:ext>
          </a:extLst>
        </xdr:cNvPr>
        <xdr:cNvSpPr/>
      </xdr:nvSpPr>
      <xdr:spPr>
        <a:xfrm>
          <a:off x="790574" y="3562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tx1"/>
              </a:solidFill>
            </a:rPr>
            <a:t>Purchase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428624</xdr:colOff>
      <xdr:row>19</xdr:row>
      <xdr:rowOff>190499</xdr:rowOff>
    </xdr:from>
    <xdr:to>
      <xdr:col>2</xdr:col>
      <xdr:colOff>3674</xdr:colOff>
      <xdr:row>21</xdr:row>
      <xdr:rowOff>169499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63EAC16-1B45-4517-BE9A-A1B8532CECDB}"/>
            </a:ext>
          </a:extLst>
        </xdr:cNvPr>
        <xdr:cNvSpPr/>
      </xdr:nvSpPr>
      <xdr:spPr>
        <a:xfrm>
          <a:off x="790574" y="3943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bg1"/>
              </a:solidFill>
            </a:rPr>
            <a:t>Sales</a:t>
          </a:r>
        </a:p>
      </xdr:txBody>
    </xdr:sp>
    <xdr:clientData/>
  </xdr:twoCellAnchor>
  <xdr:twoCellAnchor>
    <xdr:from>
      <xdr:col>1</xdr:col>
      <xdr:colOff>428624</xdr:colOff>
      <xdr:row>21</xdr:row>
      <xdr:rowOff>190499</xdr:rowOff>
    </xdr:from>
    <xdr:to>
      <xdr:col>2</xdr:col>
      <xdr:colOff>3674</xdr:colOff>
      <xdr:row>23</xdr:row>
      <xdr:rowOff>169499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5CECC45-8709-454B-AE78-3735210A123E}"/>
            </a:ext>
          </a:extLst>
        </xdr:cNvPr>
        <xdr:cNvSpPr/>
      </xdr:nvSpPr>
      <xdr:spPr>
        <a:xfrm>
          <a:off x="790574" y="4324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bg1"/>
              </a:solidFill>
            </a:rPr>
            <a:t>Inventory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37050</xdr:colOff>
      <xdr:row>8</xdr:row>
      <xdr:rowOff>38100</xdr:rowOff>
    </xdr:from>
    <xdr:to>
      <xdr:col>1</xdr:col>
      <xdr:colOff>361050</xdr:colOff>
      <xdr:row>9</xdr:row>
      <xdr:rowOff>171600</xdr:rowOff>
    </xdr:to>
    <xdr:pic>
      <xdr:nvPicPr>
        <xdr:cNvPr id="12" name="Graphic 11" descr="Presentation with bar chart">
          <a:extLst>
            <a:ext uri="{FF2B5EF4-FFF2-40B4-BE49-F238E27FC236}">
              <a16:creationId xmlns:a16="http://schemas.microsoft.com/office/drawing/2014/main" id="{A89EC2D9-0E9B-44FC-A094-FB3D277AF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9000" y="1695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38100</xdr:rowOff>
    </xdr:from>
    <xdr:to>
      <xdr:col>1</xdr:col>
      <xdr:colOff>362100</xdr:colOff>
      <xdr:row>19</xdr:row>
      <xdr:rowOff>171600</xdr:rowOff>
    </xdr:to>
    <xdr:pic>
      <xdr:nvPicPr>
        <xdr:cNvPr id="13" name="Graphic 12" descr="Customer review RTL">
          <a:extLst>
            <a:ext uri="{FF2B5EF4-FFF2-40B4-BE49-F238E27FC236}">
              <a16:creationId xmlns:a16="http://schemas.microsoft.com/office/drawing/2014/main" id="{FB71DCAA-5D5F-48CA-A121-16AA6530B5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0050" y="3600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14</xdr:row>
      <xdr:rowOff>9525</xdr:rowOff>
    </xdr:from>
    <xdr:to>
      <xdr:col>1</xdr:col>
      <xdr:colOff>361050</xdr:colOff>
      <xdr:row>15</xdr:row>
      <xdr:rowOff>143025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ED58270B-6C6D-4D00-B2E0-BD7C5ADE8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9000" y="280987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12</xdr:row>
      <xdr:rowOff>28575</xdr:rowOff>
    </xdr:from>
    <xdr:to>
      <xdr:col>1</xdr:col>
      <xdr:colOff>361050</xdr:colOff>
      <xdr:row>13</xdr:row>
      <xdr:rowOff>162075</xdr:rowOff>
    </xdr:to>
    <xdr:pic>
      <xdr:nvPicPr>
        <xdr:cNvPr id="15" name="Graphic 14" descr="Silo">
          <a:extLst>
            <a:ext uri="{FF2B5EF4-FFF2-40B4-BE49-F238E27FC236}">
              <a16:creationId xmlns:a16="http://schemas.microsoft.com/office/drawing/2014/main" id="{D8EA3446-55FF-4DBC-A946-72931A623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99000" y="24479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47045</xdr:colOff>
      <xdr:row>20</xdr:row>
      <xdr:rowOff>16650</xdr:rowOff>
    </xdr:from>
    <xdr:to>
      <xdr:col>1</xdr:col>
      <xdr:colOff>351056</xdr:colOff>
      <xdr:row>21</xdr:row>
      <xdr:rowOff>150150</xdr:rowOff>
    </xdr:to>
    <xdr:pic>
      <xdr:nvPicPr>
        <xdr:cNvPr id="16" name="Graphic 15" descr="Checklist RTL">
          <a:extLst>
            <a:ext uri="{FF2B5EF4-FFF2-40B4-BE49-F238E27FC236}">
              <a16:creationId xmlns:a16="http://schemas.microsoft.com/office/drawing/2014/main" id="{A3EC6E6D-0D1C-4CA2-A28D-D10FC1B9F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8995" y="3960000"/>
          <a:ext cx="304011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15</xdr:row>
      <xdr:rowOff>180975</xdr:rowOff>
    </xdr:from>
    <xdr:to>
      <xdr:col>1</xdr:col>
      <xdr:colOff>361050</xdr:colOff>
      <xdr:row>17</xdr:row>
      <xdr:rowOff>123975</xdr:rowOff>
    </xdr:to>
    <xdr:pic>
      <xdr:nvPicPr>
        <xdr:cNvPr id="17" name="Graphic 16" descr="Clipboard">
          <a:extLst>
            <a:ext uri="{FF2B5EF4-FFF2-40B4-BE49-F238E27FC236}">
              <a16:creationId xmlns:a16="http://schemas.microsoft.com/office/drawing/2014/main" id="{8B47F342-DF49-4CA0-B202-4328A9B4E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99000" y="31718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169050</xdr:rowOff>
    </xdr:from>
    <xdr:to>
      <xdr:col>1</xdr:col>
      <xdr:colOff>379050</xdr:colOff>
      <xdr:row>11</xdr:row>
      <xdr:rowOff>148050</xdr:rowOff>
    </xdr:to>
    <xdr:pic>
      <xdr:nvPicPr>
        <xdr:cNvPr id="18" name="Graphic 17" descr="Boardroom">
          <a:extLst>
            <a:ext uri="{FF2B5EF4-FFF2-40B4-BE49-F238E27FC236}">
              <a16:creationId xmlns:a16="http://schemas.microsoft.com/office/drawing/2014/main" id="{A30A930C-F5D1-4B9B-A433-0022E643D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81000" y="2016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22</xdr:row>
      <xdr:rowOff>9525</xdr:rowOff>
    </xdr:from>
    <xdr:to>
      <xdr:col>1</xdr:col>
      <xdr:colOff>361050</xdr:colOff>
      <xdr:row>23</xdr:row>
      <xdr:rowOff>143025</xdr:rowOff>
    </xdr:to>
    <xdr:pic>
      <xdr:nvPicPr>
        <xdr:cNvPr id="19" name="Graphic 18" descr="Daily calendar">
          <a:extLst>
            <a:ext uri="{FF2B5EF4-FFF2-40B4-BE49-F238E27FC236}">
              <a16:creationId xmlns:a16="http://schemas.microsoft.com/office/drawing/2014/main" id="{10F66BF1-C82F-4881-A771-781B9BFCD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99000" y="433387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2</xdr:col>
      <xdr:colOff>447675</xdr:colOff>
      <xdr:row>0</xdr:row>
      <xdr:rowOff>190500</xdr:rowOff>
    </xdr:from>
    <xdr:to>
      <xdr:col>15</xdr:col>
      <xdr:colOff>219075</xdr:colOff>
      <xdr:row>2</xdr:row>
      <xdr:rowOff>171450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6B819607-F00E-40A6-B11E-4870A1F518B0}"/>
            </a:ext>
          </a:extLst>
        </xdr:cNvPr>
        <xdr:cNvSpPr/>
      </xdr:nvSpPr>
      <xdr:spPr>
        <a:xfrm>
          <a:off x="2314575" y="190500"/>
          <a:ext cx="10106025" cy="495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000" b="1"/>
            <a:t>Purchase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0</xdr:row>
      <xdr:rowOff>295274</xdr:rowOff>
    </xdr:from>
    <xdr:to>
      <xdr:col>1</xdr:col>
      <xdr:colOff>1066800</xdr:colOff>
      <xdr:row>3</xdr:row>
      <xdr:rowOff>180974</xdr:rowOff>
    </xdr:to>
    <xdr:pic>
      <xdr:nvPicPr>
        <xdr:cNvPr id="2" name="Graphic 1" descr="City">
          <a:extLst>
            <a:ext uri="{FF2B5EF4-FFF2-40B4-BE49-F238E27FC236}">
              <a16:creationId xmlns:a16="http://schemas.microsoft.com/office/drawing/2014/main" id="{2BEDF400-196D-4044-A22A-C2D129DE5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49" y="295274"/>
          <a:ext cx="876301" cy="561975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3</xdr:row>
      <xdr:rowOff>142875</xdr:rowOff>
    </xdr:from>
    <xdr:to>
      <xdr:col>1</xdr:col>
      <xdr:colOff>1495424</xdr:colOff>
      <xdr:row>6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2BCEB90B-7D2D-40BF-A122-318FCFAC1C28}"/>
            </a:ext>
          </a:extLst>
        </xdr:cNvPr>
        <xdr:cNvSpPr/>
      </xdr:nvSpPr>
      <xdr:spPr>
        <a:xfrm>
          <a:off x="352425" y="847725"/>
          <a:ext cx="1504949" cy="5524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Inventory Manegment</a:t>
          </a:r>
          <a:r>
            <a:rPr lang="en-IN" sz="1100" b="1" baseline="0">
              <a:solidFill>
                <a:schemeClr val="bg1"/>
              </a:solidFill>
            </a:rPr>
            <a:t> System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190499</xdr:rowOff>
    </xdr:from>
    <xdr:to>
      <xdr:col>2</xdr:col>
      <xdr:colOff>3674</xdr:colOff>
      <xdr:row>9</xdr:row>
      <xdr:rowOff>169499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32CCF6-7188-4687-86C8-4C66695A0850}"/>
            </a:ext>
          </a:extLst>
        </xdr:cNvPr>
        <xdr:cNvSpPr/>
      </xdr:nvSpPr>
      <xdr:spPr>
        <a:xfrm>
          <a:off x="790574" y="1657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Dashboard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9</xdr:row>
      <xdr:rowOff>190499</xdr:rowOff>
    </xdr:from>
    <xdr:to>
      <xdr:col>2</xdr:col>
      <xdr:colOff>3674</xdr:colOff>
      <xdr:row>11</xdr:row>
      <xdr:rowOff>169499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82274917-FB89-4012-978A-5C02EBEDBE50}"/>
            </a:ext>
          </a:extLst>
        </xdr:cNvPr>
        <xdr:cNvSpPr/>
      </xdr:nvSpPr>
      <xdr:spPr>
        <a:xfrm>
          <a:off x="790574" y="2038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428624</xdr:colOff>
      <xdr:row>11</xdr:row>
      <xdr:rowOff>190499</xdr:rowOff>
    </xdr:from>
    <xdr:to>
      <xdr:col>2</xdr:col>
      <xdr:colOff>3674</xdr:colOff>
      <xdr:row>13</xdr:row>
      <xdr:rowOff>169499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2920D07-5807-493D-AEFE-D28F00890960}"/>
            </a:ext>
          </a:extLst>
        </xdr:cNvPr>
        <xdr:cNvSpPr/>
      </xdr:nvSpPr>
      <xdr:spPr>
        <a:xfrm>
          <a:off x="790574" y="2419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428624</xdr:colOff>
      <xdr:row>13</xdr:row>
      <xdr:rowOff>190499</xdr:rowOff>
    </xdr:from>
    <xdr:to>
      <xdr:col>2</xdr:col>
      <xdr:colOff>3674</xdr:colOff>
      <xdr:row>15</xdr:row>
      <xdr:rowOff>169499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81F02F0-6692-458E-82F9-E40DB906C6CF}"/>
            </a:ext>
          </a:extLst>
        </xdr:cNvPr>
        <xdr:cNvSpPr/>
      </xdr:nvSpPr>
      <xdr:spPr>
        <a:xfrm>
          <a:off x="790574" y="2800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Vendors</a:t>
          </a:r>
        </a:p>
      </xdr:txBody>
    </xdr:sp>
    <xdr:clientData/>
  </xdr:twoCellAnchor>
  <xdr:twoCellAnchor>
    <xdr:from>
      <xdr:col>1</xdr:col>
      <xdr:colOff>428624</xdr:colOff>
      <xdr:row>15</xdr:row>
      <xdr:rowOff>190499</xdr:rowOff>
    </xdr:from>
    <xdr:to>
      <xdr:col>2</xdr:col>
      <xdr:colOff>3674</xdr:colOff>
      <xdr:row>17</xdr:row>
      <xdr:rowOff>169499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639C8894-2A86-493C-A345-84FD584F5A54}"/>
            </a:ext>
          </a:extLst>
        </xdr:cNvPr>
        <xdr:cNvSpPr/>
      </xdr:nvSpPr>
      <xdr:spPr>
        <a:xfrm>
          <a:off x="790574" y="3181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New</a:t>
          </a:r>
          <a:r>
            <a:rPr lang="en-IN" sz="1100" b="1" baseline="0">
              <a:solidFill>
                <a:schemeClr val="bg1"/>
              </a:solidFill>
            </a:rPr>
            <a:t> Entry</a:t>
          </a:r>
        </a:p>
        <a:p>
          <a:pPr algn="ctr"/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17</xdr:row>
      <xdr:rowOff>190499</xdr:rowOff>
    </xdr:from>
    <xdr:to>
      <xdr:col>2</xdr:col>
      <xdr:colOff>3674</xdr:colOff>
      <xdr:row>19</xdr:row>
      <xdr:rowOff>169499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9C2B8E-B0D5-4DDB-A5A5-0F0BFC332857}"/>
            </a:ext>
          </a:extLst>
        </xdr:cNvPr>
        <xdr:cNvSpPr/>
      </xdr:nvSpPr>
      <xdr:spPr>
        <a:xfrm>
          <a:off x="790574" y="3562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428624</xdr:colOff>
      <xdr:row>19</xdr:row>
      <xdr:rowOff>190499</xdr:rowOff>
    </xdr:from>
    <xdr:to>
      <xdr:col>2</xdr:col>
      <xdr:colOff>3674</xdr:colOff>
      <xdr:row>21</xdr:row>
      <xdr:rowOff>169499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9D6E773-708F-4A04-AA8E-220714C82982}"/>
            </a:ext>
          </a:extLst>
        </xdr:cNvPr>
        <xdr:cNvSpPr/>
      </xdr:nvSpPr>
      <xdr:spPr>
        <a:xfrm>
          <a:off x="790574" y="3943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600" b="1">
              <a:solidFill>
                <a:schemeClr val="tx1"/>
              </a:solidFill>
            </a:rPr>
            <a:t>Sales</a:t>
          </a:r>
          <a:endParaRPr lang="en-IN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428624</xdr:colOff>
      <xdr:row>21</xdr:row>
      <xdr:rowOff>190499</xdr:rowOff>
    </xdr:from>
    <xdr:to>
      <xdr:col>2</xdr:col>
      <xdr:colOff>3674</xdr:colOff>
      <xdr:row>23</xdr:row>
      <xdr:rowOff>169499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5CCD9ED-D987-44BB-9B55-731A79895985}"/>
            </a:ext>
          </a:extLst>
        </xdr:cNvPr>
        <xdr:cNvSpPr/>
      </xdr:nvSpPr>
      <xdr:spPr>
        <a:xfrm>
          <a:off x="790574" y="4324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200" b="1">
              <a:solidFill>
                <a:schemeClr val="bg1"/>
              </a:solidFill>
            </a:rPr>
            <a:t>Inventory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37050</xdr:colOff>
      <xdr:row>8</xdr:row>
      <xdr:rowOff>38100</xdr:rowOff>
    </xdr:from>
    <xdr:to>
      <xdr:col>1</xdr:col>
      <xdr:colOff>361050</xdr:colOff>
      <xdr:row>9</xdr:row>
      <xdr:rowOff>171600</xdr:rowOff>
    </xdr:to>
    <xdr:pic>
      <xdr:nvPicPr>
        <xdr:cNvPr id="12" name="Graphic 11" descr="Presentation with bar chart">
          <a:extLst>
            <a:ext uri="{FF2B5EF4-FFF2-40B4-BE49-F238E27FC236}">
              <a16:creationId xmlns:a16="http://schemas.microsoft.com/office/drawing/2014/main" id="{ACA281E6-0781-4BFA-8AC9-E421D3211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9000" y="1695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38100</xdr:rowOff>
    </xdr:from>
    <xdr:to>
      <xdr:col>1</xdr:col>
      <xdr:colOff>362100</xdr:colOff>
      <xdr:row>19</xdr:row>
      <xdr:rowOff>171600</xdr:rowOff>
    </xdr:to>
    <xdr:pic>
      <xdr:nvPicPr>
        <xdr:cNvPr id="13" name="Graphic 12" descr="Customer review RTL">
          <a:extLst>
            <a:ext uri="{FF2B5EF4-FFF2-40B4-BE49-F238E27FC236}">
              <a16:creationId xmlns:a16="http://schemas.microsoft.com/office/drawing/2014/main" id="{4D4D9A03-5745-4018-81A0-F2FBB5A16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0050" y="3600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14</xdr:row>
      <xdr:rowOff>9525</xdr:rowOff>
    </xdr:from>
    <xdr:to>
      <xdr:col>1</xdr:col>
      <xdr:colOff>361050</xdr:colOff>
      <xdr:row>15</xdr:row>
      <xdr:rowOff>143025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EBB4FB42-83AE-44FD-8A45-D90ACAC12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9000" y="280987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12</xdr:row>
      <xdr:rowOff>28575</xdr:rowOff>
    </xdr:from>
    <xdr:to>
      <xdr:col>1</xdr:col>
      <xdr:colOff>361050</xdr:colOff>
      <xdr:row>13</xdr:row>
      <xdr:rowOff>162075</xdr:rowOff>
    </xdr:to>
    <xdr:pic>
      <xdr:nvPicPr>
        <xdr:cNvPr id="15" name="Graphic 14" descr="Silo">
          <a:extLst>
            <a:ext uri="{FF2B5EF4-FFF2-40B4-BE49-F238E27FC236}">
              <a16:creationId xmlns:a16="http://schemas.microsoft.com/office/drawing/2014/main" id="{A67D717F-AAA6-455A-BA5C-E0C03A7498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99000" y="24479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47045</xdr:colOff>
      <xdr:row>20</xdr:row>
      <xdr:rowOff>16650</xdr:rowOff>
    </xdr:from>
    <xdr:to>
      <xdr:col>1</xdr:col>
      <xdr:colOff>351056</xdr:colOff>
      <xdr:row>21</xdr:row>
      <xdr:rowOff>150150</xdr:rowOff>
    </xdr:to>
    <xdr:pic>
      <xdr:nvPicPr>
        <xdr:cNvPr id="16" name="Graphic 15" descr="Checklist RTL">
          <a:extLst>
            <a:ext uri="{FF2B5EF4-FFF2-40B4-BE49-F238E27FC236}">
              <a16:creationId xmlns:a16="http://schemas.microsoft.com/office/drawing/2014/main" id="{432F5CA1-5840-427C-A5F0-ADE579898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8995" y="3960000"/>
          <a:ext cx="304011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15</xdr:row>
      <xdr:rowOff>180975</xdr:rowOff>
    </xdr:from>
    <xdr:to>
      <xdr:col>1</xdr:col>
      <xdr:colOff>361050</xdr:colOff>
      <xdr:row>17</xdr:row>
      <xdr:rowOff>123975</xdr:rowOff>
    </xdr:to>
    <xdr:pic>
      <xdr:nvPicPr>
        <xdr:cNvPr id="17" name="Graphic 16" descr="Clipboard">
          <a:extLst>
            <a:ext uri="{FF2B5EF4-FFF2-40B4-BE49-F238E27FC236}">
              <a16:creationId xmlns:a16="http://schemas.microsoft.com/office/drawing/2014/main" id="{C6661065-2245-43C4-8493-6DD6C2091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99000" y="31718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169050</xdr:rowOff>
    </xdr:from>
    <xdr:to>
      <xdr:col>1</xdr:col>
      <xdr:colOff>379050</xdr:colOff>
      <xdr:row>11</xdr:row>
      <xdr:rowOff>148050</xdr:rowOff>
    </xdr:to>
    <xdr:pic>
      <xdr:nvPicPr>
        <xdr:cNvPr id="18" name="Graphic 17" descr="Boardroom">
          <a:extLst>
            <a:ext uri="{FF2B5EF4-FFF2-40B4-BE49-F238E27FC236}">
              <a16:creationId xmlns:a16="http://schemas.microsoft.com/office/drawing/2014/main" id="{F8E74414-6FA3-4BC8-96E2-4A0163A61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81000" y="2016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22</xdr:row>
      <xdr:rowOff>9525</xdr:rowOff>
    </xdr:from>
    <xdr:to>
      <xdr:col>1</xdr:col>
      <xdr:colOff>361050</xdr:colOff>
      <xdr:row>23</xdr:row>
      <xdr:rowOff>143025</xdr:rowOff>
    </xdr:to>
    <xdr:pic>
      <xdr:nvPicPr>
        <xdr:cNvPr id="19" name="Graphic 18" descr="Daily calendar">
          <a:extLst>
            <a:ext uri="{FF2B5EF4-FFF2-40B4-BE49-F238E27FC236}">
              <a16:creationId xmlns:a16="http://schemas.microsoft.com/office/drawing/2014/main" id="{E53BB333-531D-4A26-933C-5C81587F5C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99000" y="433387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2</xdr:col>
      <xdr:colOff>266701</xdr:colOff>
      <xdr:row>0</xdr:row>
      <xdr:rowOff>95251</xdr:rowOff>
    </xdr:from>
    <xdr:to>
      <xdr:col>14</xdr:col>
      <xdr:colOff>104775</xdr:colOff>
      <xdr:row>2</xdr:row>
      <xdr:rowOff>19051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630967E0-619D-406F-BD68-A83F7929B379}"/>
            </a:ext>
          </a:extLst>
        </xdr:cNvPr>
        <xdr:cNvSpPr/>
      </xdr:nvSpPr>
      <xdr:spPr>
        <a:xfrm>
          <a:off x="2133601" y="95251"/>
          <a:ext cx="10182224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>
              <a:solidFill>
                <a:schemeClr val="bg1"/>
              </a:solidFill>
            </a:rPr>
            <a:t>Sales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0</xdr:row>
      <xdr:rowOff>295274</xdr:rowOff>
    </xdr:from>
    <xdr:to>
      <xdr:col>1</xdr:col>
      <xdr:colOff>1066800</xdr:colOff>
      <xdr:row>3</xdr:row>
      <xdr:rowOff>180974</xdr:rowOff>
    </xdr:to>
    <xdr:pic>
      <xdr:nvPicPr>
        <xdr:cNvPr id="2" name="Graphic 1" descr="City">
          <a:extLst>
            <a:ext uri="{FF2B5EF4-FFF2-40B4-BE49-F238E27FC236}">
              <a16:creationId xmlns:a16="http://schemas.microsoft.com/office/drawing/2014/main" id="{0AFB1961-8A94-4C73-8D10-F3AEA2619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49" y="295274"/>
          <a:ext cx="876301" cy="561975"/>
        </a:xfrm>
        <a:prstGeom prst="rect">
          <a:avLst/>
        </a:prstGeom>
      </xdr:spPr>
    </xdr:pic>
    <xdr:clientData/>
  </xdr:twoCellAnchor>
  <xdr:twoCellAnchor>
    <xdr:from>
      <xdr:col>0</xdr:col>
      <xdr:colOff>352425</xdr:colOff>
      <xdr:row>3</xdr:row>
      <xdr:rowOff>142875</xdr:rowOff>
    </xdr:from>
    <xdr:to>
      <xdr:col>1</xdr:col>
      <xdr:colOff>1495424</xdr:colOff>
      <xdr:row>6</xdr:row>
      <xdr:rowOff>123825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1CA83B81-95E4-469A-B5F6-7F9B1E2750C0}"/>
            </a:ext>
          </a:extLst>
        </xdr:cNvPr>
        <xdr:cNvSpPr/>
      </xdr:nvSpPr>
      <xdr:spPr>
        <a:xfrm>
          <a:off x="352425" y="847725"/>
          <a:ext cx="1504949" cy="552450"/>
        </a:xfrm>
        <a:prstGeom prst="roundRect">
          <a:avLst/>
        </a:prstGeom>
        <a:solidFill>
          <a:schemeClr val="accent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Inventory Manegment</a:t>
          </a:r>
          <a:r>
            <a:rPr lang="en-IN" sz="1100" b="1" baseline="0">
              <a:solidFill>
                <a:schemeClr val="bg1"/>
              </a:solidFill>
            </a:rPr>
            <a:t> System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7</xdr:row>
      <xdr:rowOff>190499</xdr:rowOff>
    </xdr:from>
    <xdr:to>
      <xdr:col>2</xdr:col>
      <xdr:colOff>3674</xdr:colOff>
      <xdr:row>9</xdr:row>
      <xdr:rowOff>169499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94C1AE6-A591-413D-8132-9601FFDC3280}"/>
            </a:ext>
          </a:extLst>
        </xdr:cNvPr>
        <xdr:cNvSpPr/>
      </xdr:nvSpPr>
      <xdr:spPr>
        <a:xfrm>
          <a:off x="790574" y="1657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bg1"/>
              </a:solidFill>
            </a:rPr>
            <a:t>Dashboard</a:t>
          </a:r>
          <a:endParaRPr lang="en-IN" sz="14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9</xdr:row>
      <xdr:rowOff>190499</xdr:rowOff>
    </xdr:from>
    <xdr:to>
      <xdr:col>2</xdr:col>
      <xdr:colOff>3674</xdr:colOff>
      <xdr:row>11</xdr:row>
      <xdr:rowOff>169499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DD58F76-FC80-4A5A-8B36-904D95F6CB62}"/>
            </a:ext>
          </a:extLst>
        </xdr:cNvPr>
        <xdr:cNvSpPr/>
      </xdr:nvSpPr>
      <xdr:spPr>
        <a:xfrm>
          <a:off x="790574" y="2038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Customers</a:t>
          </a:r>
        </a:p>
      </xdr:txBody>
    </xdr:sp>
    <xdr:clientData/>
  </xdr:twoCellAnchor>
  <xdr:twoCellAnchor>
    <xdr:from>
      <xdr:col>1</xdr:col>
      <xdr:colOff>428624</xdr:colOff>
      <xdr:row>11</xdr:row>
      <xdr:rowOff>190499</xdr:rowOff>
    </xdr:from>
    <xdr:to>
      <xdr:col>2</xdr:col>
      <xdr:colOff>3674</xdr:colOff>
      <xdr:row>13</xdr:row>
      <xdr:rowOff>169499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DF7323C-6596-43EF-8D8A-12F6D8492BBE}"/>
            </a:ext>
          </a:extLst>
        </xdr:cNvPr>
        <xdr:cNvSpPr/>
      </xdr:nvSpPr>
      <xdr:spPr>
        <a:xfrm>
          <a:off x="790574" y="2419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Products</a:t>
          </a:r>
        </a:p>
      </xdr:txBody>
    </xdr:sp>
    <xdr:clientData/>
  </xdr:twoCellAnchor>
  <xdr:twoCellAnchor>
    <xdr:from>
      <xdr:col>1</xdr:col>
      <xdr:colOff>428624</xdr:colOff>
      <xdr:row>13</xdr:row>
      <xdr:rowOff>190499</xdr:rowOff>
    </xdr:from>
    <xdr:to>
      <xdr:col>2</xdr:col>
      <xdr:colOff>3674</xdr:colOff>
      <xdr:row>15</xdr:row>
      <xdr:rowOff>169499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6670D76-3BD1-44EC-BBBD-D4427CFE9877}"/>
            </a:ext>
          </a:extLst>
        </xdr:cNvPr>
        <xdr:cNvSpPr/>
      </xdr:nvSpPr>
      <xdr:spPr>
        <a:xfrm>
          <a:off x="790574" y="2800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Vendors</a:t>
          </a:r>
        </a:p>
      </xdr:txBody>
    </xdr:sp>
    <xdr:clientData/>
  </xdr:twoCellAnchor>
  <xdr:twoCellAnchor>
    <xdr:from>
      <xdr:col>1</xdr:col>
      <xdr:colOff>428624</xdr:colOff>
      <xdr:row>15</xdr:row>
      <xdr:rowOff>190499</xdr:rowOff>
    </xdr:from>
    <xdr:to>
      <xdr:col>2</xdr:col>
      <xdr:colOff>3674</xdr:colOff>
      <xdr:row>17</xdr:row>
      <xdr:rowOff>169499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EA9833A-7D67-4C1D-963F-5F86AA8CD07E}"/>
            </a:ext>
          </a:extLst>
        </xdr:cNvPr>
        <xdr:cNvSpPr/>
      </xdr:nvSpPr>
      <xdr:spPr>
        <a:xfrm>
          <a:off x="790574" y="3181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New</a:t>
          </a:r>
          <a:r>
            <a:rPr lang="en-IN" sz="1100" b="1" baseline="0">
              <a:solidFill>
                <a:schemeClr val="bg1"/>
              </a:solidFill>
            </a:rPr>
            <a:t> Entry</a:t>
          </a:r>
        </a:p>
        <a:p>
          <a:pPr algn="ctr"/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428624</xdr:colOff>
      <xdr:row>17</xdr:row>
      <xdr:rowOff>190499</xdr:rowOff>
    </xdr:from>
    <xdr:to>
      <xdr:col>2</xdr:col>
      <xdr:colOff>3674</xdr:colOff>
      <xdr:row>19</xdr:row>
      <xdr:rowOff>169499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E8A57E3-1AC0-43A3-94E3-151C2BD57865}"/>
            </a:ext>
          </a:extLst>
        </xdr:cNvPr>
        <xdr:cNvSpPr/>
      </xdr:nvSpPr>
      <xdr:spPr>
        <a:xfrm>
          <a:off x="790574" y="3562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>
              <a:solidFill>
                <a:schemeClr val="bg1"/>
              </a:solidFill>
            </a:rPr>
            <a:t>Purchase</a:t>
          </a:r>
        </a:p>
      </xdr:txBody>
    </xdr:sp>
    <xdr:clientData/>
  </xdr:twoCellAnchor>
  <xdr:twoCellAnchor>
    <xdr:from>
      <xdr:col>1</xdr:col>
      <xdr:colOff>428624</xdr:colOff>
      <xdr:row>19</xdr:row>
      <xdr:rowOff>190499</xdr:rowOff>
    </xdr:from>
    <xdr:to>
      <xdr:col>2</xdr:col>
      <xdr:colOff>3674</xdr:colOff>
      <xdr:row>21</xdr:row>
      <xdr:rowOff>169499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513C544-E75E-4EB6-BC6A-442C6E139CCF}"/>
            </a:ext>
          </a:extLst>
        </xdr:cNvPr>
        <xdr:cNvSpPr/>
      </xdr:nvSpPr>
      <xdr:spPr>
        <a:xfrm>
          <a:off x="790574" y="3943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200" b="1">
              <a:solidFill>
                <a:schemeClr val="bg1"/>
              </a:solidFill>
            </a:rPr>
            <a:t>Sales</a:t>
          </a:r>
        </a:p>
      </xdr:txBody>
    </xdr:sp>
    <xdr:clientData/>
  </xdr:twoCellAnchor>
  <xdr:twoCellAnchor>
    <xdr:from>
      <xdr:col>1</xdr:col>
      <xdr:colOff>428624</xdr:colOff>
      <xdr:row>21</xdr:row>
      <xdr:rowOff>190499</xdr:rowOff>
    </xdr:from>
    <xdr:to>
      <xdr:col>2</xdr:col>
      <xdr:colOff>3674</xdr:colOff>
      <xdr:row>23</xdr:row>
      <xdr:rowOff>169499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F4F85A6B-F574-49D7-B4F3-7F155568B2E3}"/>
            </a:ext>
          </a:extLst>
        </xdr:cNvPr>
        <xdr:cNvSpPr/>
      </xdr:nvSpPr>
      <xdr:spPr>
        <a:xfrm>
          <a:off x="790574" y="4324349"/>
          <a:ext cx="1080000" cy="360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600" b="1">
              <a:solidFill>
                <a:schemeClr val="tx1"/>
              </a:solidFill>
            </a:rPr>
            <a:t>Inventory</a:t>
          </a:r>
          <a:endParaRPr lang="en-IN" sz="11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37050</xdr:colOff>
      <xdr:row>8</xdr:row>
      <xdr:rowOff>38100</xdr:rowOff>
    </xdr:from>
    <xdr:to>
      <xdr:col>1</xdr:col>
      <xdr:colOff>361050</xdr:colOff>
      <xdr:row>9</xdr:row>
      <xdr:rowOff>171600</xdr:rowOff>
    </xdr:to>
    <xdr:pic>
      <xdr:nvPicPr>
        <xdr:cNvPr id="12" name="Graphic 11" descr="Presentation with bar chart">
          <a:extLst>
            <a:ext uri="{FF2B5EF4-FFF2-40B4-BE49-F238E27FC236}">
              <a16:creationId xmlns:a16="http://schemas.microsoft.com/office/drawing/2014/main" id="{B19210A1-D14E-4DC2-AAD6-BFA824AF1E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399000" y="1695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18</xdr:row>
      <xdr:rowOff>38100</xdr:rowOff>
    </xdr:from>
    <xdr:to>
      <xdr:col>1</xdr:col>
      <xdr:colOff>362100</xdr:colOff>
      <xdr:row>19</xdr:row>
      <xdr:rowOff>171600</xdr:rowOff>
    </xdr:to>
    <xdr:pic>
      <xdr:nvPicPr>
        <xdr:cNvPr id="13" name="Graphic 12" descr="Customer review RTL">
          <a:extLst>
            <a:ext uri="{FF2B5EF4-FFF2-40B4-BE49-F238E27FC236}">
              <a16:creationId xmlns:a16="http://schemas.microsoft.com/office/drawing/2014/main" id="{8E8B29D9-0A66-4ACA-A505-08668DDCB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400050" y="3600450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14</xdr:row>
      <xdr:rowOff>9525</xdr:rowOff>
    </xdr:from>
    <xdr:to>
      <xdr:col>1</xdr:col>
      <xdr:colOff>361050</xdr:colOff>
      <xdr:row>15</xdr:row>
      <xdr:rowOff>143025</xdr:rowOff>
    </xdr:to>
    <xdr:pic>
      <xdr:nvPicPr>
        <xdr:cNvPr id="14" name="Graphic 13" descr="User">
          <a:extLst>
            <a:ext uri="{FF2B5EF4-FFF2-40B4-BE49-F238E27FC236}">
              <a16:creationId xmlns:a16="http://schemas.microsoft.com/office/drawing/2014/main" id="{51DA8056-1B90-4106-B52B-E2FBE3033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99000" y="280987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12</xdr:row>
      <xdr:rowOff>28575</xdr:rowOff>
    </xdr:from>
    <xdr:to>
      <xdr:col>1</xdr:col>
      <xdr:colOff>361050</xdr:colOff>
      <xdr:row>13</xdr:row>
      <xdr:rowOff>162075</xdr:rowOff>
    </xdr:to>
    <xdr:pic>
      <xdr:nvPicPr>
        <xdr:cNvPr id="15" name="Graphic 14" descr="Silo">
          <a:extLst>
            <a:ext uri="{FF2B5EF4-FFF2-40B4-BE49-F238E27FC236}">
              <a16:creationId xmlns:a16="http://schemas.microsoft.com/office/drawing/2014/main" id="{B3C2777C-C011-46F9-B635-21B4C3A24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399000" y="24479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47045</xdr:colOff>
      <xdr:row>20</xdr:row>
      <xdr:rowOff>16650</xdr:rowOff>
    </xdr:from>
    <xdr:to>
      <xdr:col>1</xdr:col>
      <xdr:colOff>351056</xdr:colOff>
      <xdr:row>21</xdr:row>
      <xdr:rowOff>150150</xdr:rowOff>
    </xdr:to>
    <xdr:pic>
      <xdr:nvPicPr>
        <xdr:cNvPr id="16" name="Graphic 15" descr="Checklist RTL">
          <a:extLst>
            <a:ext uri="{FF2B5EF4-FFF2-40B4-BE49-F238E27FC236}">
              <a16:creationId xmlns:a16="http://schemas.microsoft.com/office/drawing/2014/main" id="{4266DA08-B0EE-4FA0-B25E-BD01BE856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408995" y="3960000"/>
          <a:ext cx="304011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15</xdr:row>
      <xdr:rowOff>180975</xdr:rowOff>
    </xdr:from>
    <xdr:to>
      <xdr:col>1</xdr:col>
      <xdr:colOff>361050</xdr:colOff>
      <xdr:row>17</xdr:row>
      <xdr:rowOff>123975</xdr:rowOff>
    </xdr:to>
    <xdr:pic>
      <xdr:nvPicPr>
        <xdr:cNvPr id="17" name="Graphic 16" descr="Clipboard">
          <a:extLst>
            <a:ext uri="{FF2B5EF4-FFF2-40B4-BE49-F238E27FC236}">
              <a16:creationId xmlns:a16="http://schemas.microsoft.com/office/drawing/2014/main" id="{A5F75637-9071-4630-8EED-7B47A15A5B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399000" y="3171825"/>
          <a:ext cx="32400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</xdr:row>
      <xdr:rowOff>169050</xdr:rowOff>
    </xdr:from>
    <xdr:to>
      <xdr:col>1</xdr:col>
      <xdr:colOff>379050</xdr:colOff>
      <xdr:row>11</xdr:row>
      <xdr:rowOff>148050</xdr:rowOff>
    </xdr:to>
    <xdr:pic>
      <xdr:nvPicPr>
        <xdr:cNvPr id="18" name="Graphic 17" descr="Boardroom">
          <a:extLst>
            <a:ext uri="{FF2B5EF4-FFF2-40B4-BE49-F238E27FC236}">
              <a16:creationId xmlns:a16="http://schemas.microsoft.com/office/drawing/2014/main" id="{ADEF1285-F19C-4A6A-B4D1-B24FFD8A1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381000" y="2016900"/>
          <a:ext cx="360000" cy="36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37050</xdr:colOff>
      <xdr:row>22</xdr:row>
      <xdr:rowOff>9525</xdr:rowOff>
    </xdr:from>
    <xdr:to>
      <xdr:col>1</xdr:col>
      <xdr:colOff>361050</xdr:colOff>
      <xdr:row>23</xdr:row>
      <xdr:rowOff>143025</xdr:rowOff>
    </xdr:to>
    <xdr:pic>
      <xdr:nvPicPr>
        <xdr:cNvPr id="19" name="Graphic 18" descr="Daily calendar">
          <a:extLst>
            <a:ext uri="{FF2B5EF4-FFF2-40B4-BE49-F238E27FC236}">
              <a16:creationId xmlns:a16="http://schemas.microsoft.com/office/drawing/2014/main" id="{62957E9E-50EF-4738-AEAC-24A82B9363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399000" y="4333875"/>
          <a:ext cx="324000" cy="324000"/>
        </a:xfrm>
        <a:prstGeom prst="rect">
          <a:avLst/>
        </a:prstGeom>
      </xdr:spPr>
    </xdr:pic>
    <xdr:clientData/>
  </xdr:twoCellAnchor>
  <xdr:twoCellAnchor editAs="absolute">
    <xdr:from>
      <xdr:col>3</xdr:col>
      <xdr:colOff>19051</xdr:colOff>
      <xdr:row>0</xdr:row>
      <xdr:rowOff>95251</xdr:rowOff>
    </xdr:from>
    <xdr:to>
      <xdr:col>11</xdr:col>
      <xdr:colOff>142875</xdr:colOff>
      <xdr:row>2</xdr:row>
      <xdr:rowOff>19051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DF8FD810-A518-4977-B85E-AAA1EDD36FE5}"/>
            </a:ext>
          </a:extLst>
        </xdr:cNvPr>
        <xdr:cNvSpPr/>
      </xdr:nvSpPr>
      <xdr:spPr>
        <a:xfrm>
          <a:off x="2133601" y="95251"/>
          <a:ext cx="10182224" cy="438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800" b="1">
              <a:solidFill>
                <a:schemeClr val="bg1"/>
              </a:solidFill>
            </a:rPr>
            <a:t>Inventory Managment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495301</xdr:colOff>
      <xdr:row>1</xdr:row>
      <xdr:rowOff>152400</xdr:rowOff>
    </xdr:from>
    <xdr:to>
      <xdr:col>10</xdr:col>
      <xdr:colOff>557212</xdr:colOff>
      <xdr:row>12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CEF547-1686-497F-814D-54F1A7A06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47624</xdr:colOff>
      <xdr:row>1</xdr:row>
      <xdr:rowOff>161924</xdr:rowOff>
    </xdr:from>
    <xdr:to>
      <xdr:col>16</xdr:col>
      <xdr:colOff>57150</xdr:colOff>
      <xdr:row>12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521D2D-E3EF-41CB-89C0-76B3BA237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485775</xdr:colOff>
      <xdr:row>13</xdr:row>
      <xdr:rowOff>14287</xdr:rowOff>
    </xdr:from>
    <xdr:to>
      <xdr:col>16</xdr:col>
      <xdr:colOff>123825</xdr:colOff>
      <xdr:row>27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9DFBF5-0903-451D-BD56-67EF34A96A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49.885569907405" createdVersion="6" refreshedVersion="6" minRefreshableVersion="3" recordCount="9" xr:uid="{E1C73775-92BA-4C0A-A23E-E296A39F569A}">
  <cacheSource type="worksheet">
    <worksheetSource name="Customers_Data"/>
  </cacheSource>
  <cacheFields count="4">
    <cacheField name="Cust_id" numFmtId="0">
      <sharedItems containsSemiMixedTypes="0" containsString="0" containsNumber="1" containsInteger="1" minValue="100" maxValue="108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49.885570138889" createdVersion="6" refreshedVersion="6" minRefreshableVersion="3" recordCount="14" xr:uid="{2DE9FFE6-9180-439F-AB56-1188CF1D34D4}">
  <cacheSource type="worksheet">
    <worksheetSource name="Products_Data"/>
  </cacheSource>
  <cacheFields count="4">
    <cacheField name="HSN Code" numFmtId="0">
      <sharedItems containsBlank="1"/>
    </cacheField>
    <cacheField name="Product Name " numFmtId="0">
      <sharedItems containsBlank="1"/>
    </cacheField>
    <cacheField name="Cost" numFmtId="0">
      <sharedItems containsString="0" containsBlank="1" containsNumber="1" containsInteger="1" minValue="200" maxValue="52000"/>
    </cacheField>
    <cacheField name="Selling Price" numFmtId="0">
      <sharedItems containsString="0" containsBlank="1" containsNumber="1" minValue="240" maxValue="6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49.885570254628" createdVersion="6" refreshedVersion="6" minRefreshableVersion="3" recordCount="18" xr:uid="{403AFDF2-CA5B-4973-924C-D15539792263}">
  <cacheSource type="worksheet">
    <worksheetSource name="Purchase_Data"/>
  </cacheSource>
  <cacheFields count="7">
    <cacheField name="HSN Code" numFmtId="0">
      <sharedItems containsBlank="1"/>
    </cacheField>
    <cacheField name="Product Name" numFmtId="0">
      <sharedItems/>
    </cacheField>
    <cacheField name="Vendors" numFmtId="0">
      <sharedItems/>
    </cacheField>
    <cacheField name="Date" numFmtId="14">
      <sharedItems containsSemiMixedTypes="0" containsNonDate="0" containsDate="1" containsString="0" minDate="2024-12-10T00:00:00" maxDate="2024-12-28T00:00:00"/>
    </cacheField>
    <cacheField name="Units" numFmtId="0">
      <sharedItems containsString="0" containsBlank="1" containsNumber="1" containsInteger="1" minValue="2" maxValue="65"/>
    </cacheField>
    <cacheField name="Cost" numFmtId="0">
      <sharedItems containsMixedTypes="1" containsNumber="1" containsInteger="1" minValue="200" maxValue="52000"/>
    </cacheField>
    <cacheField name="Amount" numFmtId="0">
      <sharedItems containsMixedTypes="1" containsNumber="1" containsInteger="1" minValue="4000" maxValue="182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49.88557071759" createdVersion="6" refreshedVersion="6" minRefreshableVersion="3" recordCount="22" xr:uid="{469582C9-8DCE-4AB3-B16E-80362E66FC01}">
  <cacheSource type="worksheet">
    <worksheetSource name="Sales_Data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7">
        <s v="Ram Sales"/>
        <s v="Atul ltd"/>
        <s v="Mk Tech"/>
        <s v="99store"/>
        <s v="Rajesh kumar"/>
        <s v="jain Tel."/>
        <s v=" "/>
      </sharedItems>
    </cacheField>
    <cacheField name="HSN Coad" numFmtId="0">
      <sharedItems containsBlank="1"/>
    </cacheField>
    <cacheField name="Product name" numFmtId="0">
      <sharedItems/>
    </cacheField>
    <cacheField name="Date" numFmtId="14">
      <sharedItems containsNonDate="0" containsDate="1" containsString="0" containsBlank="1" minDate="2024-12-10T00:00:00" maxDate="2024-12-28T00:00:00"/>
    </cacheField>
    <cacheField name="Stock(units)" numFmtId="0">
      <sharedItems containsMixedTypes="1" containsNumber="1" containsInteger="1" minValue="10" maxValue="63"/>
    </cacheField>
    <cacheField name="Units" numFmtId="0">
      <sharedItems containsString="0" containsBlank="1" containsNumber="1" containsInteger="1" minValue="2" maxValue="30"/>
    </cacheField>
    <cacheField name="price" numFmtId="0">
      <sharedItems containsMixedTypes="1" containsNumber="1" minValue="240" maxValue="62000"/>
    </cacheField>
    <cacheField name="Amount" numFmtId="0">
      <sharedItems containsMixedTypes="1" containsNumber="1" minValue="1917.6" maxValue="828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649.885570949074" createdVersion="6" refreshedVersion="6" minRefreshableVersion="3" recordCount="13" xr:uid="{1FD346F8-58B3-4CEE-9A6B-BA7CB2B5874C}">
  <cacheSource type="worksheet">
    <worksheetSource name="Inventory_Data"/>
  </cacheSource>
  <cacheFields count="8">
    <cacheField name="HSN Code" numFmtId="0">
      <sharedItems containsBlank="1"/>
    </cacheField>
    <cacheField name="Product Name" numFmtId="0">
      <sharedItems containsBlank="1" count="9">
        <s v="Smart Watch"/>
        <s v="Laptop HP "/>
        <s v="Wireless Print"/>
        <s v="Desktop"/>
        <s v="Mouse"/>
        <s v="Rgb keyboard"/>
        <s v="Camare"/>
        <s v="Headphone"/>
        <m/>
      </sharedItems>
    </cacheField>
    <cacheField name="Cost" numFmtId="0">
      <sharedItems containsString="0" containsBlank="1" containsNumber="1" containsInteger="1" minValue="200" maxValue="52000"/>
    </cacheField>
    <cacheField name="Purchase unite" numFmtId="0">
      <sharedItems containsString="0" containsBlank="1" containsNumber="1" containsInteger="1" minValue="30" maxValue="95"/>
    </cacheField>
    <cacheField name="Sales Units" numFmtId="0">
      <sharedItems containsString="0" containsBlank="1" containsNumber="1" containsInteger="1" minValue="5" maxValue="40"/>
    </cacheField>
    <cacheField name="Stock " numFmtId="0">
      <sharedItems containsString="0" containsBlank="1" containsNumber="1" containsInteger="1" minValue="10" maxValue="63"/>
    </cacheField>
    <cacheField name="Stock Amt" numFmtId="0">
      <sharedItems containsString="0" containsBlank="1" containsNumber="1" containsInteger="1" minValue="3400" maxValue="1560000"/>
    </cacheField>
    <cacheField name="Notifi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">
  <r>
    <n v="100"/>
    <s v="Ram Sales"/>
    <s v="Ram@gmail.com"/>
    <s v="Delhi,India"/>
  </r>
  <r>
    <n v="101"/>
    <s v="Atul ltd"/>
    <s v="Atul@gmail.com"/>
    <s v="121102,palwal,HR"/>
  </r>
  <r>
    <n v="102"/>
    <s v="Mk Tech"/>
    <s v="Mk@gmail.com"/>
    <s v="Faridabad,121101"/>
  </r>
  <r>
    <n v="103"/>
    <s v="99store"/>
    <s v="99@gmail.com"/>
    <s v="Agra, UP"/>
  </r>
  <r>
    <n v="104"/>
    <s v="Rajesh kumar"/>
    <s v="Rajesh@gmail.com"/>
    <s v="New Delhi, 110011"/>
  </r>
  <r>
    <n v="105"/>
    <s v="Amit"/>
    <s v="Amit@gmail.com"/>
    <s v="Gurgaon, New Delhi"/>
  </r>
  <r>
    <n v="106"/>
    <s v="jain Tel."/>
    <s v="jain@gmail.com"/>
    <s v="janpath, New Delhi"/>
  </r>
  <r>
    <n v="107"/>
    <s v="Aman"/>
    <s v="Aman@gmail.com"/>
    <s v="Etah"/>
  </r>
  <r>
    <n v="108"/>
    <s v="Bhuvanesh"/>
    <s v="bhuvanesh@gmail.com"/>
    <s v="Agra, UP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s v="N1001"/>
    <s v="Smart Watch"/>
    <n v="980"/>
    <n v="1176"/>
  </r>
  <r>
    <s v="N1002"/>
    <s v="Laptop HP "/>
    <n v="34500"/>
    <n v="41400"/>
  </r>
  <r>
    <s v="N1003"/>
    <s v="Wireless Print"/>
    <n v="4600"/>
    <n v="5520"/>
  </r>
  <r>
    <s v="N1004"/>
    <s v="Desktop"/>
    <n v="21000"/>
    <n v="25000"/>
  </r>
  <r>
    <s v="N1005"/>
    <s v="Mouse"/>
    <n v="200"/>
    <n v="240"/>
  </r>
  <r>
    <s v="N1006"/>
    <s v="Rgb keyboard"/>
    <n v="340"/>
    <n v="408"/>
  </r>
  <r>
    <s v="N1007"/>
    <s v="Camare"/>
    <n v="52000"/>
    <n v="62000"/>
  </r>
  <r>
    <s v="N1008"/>
    <s v="Headphone"/>
    <n v="799"/>
    <n v="958.8"/>
  </r>
  <r>
    <s v="N1009"/>
    <s v="Speakers"/>
    <n v="670"/>
    <n v="804"/>
  </r>
  <r>
    <s v="N1010"/>
    <s v="Tablets"/>
    <n v="23500"/>
    <n v="28200"/>
  </r>
  <r>
    <s v="N1011"/>
    <s v="Phone"/>
    <n v="5000"/>
    <n v="6000"/>
  </r>
  <r>
    <m/>
    <m/>
    <m/>
    <m/>
  </r>
  <r>
    <m/>
    <m/>
    <m/>
    <m/>
  </r>
  <r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s v="N1001"/>
    <s v="Smart Watch"/>
    <s v="Tech99"/>
    <d v="2024-12-10T00:00:00"/>
    <n v="50"/>
    <n v="980"/>
    <n v="49000"/>
  </r>
  <r>
    <s v="N1002"/>
    <s v="Laptop HP "/>
    <s v="Tech99"/>
    <d v="2024-12-11T00:00:00"/>
    <n v="20"/>
    <n v="34500"/>
    <n v="690000"/>
  </r>
  <r>
    <s v="N1005"/>
    <s v="Mouse"/>
    <s v="GG Traders"/>
    <d v="2024-12-12T00:00:00"/>
    <n v="20"/>
    <n v="200"/>
    <n v="4000"/>
  </r>
  <r>
    <s v="N1004"/>
    <s v="Desktop"/>
    <s v="GG Traders"/>
    <d v="2024-12-13T00:00:00"/>
    <n v="40"/>
    <n v="21000"/>
    <n v="840000"/>
  </r>
  <r>
    <s v="N1003"/>
    <s v="Wireless Print"/>
    <s v="Tech99"/>
    <d v="2024-12-14T00:00:00"/>
    <n v="50"/>
    <n v="4600"/>
    <n v="230000"/>
  </r>
  <r>
    <s v="N1005"/>
    <s v="Mouse"/>
    <s v="GG Traders"/>
    <d v="2024-12-15T00:00:00"/>
    <n v="20"/>
    <n v="200"/>
    <n v="4000"/>
  </r>
  <r>
    <s v="N1006"/>
    <s v="Rgb keyboard"/>
    <s v="GG Traders"/>
    <d v="2024-12-16T00:00:00"/>
    <n v="30"/>
    <n v="340"/>
    <n v="10200"/>
  </r>
  <r>
    <s v="N1007"/>
    <s v="Camare"/>
    <s v="GG Traders"/>
    <d v="2024-12-17T00:00:00"/>
    <n v="35"/>
    <n v="52000"/>
    <n v="1820000"/>
  </r>
  <r>
    <s v="N1008"/>
    <s v="Headphone"/>
    <s v="Compac"/>
    <d v="2024-12-18T00:00:00"/>
    <n v="20"/>
    <n v="799"/>
    <n v="15980"/>
  </r>
  <r>
    <s v="N1008"/>
    <s v="Headphone"/>
    <s v="Compac"/>
    <d v="2024-12-19T00:00:00"/>
    <n v="65"/>
    <n v="799"/>
    <n v="51935"/>
  </r>
  <r>
    <s v="N1009"/>
    <s v="Speakers"/>
    <s v="Compac"/>
    <d v="2024-12-20T00:00:00"/>
    <n v="40"/>
    <n v="670"/>
    <n v="26800"/>
  </r>
  <r>
    <s v="N1010"/>
    <s v="Tablets"/>
    <s v="Compac"/>
    <d v="2024-12-21T00:00:00"/>
    <n v="50"/>
    <n v="23500"/>
    <n v="1175000"/>
  </r>
  <r>
    <s v="N1002"/>
    <s v="Laptop HP "/>
    <s v="Tech99"/>
    <d v="2024-12-22T00:00:00"/>
    <n v="2"/>
    <n v="34500"/>
    <n v="69000"/>
  </r>
  <r>
    <s v="N1002"/>
    <s v="Laptop HP "/>
    <s v="Tech99"/>
    <d v="2024-12-23T00:00:00"/>
    <n v="25"/>
    <n v="34500"/>
    <n v="862500"/>
  </r>
  <r>
    <s v="N1005"/>
    <s v="Mouse"/>
    <s v="GG Traders"/>
    <d v="2024-12-24T00:00:00"/>
    <n v="50"/>
    <n v="200"/>
    <n v="10000"/>
  </r>
  <r>
    <s v="N1008"/>
    <s v="Headphone"/>
    <s v="Compac"/>
    <d v="2024-12-25T00:00:00"/>
    <n v="10"/>
    <n v="799"/>
    <n v="7990"/>
  </r>
  <r>
    <s v="N1010"/>
    <s v="Tablets"/>
    <s v="Compac"/>
    <d v="2024-12-26T00:00:00"/>
    <n v="4"/>
    <n v="23500"/>
    <n v="94000"/>
  </r>
  <r>
    <m/>
    <s v=""/>
    <s v=" "/>
    <d v="2024-12-27T00:00:00"/>
    <m/>
    <s v=" "/>
    <s v=" 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00"/>
    <x v="0"/>
    <s v="N1001"/>
    <s v="Smart Watch"/>
    <d v="2024-12-10T00:00:00"/>
    <n v="28"/>
    <n v="10"/>
    <n v="1176"/>
    <n v="11760"/>
  </r>
  <r>
    <n v="101"/>
    <x v="1"/>
    <s v="N1002"/>
    <s v="Laptop HP "/>
    <d v="2024-12-11T00:00:00"/>
    <n v="17"/>
    <n v="10"/>
    <n v="41400"/>
    <n v="414000"/>
  </r>
  <r>
    <n v="102"/>
    <x v="2"/>
    <s v="N1003"/>
    <s v="Wireless Print"/>
    <d v="2024-12-12T00:00:00"/>
    <n v="10"/>
    <n v="30"/>
    <n v="5520"/>
    <n v="165600"/>
  </r>
  <r>
    <n v="103"/>
    <x v="3"/>
    <s v="N1004"/>
    <s v="Desktop"/>
    <d v="2024-12-13T00:00:00"/>
    <n v="20"/>
    <n v="20"/>
    <n v="25000"/>
    <n v="500000"/>
  </r>
  <r>
    <n v="104"/>
    <x v="4"/>
    <s v="N1005"/>
    <s v="Mouse"/>
    <d v="2024-12-14T00:00:00"/>
    <n v="60"/>
    <n v="10"/>
    <n v="240"/>
    <n v="2400"/>
  </r>
  <r>
    <n v="103"/>
    <x v="3"/>
    <s v="N1006"/>
    <s v="Rgb keyboard"/>
    <d v="2024-12-15T00:00:00"/>
    <n v="10"/>
    <n v="20"/>
    <n v="408"/>
    <n v="8160"/>
  </r>
  <r>
    <n v="103"/>
    <x v="3"/>
    <s v="N1008"/>
    <s v="Headphone"/>
    <d v="2024-12-16T00:00:00"/>
    <n v="63"/>
    <n v="30"/>
    <n v="958.8"/>
    <n v="28764"/>
  </r>
  <r>
    <n v="104"/>
    <x v="4"/>
    <s v="N1005"/>
    <s v="Mouse"/>
    <d v="2024-12-17T00:00:00"/>
    <n v="60"/>
    <n v="10"/>
    <n v="240"/>
    <n v="2400"/>
  </r>
  <r>
    <n v="103"/>
    <x v="3"/>
    <s v="N1009"/>
    <s v="Speakers"/>
    <d v="2024-12-18T00:00:00"/>
    <n v="63"/>
    <n v="15"/>
    <n v="804"/>
    <n v="12060"/>
  </r>
  <r>
    <n v="103"/>
    <x v="3"/>
    <s v="N1010"/>
    <s v="Tablets"/>
    <d v="2024-12-19T00:00:00"/>
    <n v="63"/>
    <n v="25"/>
    <n v="28200"/>
    <n v="705000"/>
  </r>
  <r>
    <n v="103"/>
    <x v="3"/>
    <s v="N1002"/>
    <s v="Laptop HP "/>
    <d v="2024-12-20T00:00:00"/>
    <n v="17"/>
    <n v="20"/>
    <n v="41400"/>
    <n v="828000"/>
  </r>
  <r>
    <n v="103"/>
    <x v="3"/>
    <s v="N1003"/>
    <s v="Wireless Print"/>
    <d v="2024-12-21T00:00:00"/>
    <n v="10"/>
    <n v="10"/>
    <n v="5520"/>
    <n v="55200"/>
  </r>
  <r>
    <n v="103"/>
    <x v="3"/>
    <s v="N1005"/>
    <s v="Mouse"/>
    <d v="2024-12-22T00:00:00"/>
    <n v="60"/>
    <n v="10"/>
    <n v="240"/>
    <n v="2400"/>
  </r>
  <r>
    <n v="101"/>
    <x v="1"/>
    <s v="N1001"/>
    <s v="Smart Watch"/>
    <d v="2024-12-23T00:00:00"/>
    <n v="28"/>
    <n v="10"/>
    <n v="1176"/>
    <n v="11760"/>
  </r>
  <r>
    <n v="106"/>
    <x v="5"/>
    <s v="N1007"/>
    <s v="Camare"/>
    <d v="2024-12-24T00:00:00"/>
    <n v="30"/>
    <n v="5"/>
    <n v="62000"/>
    <n v="310000"/>
  </r>
  <r>
    <n v="103"/>
    <x v="3"/>
    <s v="N1001"/>
    <s v="Smart Watch"/>
    <d v="2024-12-25T00:00:00"/>
    <n v="28"/>
    <n v="2"/>
    <n v="1176"/>
    <n v="2352"/>
  </r>
  <r>
    <n v="106"/>
    <x v="5"/>
    <s v="N1008"/>
    <s v="Headphone"/>
    <d v="2024-12-26T00:00:00"/>
    <n v="63"/>
    <n v="2"/>
    <n v="958.8"/>
    <n v="1917.6"/>
  </r>
  <r>
    <n v="100"/>
    <x v="0"/>
    <s v="N1010"/>
    <s v="Tablets"/>
    <d v="2024-12-27T00:00:00"/>
    <n v="63"/>
    <n v="10"/>
    <n v="28200"/>
    <n v="282000"/>
  </r>
  <r>
    <m/>
    <x v="6"/>
    <m/>
    <s v=" "/>
    <m/>
    <s v=" "/>
    <m/>
    <s v=" "/>
    <s v=" "/>
  </r>
  <r>
    <m/>
    <x v="6"/>
    <m/>
    <s v=" "/>
    <m/>
    <s v=" "/>
    <m/>
    <s v=" "/>
    <s v=" "/>
  </r>
  <r>
    <m/>
    <x v="6"/>
    <m/>
    <s v=" "/>
    <m/>
    <s v=" "/>
    <m/>
    <s v=" "/>
    <s v=" "/>
  </r>
  <r>
    <m/>
    <x v="6"/>
    <m/>
    <s v=" "/>
    <m/>
    <s v=" "/>
    <m/>
    <s v=" "/>
    <s v=" 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50"/>
    <n v="22"/>
    <n v="28"/>
    <n v="27440"/>
    <s v=" "/>
  </r>
  <r>
    <s v="N1002"/>
    <x v="1"/>
    <n v="34500"/>
    <n v="47"/>
    <n v="30"/>
    <n v="17"/>
    <n v="586500"/>
    <s v=" "/>
  </r>
  <r>
    <s v="N1003"/>
    <x v="2"/>
    <n v="4600"/>
    <n v="50"/>
    <n v="40"/>
    <n v="10"/>
    <n v="46000"/>
    <s v=" "/>
  </r>
  <r>
    <s v="N1004"/>
    <x v="3"/>
    <n v="21000"/>
    <n v="40"/>
    <n v="20"/>
    <n v="20"/>
    <n v="420000"/>
    <s v=" "/>
  </r>
  <r>
    <s v="N1005"/>
    <x v="4"/>
    <n v="200"/>
    <n v="90"/>
    <n v="30"/>
    <n v="60"/>
    <n v="12000"/>
    <s v=" "/>
  </r>
  <r>
    <s v="N1006"/>
    <x v="5"/>
    <n v="340"/>
    <n v="30"/>
    <n v="20"/>
    <n v="10"/>
    <n v="3400"/>
    <s v=" "/>
  </r>
  <r>
    <s v="N1007"/>
    <x v="6"/>
    <n v="52000"/>
    <n v="35"/>
    <n v="5"/>
    <n v="30"/>
    <n v="1560000"/>
    <s v=" "/>
  </r>
  <r>
    <s v="N1008"/>
    <x v="7"/>
    <n v="799"/>
    <n v="95"/>
    <n v="32"/>
    <n v="63"/>
    <n v="50337"/>
    <s v=" "/>
  </r>
  <r>
    <m/>
    <x v="8"/>
    <m/>
    <m/>
    <m/>
    <m/>
    <m/>
    <s v=" "/>
  </r>
  <r>
    <m/>
    <x v="8"/>
    <m/>
    <m/>
    <m/>
    <m/>
    <m/>
    <s v=" "/>
  </r>
  <r>
    <m/>
    <x v="8"/>
    <m/>
    <m/>
    <m/>
    <m/>
    <m/>
    <s v=" "/>
  </r>
  <r>
    <m/>
    <x v="8"/>
    <m/>
    <m/>
    <m/>
    <m/>
    <m/>
    <s v=" "/>
  </r>
  <r>
    <m/>
    <x v="8"/>
    <m/>
    <m/>
    <m/>
    <m/>
    <m/>
    <s v=" 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66029D-9F1E-4D0F-8020-11394CBFF8D8}" name="PivotTable4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3:A14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8" baseField="0" baseItem="37934530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4AB48E-3793-48E0-8764-A5671CAB3B02}" name="PivotTable3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9:A10" firstHeaderRow="1" firstDataRow="1" firstDataCol="0"/>
  <pivotFields count="7">
    <pivotField showAll="0"/>
    <pivotField showAll="0"/>
    <pivotField showAll="0"/>
    <pivotField numFmtId="14"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Amount" fld="6" baseField="0" baseItem="37934530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D21685-EB12-4957-9A17-533D4294FDCA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900F37-525B-4D8C-9591-CD7CA9F5A74A}" name="PivotTable10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E13:F19" firstHeaderRow="1" firstDataRow="1" firstDataCol="1"/>
  <pivotFields count="9">
    <pivotField showAll="0"/>
    <pivotField axis="axisRow" showAll="0" measureFilter="1" sortType="descending">
      <items count="8">
        <item x="6"/>
        <item x="3"/>
        <item x="1"/>
        <item x="5"/>
        <item x="2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6">
    <i>
      <x v="1"/>
    </i>
    <i>
      <x v="2"/>
    </i>
    <i>
      <x v="3"/>
    </i>
    <i>
      <x v="6"/>
    </i>
    <i>
      <x v="4"/>
    </i>
    <i t="grand">
      <x/>
    </i>
  </rowItems>
  <colItems count="1">
    <i/>
  </colItems>
  <dataFields count="1">
    <dataField name="Sum of Amount" fld="8" baseField="1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FFD27E-E485-4450-9EB7-B537FBE0246B}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:A7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Product Name 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DDDBD3-0A66-49EC-A44F-5CED0F772B14}" name="PivotTable11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E21:F30" firstHeaderRow="1" firstDataRow="1" firstDataCol="1"/>
  <pivotFields count="8">
    <pivotField showAll="0"/>
    <pivotField axis="axisRow" showAll="0">
      <items count="10">
        <item x="6"/>
        <item x="3"/>
        <item x="7"/>
        <item x="1"/>
        <item x="4"/>
        <item x="5"/>
        <item x="0"/>
        <item x="2"/>
        <item h="1" x="8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Stock " fld="5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87746E-CFF4-41BB-AAE0-E0E7323B003C}" name="PivotTable9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E3:F9" firstHeaderRow="1" firstDataRow="1" firstDataCol="1"/>
  <pivotFields count="8">
    <pivotField showAll="0"/>
    <pivotField axis="axisRow" showAll="0" measureFilter="1" sortType="descending" defaultSubtotal="0">
      <items count="9">
        <item x="6"/>
        <item x="3"/>
        <item x="7"/>
        <item x="1"/>
        <item x="4"/>
        <item x="5"/>
        <item x="0"/>
        <item x="2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7"/>
    </i>
    <i>
      <x v="2"/>
    </i>
    <i>
      <x v="3"/>
    </i>
    <i>
      <x v="4"/>
    </i>
    <i>
      <x v="6"/>
    </i>
    <i t="grand">
      <x/>
    </i>
  </rowItems>
  <colItems count="1">
    <i/>
  </colItems>
  <dataFields count="1">
    <dataField name="Sum of Sales Units" fld="4" baseField="0" baseItem="0"/>
  </dataField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6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AD3A53-0023-4362-A299-8F2FC6195CDB}" name="PivotTable5" cacheId="1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6:A17" firstHeaderRow="1" firstDataRow="1" firstDataCol="0"/>
  <pivotFields count="8">
    <pivotField showAll="0"/>
    <pivotField showAll="0"/>
    <pivotField showAll="0"/>
    <pivotField showAll="0"/>
    <pivotField showAll="0"/>
    <pivotField showAll="0"/>
    <pivotField dataField="1" showAll="0"/>
    <pivotField showAll="0"/>
  </pivotFields>
  <rowItems count="1">
    <i/>
  </rowItems>
  <colItems count="1">
    <i/>
  </colItems>
  <dataFields count="1">
    <dataField name="Sum of Stock Amt" fld="6" baseField="0" baseItem="37934530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0672E8-B6F9-48B8-B7B3-EB11D54966BC}" name="Customers_Data" displayName="Customers_Data" ref="D4:G13" totalsRowShown="0" headerRowDxfId="49">
  <autoFilter ref="D4:G13" xr:uid="{0405BB98-6F17-469C-8EB9-DE5707871FD2}"/>
  <tableColumns count="4">
    <tableColumn id="1" xr3:uid="{4682341C-043F-421D-A418-D8511117C461}" name="Cust_id" dataDxfId="48"/>
    <tableColumn id="2" xr3:uid="{8650EA23-DE01-4CDF-9B02-2F3ADB2719E2}" name="Name" dataDxfId="47"/>
    <tableColumn id="3" xr3:uid="{8968F8C9-8447-4E0E-8A99-12F12718570E}" name="Email" dataDxfId="46" dataCellStyle="Hyperlink"/>
    <tableColumn id="4" xr3:uid="{AAD9E640-DF4C-4C58-A076-8CAF89071662}" name="Address" dataDxfId="4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E15F5-E55B-41BF-979A-E3F2B0430459}" name="Products_Data" displayName="Products_Data" ref="D4:G18" totalsRowShown="0" headerRowDxfId="44" dataDxfId="43">
  <autoFilter ref="D4:G18" xr:uid="{10703ABF-FE4A-47EC-B76F-EA4C3A6313FA}"/>
  <tableColumns count="4">
    <tableColumn id="1" xr3:uid="{D4CC06C0-7D05-425A-9C13-BA1A99C9067F}" name="HSN Code" dataDxfId="42"/>
    <tableColumn id="2" xr3:uid="{68A5FBF9-A63E-491E-BB22-5A9AEB068950}" name="Product Name " dataDxfId="41"/>
    <tableColumn id="3" xr3:uid="{808E5300-43B3-4F13-9903-5DB1C147DEEB}" name="Cost" dataDxfId="40"/>
    <tableColumn id="4" xr3:uid="{40A88450-3858-437B-AB2F-68DF662B969E}" name="Selling Price" dataDxfId="3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1280C5-0530-45B4-AE8B-035EFBD6AA68}" name="Products_Data4" displayName="Products_Data4" ref="D4:H16" totalsRowShown="0" headerRowDxfId="38" dataDxfId="37">
  <autoFilter ref="D4:H16" xr:uid="{7AEF6FF3-12C2-4CB1-B4D2-D1144FFFB7A9}"/>
  <tableColumns count="5">
    <tableColumn id="1" xr3:uid="{E7425C3A-7AC1-4A2D-9F92-8EEA52A67BC1}" name="HSN Code" dataDxfId="36"/>
    <tableColumn id="2" xr3:uid="{0034A66F-41F5-4599-A226-93FB3F77EB7C}" name="Product Name " dataDxfId="35"/>
    <tableColumn id="5" xr3:uid="{6D0F541F-4E41-4BE2-A1D5-A0BD3882D391}" name="Vendors name" dataDxfId="34"/>
    <tableColumn id="6" xr3:uid="{B523DFAB-C5B2-4038-959E-1592F638E32D}" name="Phone" dataDxfId="33"/>
    <tableColumn id="4" xr3:uid="{49A69BE0-E57D-43D6-B73E-C6B92B918AB6}" name="Address" dataDxfId="3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7E3247E-82EC-4713-BC59-33287D1DC021}" name="Purchase_Data" displayName="Purchase_Data" ref="D5:J23" totalsRowShown="0" headerRowDxfId="31" dataDxfId="30">
  <autoFilter ref="D5:J23" xr:uid="{E3CD528C-69E1-481A-B048-F787741294C7}"/>
  <tableColumns count="7">
    <tableColumn id="1" xr3:uid="{B688D923-85AA-45BB-8007-1828A913B301}" name="HSN Code" dataDxfId="29"/>
    <tableColumn id="2" xr3:uid="{55C04859-B204-4A10-9C95-38318F4763CA}" name="Product Name" dataDxfId="28">
      <calculatedColumnFormula>IFERROR(VLOOKUP(Purchase_Data[[#This Row],[HSN Code]],Products_Data[#All],2,TRUE),"")</calculatedColumnFormula>
    </tableColumn>
    <tableColumn id="3" xr3:uid="{082268A2-66CF-4670-BBA5-D47AE3E63C52}" name="Vendors" dataDxfId="27">
      <calculatedColumnFormula>IFERROR(VLOOKUP(Purchase_Data[[#This Row],[HSN Code]],Products_Data4[#All],3,0)," ")</calculatedColumnFormula>
    </tableColumn>
    <tableColumn id="4" xr3:uid="{2E730515-32D5-4C0A-B944-28FA356FF571}" name="Date" dataDxfId="26"/>
    <tableColumn id="5" xr3:uid="{58CCB8EF-32C4-4E95-8C6E-C59DCD94BA47}" name="Units" dataDxfId="25"/>
    <tableColumn id="6" xr3:uid="{8EAE3C5C-B538-4D44-BF54-88A5CA428CDD}" name="Cost" dataDxfId="24">
      <calculatedColumnFormula>IFERROR(VLOOKUP(Purchase_Data[[#This Row],[HSN Code]],Products_Data[#All],3,0)," ")</calculatedColumnFormula>
    </tableColumn>
    <tableColumn id="7" xr3:uid="{76E48C42-2D93-4284-A093-461CDFE823CC}" name="Amount" dataDxfId="23">
      <calculatedColumnFormula>IFERROR(Purchase_Data[[#This Row],[Cost]]*Purchase_Data[[#This Row],[Units]]," 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E22C20-5BA2-43DF-9233-C846BD92365B}" name="Sales_Data" displayName="Sales_Data" ref="D5:L27" totalsRowShown="0" headerRowDxfId="22" dataDxfId="20" headerRowBorderDxfId="21" tableBorderDxfId="19">
  <autoFilter ref="D5:L27" xr:uid="{33C9090B-D628-4FD3-81CA-683DE4D3A26B}"/>
  <tableColumns count="9">
    <tableColumn id="1" xr3:uid="{14990AD1-F5A3-49F6-9E31-7ABDCC2CBB65}" name="Cust_Id" dataDxfId="18"/>
    <tableColumn id="2" xr3:uid="{FB910B75-3A2B-4018-808F-F0C2599EDEDE}" name="Cust_Name" dataDxfId="17">
      <calculatedColumnFormula>IFERROR(VLOOKUP(Sales_Data[[#This Row],[Cust_Id]],Customers_Data[#All],2,0)," ")</calculatedColumnFormula>
    </tableColumn>
    <tableColumn id="3" xr3:uid="{1E55DAC5-7959-41BB-9A6B-9D24DFD3EA80}" name="HSN Coad" dataDxfId="16"/>
    <tableColumn id="4" xr3:uid="{6ADD9F2E-738A-4A6B-B3A4-D1452EB083E7}" name="Product name" dataDxfId="15">
      <calculatedColumnFormula>IFERROR(VLOOKUP(Sales_Data[[#This Row],[HSN Coad]],Products_Data[#All],2,0)," ")</calculatedColumnFormula>
    </tableColumn>
    <tableColumn id="5" xr3:uid="{191B3CF7-7421-45AF-8EB9-5575E70A0998}" name="Date" dataDxfId="14"/>
    <tableColumn id="6" xr3:uid="{49921D9C-973E-4EB9-865F-9FBD5D545F7B}" name="Stock(units)" dataDxfId="13">
      <calculatedColumnFormula>IFERROR(VLOOKUP(Sales_Data[[#This Row],[HSN Coad]],Inventory_Data[#All],6), " ")</calculatedColumnFormula>
    </tableColumn>
    <tableColumn id="9" xr3:uid="{CB600DBE-7D8E-44EB-9EB7-A9419510B4D6}" name="Units" dataDxfId="12"/>
    <tableColumn id="7" xr3:uid="{082FBC08-32CA-44FD-8AB9-986A43C21E9E}" name="price" dataDxfId="11">
      <calculatedColumnFormula>IFERROR(VLOOKUP(Sales_Data[[#This Row],[HSN Coad]],Products_Data[#All],4,0)," ")</calculatedColumnFormula>
    </tableColumn>
    <tableColumn id="8" xr3:uid="{1F7A42D3-1448-47AC-9C36-9CEE42DEED59}" name="Amount" dataDxfId="10">
      <calculatedColumnFormula>IFERROR(Sales_Data[[#This Row],[Units]]*Sales_Data[[#This Row],[price]]," 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4C9576E-269B-4C8B-B0BD-DAF682F7C19A}" name="Inventory_Data" displayName="Inventory_Data" ref="D4:K17" totalsRowShown="0" headerRowDxfId="9" dataDxfId="8">
  <autoFilter ref="D4:K17" xr:uid="{94BF0D22-AE35-42D9-8760-A93DD0AFFB69}"/>
  <tableColumns count="8">
    <tableColumn id="1" xr3:uid="{17D3E2A7-ECFD-456E-8D27-6579211A0D96}" name="HSN Code" dataDxfId="7">
      <calculatedColumnFormula>IFERROR(Products_Data[[#This Row],[HSN Code]]," ")</calculatedColumnFormula>
    </tableColumn>
    <tableColumn id="2" xr3:uid="{B5C261C7-F9B0-40F1-95A2-69F3E1AB317B}" name="Product Name" dataDxfId="6">
      <calculatedColumnFormula>IFERROR(Products_Data[[#This Row],[Product Name ]]," ")</calculatedColumnFormula>
    </tableColumn>
    <tableColumn id="3" xr3:uid="{E470A8D5-AE5E-4685-92C7-2D3726CEC0AF}" name="Cost" dataDxfId="5">
      <calculatedColumnFormula>IFERROR(Products_Data[[#This Row],[Cost]]," ")</calculatedColumnFormula>
    </tableColumn>
    <tableColumn id="4" xr3:uid="{C8256280-8653-47B4-83D4-EF3E835EE6E7}" name="Purchase unite" dataDxfId="4">
      <calculatedColumnFormula>SUMIF(Purchase_Data[Product Name],Inventory_Data[[#This Row],[Product Name]],Purchase_Data[Units])</calculatedColumnFormula>
    </tableColumn>
    <tableColumn id="6" xr3:uid="{F80B216B-3978-4BB8-960D-C3085EAEC8DD}" name="Sales Units" dataDxfId="3">
      <calculatedColumnFormula>SUMIF(Sales_Data[Product name],Inventory_Data[Product Name],Sales_Data[Units])</calculatedColumnFormula>
    </tableColumn>
    <tableColumn id="7" xr3:uid="{558B167D-8F76-4DAC-9BDE-EE73EE06B158}" name="Stock " dataDxfId="2">
      <calculatedColumnFormula>Inventory_Data[[#This Row],[Purchase unite]]-Inventory_Data[[#This Row],[Sales Units]]</calculatedColumnFormula>
    </tableColumn>
    <tableColumn id="8" xr3:uid="{50C70506-5710-4E88-8C7E-D30687CFDF30}" name="Stock Amt" dataDxfId="1">
      <calculatedColumnFormula>IFERROR(Inventory_Data[[#This Row],[Cost]]*Inventory_Data[[#This Row],[Stock ]]," ")</calculatedColumnFormula>
    </tableColumn>
    <tableColumn id="9" xr3:uid="{5D1A81C1-DA43-4C1C-A3CB-63802C7AA705}" name="Notification" dataDxfId="0">
      <calculatedColumnFormula>IFERROR(IF(Inventory_Data[[#This Row],[Stock ]]&lt;5,"📞 "&amp;Inventory_Data[[#This Row],[Product Name]]&amp;"  Needs to Re-orders ! PH "&amp;VLOOKUP(Inventory_Data[[#This Row],[HSN Code]],Vendors!D4:H14,4,0)," ")," 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an@gmail.com" TargetMode="External"/><Relationship Id="rId3" Type="http://schemas.openxmlformats.org/officeDocument/2006/relationships/hyperlink" Target="mailto:Mk@gmail.com" TargetMode="External"/><Relationship Id="rId7" Type="http://schemas.openxmlformats.org/officeDocument/2006/relationships/hyperlink" Target="mailto:jain@gmail.com" TargetMode="External"/><Relationship Id="rId12" Type="http://schemas.openxmlformats.org/officeDocument/2006/relationships/table" Target="../tables/table1.xml"/><Relationship Id="rId2" Type="http://schemas.openxmlformats.org/officeDocument/2006/relationships/hyperlink" Target="mailto:Atul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Amit@gmail.com" TargetMode="External"/><Relationship Id="rId11" Type="http://schemas.openxmlformats.org/officeDocument/2006/relationships/drawing" Target="../drawings/drawing2.xml"/><Relationship Id="rId5" Type="http://schemas.openxmlformats.org/officeDocument/2006/relationships/hyperlink" Target="mailto:Rajesh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99@gmail.com" TargetMode="External"/><Relationship Id="rId9" Type="http://schemas.openxmlformats.org/officeDocument/2006/relationships/hyperlink" Target="mailto:bhuvanesh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232F-3D2C-4391-BB1A-1BAE964365D6}">
  <dimension ref="B1:S25"/>
  <sheetViews>
    <sheetView showGridLines="0" showRowColHeaders="0" tabSelected="1" workbookViewId="0">
      <selection activeCell="H9" sqref="H9"/>
    </sheetView>
  </sheetViews>
  <sheetFormatPr defaultRowHeight="15" x14ac:dyDescent="0.25"/>
  <cols>
    <col min="1" max="1" width="5.42578125" style="1" customWidth="1"/>
    <col min="2" max="2" width="22.5703125" style="1" customWidth="1"/>
    <col min="3" max="16384" width="9.140625" style="1"/>
  </cols>
  <sheetData>
    <row r="1" spans="2:19" ht="25.5" customHeight="1" x14ac:dyDescent="0.25"/>
    <row r="2" spans="2:19" x14ac:dyDescent="0.25">
      <c r="B2" s="2"/>
    </row>
    <row r="3" spans="2:19" x14ac:dyDescent="0.25">
      <c r="B3" s="2"/>
    </row>
    <row r="4" spans="2:19" x14ac:dyDescent="0.25">
      <c r="B4" s="2"/>
    </row>
    <row r="5" spans="2:19" x14ac:dyDescent="0.25">
      <c r="B5" s="2"/>
    </row>
    <row r="6" spans="2:19" x14ac:dyDescent="0.25">
      <c r="B6" s="2"/>
    </row>
    <row r="7" spans="2:19" x14ac:dyDescent="0.25">
      <c r="B7" s="2"/>
    </row>
    <row r="8" spans="2:19" x14ac:dyDescent="0.25">
      <c r="B8" s="2"/>
      <c r="O8" s="29"/>
      <c r="P8" s="28"/>
      <c r="Q8" s="28"/>
      <c r="R8" s="28"/>
      <c r="S8" s="28"/>
    </row>
    <row r="9" spans="2:19" x14ac:dyDescent="0.25">
      <c r="B9" s="2"/>
      <c r="O9" s="29"/>
      <c r="P9" s="28"/>
      <c r="Q9" s="28"/>
      <c r="R9" s="28"/>
      <c r="S9" s="28"/>
    </row>
    <row r="10" spans="2:19" x14ac:dyDescent="0.25">
      <c r="B10" s="2"/>
      <c r="O10" s="2"/>
      <c r="P10" s="2"/>
      <c r="Q10" s="2"/>
      <c r="R10" s="2"/>
      <c r="S10" s="2"/>
    </row>
    <row r="11" spans="2:19" x14ac:dyDescent="0.25">
      <c r="B11" s="2"/>
      <c r="O11" s="2" t="e">
        <f>_xlfn.FILTERXML(Inventory!K5:K12,Inventory!J5:J12&lt;&gt;" ")</f>
        <v>#VALUE!</v>
      </c>
      <c r="P11" s="2"/>
      <c r="Q11" s="2"/>
      <c r="R11" s="2"/>
      <c r="S11" s="2"/>
    </row>
    <row r="12" spans="2:19" x14ac:dyDescent="0.25">
      <c r="B12" s="2"/>
      <c r="O12" s="2"/>
      <c r="P12" s="2"/>
      <c r="Q12" s="2"/>
      <c r="R12" s="2"/>
      <c r="S12" s="2"/>
    </row>
    <row r="13" spans="2:19" x14ac:dyDescent="0.25">
      <c r="B13" s="2"/>
      <c r="O13" s="2"/>
      <c r="P13" s="2"/>
      <c r="Q13" s="2"/>
      <c r="R13" s="2"/>
      <c r="S13" s="2"/>
    </row>
    <row r="14" spans="2:19" x14ac:dyDescent="0.25">
      <c r="B14" s="2"/>
      <c r="O14" s="2"/>
      <c r="P14" s="2"/>
      <c r="Q14" s="2"/>
      <c r="R14" s="2"/>
      <c r="S14" s="2"/>
    </row>
    <row r="15" spans="2:19" x14ac:dyDescent="0.25">
      <c r="B15" s="2"/>
      <c r="O15" s="2"/>
      <c r="P15" s="2"/>
      <c r="Q15" s="2"/>
      <c r="R15" s="2"/>
      <c r="S15" s="2"/>
    </row>
    <row r="16" spans="2:19" x14ac:dyDescent="0.25">
      <c r="B16" s="2"/>
      <c r="O16" s="2"/>
      <c r="P16" s="2"/>
      <c r="Q16" s="2"/>
      <c r="R16" s="2"/>
      <c r="S16" s="2"/>
    </row>
    <row r="17" spans="2:19" x14ac:dyDescent="0.25">
      <c r="B17" s="2"/>
      <c r="O17" s="2"/>
      <c r="P17" s="2"/>
      <c r="Q17" s="2"/>
      <c r="R17" s="2"/>
      <c r="S17" s="2"/>
    </row>
    <row r="18" spans="2:19" x14ac:dyDescent="0.25">
      <c r="B18" s="2"/>
      <c r="O18" s="2"/>
      <c r="P18" s="2"/>
      <c r="Q18" s="2"/>
      <c r="R18" s="2"/>
      <c r="S18" s="2"/>
    </row>
    <row r="19" spans="2:19" x14ac:dyDescent="0.25">
      <c r="B19" s="2"/>
      <c r="O19" s="2"/>
      <c r="P19" s="2"/>
      <c r="Q19" s="2"/>
      <c r="R19" s="2"/>
      <c r="S19" s="2"/>
    </row>
    <row r="20" spans="2:19" x14ac:dyDescent="0.25">
      <c r="B20" s="2"/>
      <c r="O20" s="2"/>
      <c r="P20" s="2"/>
      <c r="Q20" s="2"/>
      <c r="R20" s="2"/>
      <c r="S20" s="2"/>
    </row>
    <row r="21" spans="2:19" x14ac:dyDescent="0.25">
      <c r="B21" s="2"/>
      <c r="O21" s="2"/>
      <c r="P21" s="2"/>
      <c r="Q21" s="2"/>
      <c r="R21" s="2"/>
      <c r="S21" s="2"/>
    </row>
    <row r="22" spans="2:19" x14ac:dyDescent="0.25">
      <c r="B22" s="2"/>
      <c r="O22" s="2"/>
      <c r="P22" s="2"/>
      <c r="Q22" s="2"/>
      <c r="R22" s="2"/>
      <c r="S22" s="2"/>
    </row>
    <row r="23" spans="2:19" x14ac:dyDescent="0.25">
      <c r="B23" s="2"/>
      <c r="O23" s="2"/>
      <c r="P23" s="2"/>
      <c r="Q23" s="2"/>
      <c r="R23" s="2"/>
      <c r="S23" s="2"/>
    </row>
    <row r="24" spans="2:19" x14ac:dyDescent="0.25">
      <c r="B24" s="2"/>
      <c r="O24" s="2"/>
      <c r="P24" s="2"/>
      <c r="Q24" s="2"/>
      <c r="R24" s="2"/>
      <c r="S24" s="2"/>
    </row>
    <row r="25" spans="2:19" x14ac:dyDescent="0.25">
      <c r="B25" s="2"/>
      <c r="O25" s="2"/>
      <c r="P25" s="2"/>
      <c r="Q25" s="2"/>
      <c r="R25" s="2"/>
      <c r="S25" s="2"/>
    </row>
  </sheetData>
  <sheetProtection password="C71F" sheet="1" objects="1" scenario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4530-27E2-4A70-B9F1-85F3DB047E91}">
  <dimension ref="B1:G13"/>
  <sheetViews>
    <sheetView workbookViewId="0">
      <selection activeCell="D16" sqref="D16"/>
    </sheetView>
  </sheetViews>
  <sheetFormatPr defaultRowHeight="15" x14ac:dyDescent="0.25"/>
  <cols>
    <col min="1" max="1" width="5.42578125" style="1" customWidth="1"/>
    <col min="2" max="2" width="22.5703125" style="2" customWidth="1"/>
    <col min="3" max="3" width="4.140625" style="1" customWidth="1"/>
    <col min="4" max="4" width="12.7109375" style="3" bestFit="1" customWidth="1"/>
    <col min="5" max="5" width="12.85546875" style="1" bestFit="1" customWidth="1"/>
    <col min="6" max="6" width="23" style="1" customWidth="1"/>
    <col min="7" max="7" width="19" style="1" bestFit="1" customWidth="1"/>
    <col min="8" max="16384" width="9.140625" style="1"/>
  </cols>
  <sheetData>
    <row r="1" spans="2:7" ht="25.5" customHeight="1" x14ac:dyDescent="0.25">
      <c r="B1" s="1"/>
    </row>
    <row r="4" spans="2:7" ht="15.75" x14ac:dyDescent="0.25">
      <c r="D4" s="7" t="s">
        <v>0</v>
      </c>
      <c r="E4" s="8" t="s">
        <v>1</v>
      </c>
      <c r="F4" s="8" t="s">
        <v>2</v>
      </c>
      <c r="G4" s="8" t="s">
        <v>3</v>
      </c>
    </row>
    <row r="5" spans="2:7" x14ac:dyDescent="0.25">
      <c r="D5" s="3">
        <v>100</v>
      </c>
      <c r="E5" s="1" t="s">
        <v>4</v>
      </c>
      <c r="F5" s="4" t="s">
        <v>5</v>
      </c>
      <c r="G5" s="1" t="s">
        <v>6</v>
      </c>
    </row>
    <row r="6" spans="2:7" x14ac:dyDescent="0.25">
      <c r="D6" s="3">
        <v>101</v>
      </c>
      <c r="E6" s="1" t="s">
        <v>7</v>
      </c>
      <c r="F6" s="4" t="s">
        <v>8</v>
      </c>
      <c r="G6" s="1" t="s">
        <v>9</v>
      </c>
    </row>
    <row r="7" spans="2:7" x14ac:dyDescent="0.25">
      <c r="D7" s="3">
        <v>102</v>
      </c>
      <c r="E7" s="1" t="s">
        <v>10</v>
      </c>
      <c r="F7" s="4" t="s">
        <v>11</v>
      </c>
      <c r="G7" s="1" t="s">
        <v>12</v>
      </c>
    </row>
    <row r="8" spans="2:7" x14ac:dyDescent="0.25">
      <c r="D8" s="3">
        <v>103</v>
      </c>
      <c r="E8" s="1" t="s">
        <v>13</v>
      </c>
      <c r="F8" s="4" t="s">
        <v>14</v>
      </c>
      <c r="G8" s="1" t="s">
        <v>15</v>
      </c>
    </row>
    <row r="9" spans="2:7" x14ac:dyDescent="0.25">
      <c r="D9" s="3">
        <v>104</v>
      </c>
      <c r="E9" s="1" t="s">
        <v>16</v>
      </c>
      <c r="F9" s="4" t="s">
        <v>17</v>
      </c>
      <c r="G9" s="1" t="s">
        <v>18</v>
      </c>
    </row>
    <row r="10" spans="2:7" x14ac:dyDescent="0.25">
      <c r="D10" s="3">
        <v>105</v>
      </c>
      <c r="E10" s="1" t="s">
        <v>19</v>
      </c>
      <c r="F10" s="4" t="s">
        <v>20</v>
      </c>
      <c r="G10" s="1" t="s">
        <v>21</v>
      </c>
    </row>
    <row r="11" spans="2:7" x14ac:dyDescent="0.25">
      <c r="D11" s="3">
        <v>106</v>
      </c>
      <c r="E11" s="1" t="s">
        <v>22</v>
      </c>
      <c r="F11" s="4" t="s">
        <v>23</v>
      </c>
      <c r="G11" s="1" t="s">
        <v>24</v>
      </c>
    </row>
    <row r="12" spans="2:7" x14ac:dyDescent="0.25">
      <c r="D12" s="3">
        <v>107</v>
      </c>
      <c r="E12" s="1" t="s">
        <v>94</v>
      </c>
      <c r="F12" s="4" t="s">
        <v>95</v>
      </c>
      <c r="G12" s="1" t="s">
        <v>78</v>
      </c>
    </row>
    <row r="13" spans="2:7" x14ac:dyDescent="0.25">
      <c r="D13" s="3">
        <v>108</v>
      </c>
      <c r="E13" s="1" t="s">
        <v>96</v>
      </c>
      <c r="F13" s="4" t="s">
        <v>97</v>
      </c>
      <c r="G13" s="1" t="s">
        <v>15</v>
      </c>
    </row>
  </sheetData>
  <hyperlinks>
    <hyperlink ref="F5" r:id="rId1" xr:uid="{ADDD5827-439A-464E-9CD8-AF962ABEBCEB}"/>
    <hyperlink ref="F6" r:id="rId2" xr:uid="{B6D7EA80-77CC-470A-A2F1-6B8CB4E26F1A}"/>
    <hyperlink ref="F7" r:id="rId3" xr:uid="{902C6802-F78A-409D-83F7-CFD18A88D72A}"/>
    <hyperlink ref="F8" r:id="rId4" xr:uid="{504FAAA4-B8DE-43CA-B43E-1832812363E0}"/>
    <hyperlink ref="F9" r:id="rId5" xr:uid="{259FB624-EFED-46A9-AC0A-3E292BF84518}"/>
    <hyperlink ref="F10" r:id="rId6" xr:uid="{9320C06E-C290-4855-AB21-151129368DDC}"/>
    <hyperlink ref="F11" r:id="rId7" xr:uid="{47E08871-D404-490F-83A1-4E543D9994CC}"/>
    <hyperlink ref="F12" r:id="rId8" xr:uid="{9F216E38-89D3-4062-8AFA-E80ABA2EA315}"/>
    <hyperlink ref="F13" r:id="rId9" xr:uid="{FCE4C288-8410-4A03-B508-A0081278D4CA}"/>
  </hyperlinks>
  <pageMargins left="0.7" right="0.7" top="0.75" bottom="0.75" header="0.3" footer="0.3"/>
  <pageSetup orientation="portrait" r:id="rId10"/>
  <drawing r:id="rId11"/>
  <tableParts count="1">
    <tablePart r:id="rId1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F48F-4552-4CA3-92FE-9B2943EFF8C4}">
  <dimension ref="B1:H15"/>
  <sheetViews>
    <sheetView workbookViewId="0"/>
  </sheetViews>
  <sheetFormatPr defaultRowHeight="15" x14ac:dyDescent="0.25"/>
  <cols>
    <col min="1" max="1" width="5.42578125" style="1" customWidth="1"/>
    <col min="2" max="2" width="22.5703125" style="2" customWidth="1"/>
    <col min="3" max="3" width="9.140625" style="1"/>
    <col min="4" max="4" width="11.85546875" style="1" customWidth="1"/>
    <col min="5" max="5" width="16.140625" style="1" customWidth="1"/>
    <col min="6" max="6" width="9.28515625" style="1" customWidth="1"/>
    <col min="7" max="7" width="18.85546875" style="1" customWidth="1"/>
    <col min="8" max="8" width="10.5703125" style="1" customWidth="1"/>
    <col min="9" max="16384" width="9.140625" style="1"/>
  </cols>
  <sheetData>
    <row r="1" spans="2:8" ht="25.5" customHeight="1" x14ac:dyDescent="0.25">
      <c r="B1" s="1"/>
    </row>
    <row r="4" spans="2:8" x14ac:dyDescent="0.25">
      <c r="D4" s="6" t="s">
        <v>25</v>
      </c>
      <c r="E4" s="6" t="s">
        <v>26</v>
      </c>
      <c r="F4" s="6" t="s">
        <v>27</v>
      </c>
      <c r="G4" s="6" t="s">
        <v>28</v>
      </c>
      <c r="H4" s="6"/>
    </row>
    <row r="5" spans="2:8" x14ac:dyDescent="0.25">
      <c r="D5" s="1" t="s">
        <v>29</v>
      </c>
      <c r="E5" s="1" t="s">
        <v>30</v>
      </c>
      <c r="F5" s="1">
        <v>980</v>
      </c>
      <c r="G5" s="1">
        <v>1176</v>
      </c>
    </row>
    <row r="6" spans="2:8" x14ac:dyDescent="0.25">
      <c r="D6" s="1" t="s">
        <v>31</v>
      </c>
      <c r="E6" s="1" t="s">
        <v>40</v>
      </c>
      <c r="F6" s="1">
        <v>34500</v>
      </c>
      <c r="G6" s="1">
        <v>41400</v>
      </c>
    </row>
    <row r="7" spans="2:8" x14ac:dyDescent="0.25">
      <c r="D7" s="1" t="s">
        <v>32</v>
      </c>
      <c r="E7" s="1" t="s">
        <v>41</v>
      </c>
      <c r="F7" s="1">
        <v>4600</v>
      </c>
      <c r="G7" s="1">
        <v>5520</v>
      </c>
    </row>
    <row r="8" spans="2:8" x14ac:dyDescent="0.25">
      <c r="D8" s="1" t="s">
        <v>33</v>
      </c>
      <c r="E8" s="1" t="s">
        <v>42</v>
      </c>
      <c r="F8" s="1">
        <v>21000</v>
      </c>
      <c r="G8" s="1">
        <v>25000</v>
      </c>
    </row>
    <row r="9" spans="2:8" x14ac:dyDescent="0.25">
      <c r="D9" s="1" t="s">
        <v>34</v>
      </c>
      <c r="E9" s="1" t="s">
        <v>43</v>
      </c>
      <c r="F9" s="1">
        <v>200</v>
      </c>
      <c r="G9" s="1">
        <v>240</v>
      </c>
    </row>
    <row r="10" spans="2:8" x14ac:dyDescent="0.25">
      <c r="D10" s="1" t="s">
        <v>35</v>
      </c>
      <c r="E10" s="1" t="s">
        <v>44</v>
      </c>
      <c r="F10" s="1">
        <v>340</v>
      </c>
      <c r="G10" s="1">
        <v>408</v>
      </c>
    </row>
    <row r="11" spans="2:8" x14ac:dyDescent="0.25">
      <c r="D11" s="1" t="s">
        <v>36</v>
      </c>
      <c r="E11" s="1" t="s">
        <v>45</v>
      </c>
      <c r="F11" s="1">
        <v>52000</v>
      </c>
      <c r="G11" s="1">
        <v>62000</v>
      </c>
    </row>
    <row r="12" spans="2:8" x14ac:dyDescent="0.25">
      <c r="D12" s="1" t="s">
        <v>37</v>
      </c>
      <c r="E12" s="1" t="s">
        <v>46</v>
      </c>
      <c r="F12" s="1">
        <v>799</v>
      </c>
      <c r="G12" s="1">
        <v>958.8</v>
      </c>
    </row>
    <row r="13" spans="2:8" x14ac:dyDescent="0.25">
      <c r="D13" s="1" t="s">
        <v>38</v>
      </c>
      <c r="E13" s="1" t="s">
        <v>47</v>
      </c>
      <c r="F13" s="1">
        <v>670</v>
      </c>
      <c r="G13" s="1">
        <v>804</v>
      </c>
    </row>
    <row r="14" spans="2:8" x14ac:dyDescent="0.25">
      <c r="D14" s="1" t="s">
        <v>39</v>
      </c>
      <c r="E14" s="1" t="s">
        <v>48</v>
      </c>
      <c r="F14" s="1">
        <v>23500</v>
      </c>
      <c r="G14" s="1">
        <v>28200</v>
      </c>
    </row>
    <row r="15" spans="2:8" x14ac:dyDescent="0.25">
      <c r="D15" s="1" t="s">
        <v>77</v>
      </c>
      <c r="E15" s="1" t="s">
        <v>50</v>
      </c>
      <c r="F15" s="1">
        <v>5000</v>
      </c>
      <c r="G15" s="1">
        <v>6000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4D84-226C-49AA-91AA-17001BAAE8A1}">
  <dimension ref="B1:H14"/>
  <sheetViews>
    <sheetView workbookViewId="0"/>
  </sheetViews>
  <sheetFormatPr defaultRowHeight="15" x14ac:dyDescent="0.25"/>
  <cols>
    <col min="1" max="1" width="5.42578125" style="1" customWidth="1"/>
    <col min="2" max="2" width="22.5703125" style="2" customWidth="1"/>
    <col min="3" max="3" width="4.42578125" style="1" customWidth="1"/>
    <col min="4" max="4" width="12" style="1" bestFit="1" customWidth="1"/>
    <col min="5" max="5" width="16.42578125" style="11" bestFit="1" customWidth="1"/>
    <col min="6" max="6" width="19.140625" style="3" customWidth="1"/>
    <col min="7" max="7" width="20" style="9" customWidth="1"/>
    <col min="8" max="8" width="17.5703125" style="3" bestFit="1" customWidth="1"/>
    <col min="9" max="16384" width="9.140625" style="1"/>
  </cols>
  <sheetData>
    <row r="1" spans="2:8" ht="25.5" customHeight="1" x14ac:dyDescent="0.25">
      <c r="B1" s="1"/>
    </row>
    <row r="4" spans="2:8" x14ac:dyDescent="0.25">
      <c r="D4" s="6" t="s">
        <v>25</v>
      </c>
      <c r="E4" s="12" t="s">
        <v>26</v>
      </c>
      <c r="F4" s="5" t="s">
        <v>49</v>
      </c>
      <c r="G4" s="10" t="s">
        <v>50</v>
      </c>
      <c r="H4" s="5" t="s">
        <v>3</v>
      </c>
    </row>
    <row r="5" spans="2:8" x14ac:dyDescent="0.25">
      <c r="D5" s="1" t="s">
        <v>29</v>
      </c>
      <c r="E5" s="11" t="s">
        <v>30</v>
      </c>
      <c r="F5" s="3" t="s">
        <v>51</v>
      </c>
      <c r="G5" s="9">
        <v>9812123455</v>
      </c>
      <c r="H5" s="3" t="s">
        <v>52</v>
      </c>
    </row>
    <row r="6" spans="2:8" x14ac:dyDescent="0.25">
      <c r="D6" s="1" t="s">
        <v>31</v>
      </c>
      <c r="E6" s="11" t="s">
        <v>40</v>
      </c>
      <c r="F6" s="3" t="s">
        <v>51</v>
      </c>
      <c r="G6" s="9">
        <v>9812123455</v>
      </c>
      <c r="H6" s="3" t="s">
        <v>52</v>
      </c>
    </row>
    <row r="7" spans="2:8" x14ac:dyDescent="0.25">
      <c r="D7" s="1" t="s">
        <v>32</v>
      </c>
      <c r="E7" s="11" t="s">
        <v>41</v>
      </c>
      <c r="F7" s="3" t="s">
        <v>51</v>
      </c>
      <c r="G7" s="9">
        <v>9812123455</v>
      </c>
      <c r="H7" s="3" t="s">
        <v>52</v>
      </c>
    </row>
    <row r="8" spans="2:8" x14ac:dyDescent="0.25">
      <c r="D8" s="1" t="s">
        <v>33</v>
      </c>
      <c r="E8" s="11" t="s">
        <v>42</v>
      </c>
      <c r="F8" s="3" t="s">
        <v>53</v>
      </c>
      <c r="G8" s="9">
        <v>9058779207</v>
      </c>
      <c r="H8" s="3" t="s">
        <v>54</v>
      </c>
    </row>
    <row r="9" spans="2:8" x14ac:dyDescent="0.25">
      <c r="D9" s="1" t="s">
        <v>34</v>
      </c>
      <c r="E9" s="11" t="s">
        <v>43</v>
      </c>
      <c r="F9" s="3" t="s">
        <v>53</v>
      </c>
      <c r="G9" s="9">
        <v>9058779207</v>
      </c>
      <c r="H9" s="3" t="s">
        <v>55</v>
      </c>
    </row>
    <row r="10" spans="2:8" x14ac:dyDescent="0.25">
      <c r="D10" s="1" t="s">
        <v>35</v>
      </c>
      <c r="E10" s="11" t="s">
        <v>44</v>
      </c>
      <c r="F10" s="3" t="s">
        <v>53</v>
      </c>
      <c r="G10" s="9">
        <v>9058779207</v>
      </c>
      <c r="H10" s="3" t="s">
        <v>56</v>
      </c>
    </row>
    <row r="11" spans="2:8" x14ac:dyDescent="0.25">
      <c r="D11" s="1" t="s">
        <v>36</v>
      </c>
      <c r="E11" s="11" t="s">
        <v>45</v>
      </c>
      <c r="F11" s="3" t="s">
        <v>53</v>
      </c>
      <c r="G11" s="9">
        <v>9058779207</v>
      </c>
      <c r="H11" s="3" t="s">
        <v>57</v>
      </c>
    </row>
    <row r="12" spans="2:8" x14ac:dyDescent="0.25">
      <c r="D12" s="1" t="s">
        <v>37</v>
      </c>
      <c r="E12" s="11" t="s">
        <v>46</v>
      </c>
      <c r="F12" s="3" t="s">
        <v>58</v>
      </c>
      <c r="G12" s="9">
        <v>9458689026</v>
      </c>
      <c r="H12" s="3" t="s">
        <v>59</v>
      </c>
    </row>
    <row r="13" spans="2:8" x14ac:dyDescent="0.25">
      <c r="D13" s="1" t="s">
        <v>38</v>
      </c>
      <c r="E13" s="11" t="s">
        <v>47</v>
      </c>
      <c r="F13" s="3" t="s">
        <v>58</v>
      </c>
      <c r="G13" s="9">
        <v>9458689026</v>
      </c>
      <c r="H13" s="3" t="s">
        <v>59</v>
      </c>
    </row>
    <row r="14" spans="2:8" x14ac:dyDescent="0.25">
      <c r="D14" s="1" t="s">
        <v>39</v>
      </c>
      <c r="E14" s="11" t="s">
        <v>48</v>
      </c>
      <c r="F14" s="3" t="s">
        <v>58</v>
      </c>
      <c r="G14" s="9">
        <v>9458689026</v>
      </c>
      <c r="H14" s="3" t="s">
        <v>59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423B-7529-474A-A4C8-A32900521DFC}">
  <dimension ref="B1:E7"/>
  <sheetViews>
    <sheetView workbookViewId="0"/>
  </sheetViews>
  <sheetFormatPr defaultRowHeight="15" x14ac:dyDescent="0.25"/>
  <cols>
    <col min="1" max="1" width="5.42578125" style="1" customWidth="1"/>
    <col min="2" max="2" width="22.5703125" style="2" customWidth="1"/>
    <col min="3" max="3" width="6.7109375" style="1" customWidth="1"/>
    <col min="4" max="8" width="9.140625" style="1"/>
    <col min="9" max="9" width="7.85546875" style="1" customWidth="1"/>
    <col min="10" max="16384" width="9.140625" style="1"/>
  </cols>
  <sheetData>
    <row r="1" spans="2:5" ht="25.5" customHeight="1" x14ac:dyDescent="0.25">
      <c r="B1" s="1"/>
    </row>
    <row r="5" spans="2:5" x14ac:dyDescent="0.25">
      <c r="E5" s="4" t="s">
        <v>60</v>
      </c>
    </row>
    <row r="7" spans="2:5" x14ac:dyDescent="0.25">
      <c r="E7" s="4" t="s">
        <v>61</v>
      </c>
    </row>
  </sheetData>
  <sheetProtection selectLockedCells="1" selectUnlockedCells="1"/>
  <hyperlinks>
    <hyperlink ref="E5" location="Purchase!A1" display="Purchase Entry" xr:uid="{969E3175-5704-4482-BED2-B416DEF4DCB4}"/>
    <hyperlink ref="E7" location="Sales!A1" display="Sale Entry" xr:uid="{60573441-52CD-4BA7-B780-C3FFC738FD45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D1AB9-158B-4912-9DD5-5FA6ADB408D7}">
  <dimension ref="B1:J23"/>
  <sheetViews>
    <sheetView workbookViewId="0">
      <pane xSplit="3" ySplit="5" topLeftCell="D15" activePane="bottomRight" state="frozen"/>
      <selection pane="topRight" activeCell="D1" sqref="D1"/>
      <selection pane="bottomLeft" activeCell="A6" sqref="A6"/>
      <selection pane="bottomRight"/>
    </sheetView>
  </sheetViews>
  <sheetFormatPr defaultRowHeight="15" x14ac:dyDescent="0.25"/>
  <cols>
    <col min="1" max="1" width="5.42578125" style="1" customWidth="1"/>
    <col min="2" max="2" width="22.5703125" style="2" customWidth="1"/>
    <col min="3" max="3" width="7" style="1" customWidth="1"/>
    <col min="4" max="4" width="15.42578125" style="1" customWidth="1"/>
    <col min="5" max="5" width="20.85546875" style="1" customWidth="1"/>
    <col min="6" max="6" width="13.7109375" style="1" bestFit="1" customWidth="1"/>
    <col min="7" max="7" width="12.5703125" style="1" customWidth="1"/>
    <col min="8" max="8" width="12.5703125" style="3" customWidth="1"/>
    <col min="9" max="9" width="11.42578125" style="3" customWidth="1"/>
    <col min="10" max="10" width="15.7109375" style="3" customWidth="1"/>
    <col min="11" max="16384" width="9.140625" style="1"/>
  </cols>
  <sheetData>
    <row r="1" spans="2:10" ht="25.5" customHeight="1" x14ac:dyDescent="0.25">
      <c r="B1" s="1"/>
    </row>
    <row r="5" spans="2:10" ht="21" x14ac:dyDescent="0.35">
      <c r="D5" s="13" t="s">
        <v>25</v>
      </c>
      <c r="E5" s="13" t="s">
        <v>62</v>
      </c>
      <c r="F5" s="13" t="s">
        <v>66</v>
      </c>
      <c r="G5" s="13" t="s">
        <v>63</v>
      </c>
      <c r="H5" s="14" t="s">
        <v>64</v>
      </c>
      <c r="I5" s="14" t="s">
        <v>27</v>
      </c>
      <c r="J5" s="14" t="s">
        <v>65</v>
      </c>
    </row>
    <row r="6" spans="2:10" x14ac:dyDescent="0.25">
      <c r="D6" s="1" t="s">
        <v>29</v>
      </c>
      <c r="E6" s="1" t="str">
        <f>IFERROR(VLOOKUP(Purchase_Data[[#This Row],[HSN Code]],Products_Data[#All],2,TRUE),"")</f>
        <v>Smart Watch</v>
      </c>
      <c r="F6" s="1" t="str">
        <f>IFERROR(VLOOKUP(Purchase_Data[[#This Row],[HSN Code]],Products_Data4[#All],3,0)," ")</f>
        <v>Tech99</v>
      </c>
      <c r="G6" s="15">
        <v>45636</v>
      </c>
      <c r="H6" s="3">
        <v>50</v>
      </c>
      <c r="I6" s="3">
        <f>IFERROR(VLOOKUP(Purchase_Data[[#This Row],[HSN Code]],Products_Data[#All],3,0)," ")</f>
        <v>980</v>
      </c>
      <c r="J6" s="3">
        <f>IFERROR(Purchase_Data[[#This Row],[Cost]]*Purchase_Data[[#This Row],[Units]]," ")</f>
        <v>49000</v>
      </c>
    </row>
    <row r="7" spans="2:10" x14ac:dyDescent="0.25">
      <c r="D7" s="1" t="s">
        <v>31</v>
      </c>
      <c r="E7" s="1" t="str">
        <f>IFERROR(VLOOKUP(Purchase_Data[[#This Row],[HSN Code]],Products_Data[#All],2,TRUE),"")</f>
        <v xml:space="preserve">Laptop HP </v>
      </c>
      <c r="F7" s="1" t="str">
        <f>IFERROR(VLOOKUP(Purchase_Data[[#This Row],[HSN Code]],Products_Data4[#All],3,0)," ")</f>
        <v>Tech99</v>
      </c>
      <c r="G7" s="15">
        <v>45637</v>
      </c>
      <c r="H7" s="3">
        <v>20</v>
      </c>
      <c r="I7" s="3">
        <f>IFERROR(VLOOKUP(Purchase_Data[[#This Row],[HSN Code]],Products_Data[#All],3,0)," ")</f>
        <v>34500</v>
      </c>
      <c r="J7" s="3">
        <f>IFERROR(Purchase_Data[[#This Row],[Cost]]*Purchase_Data[[#This Row],[Units]]," ")</f>
        <v>690000</v>
      </c>
    </row>
    <row r="8" spans="2:10" x14ac:dyDescent="0.25">
      <c r="D8" s="1" t="s">
        <v>34</v>
      </c>
      <c r="E8" s="1" t="str">
        <f>IFERROR(VLOOKUP(Purchase_Data[[#This Row],[HSN Code]],Products_Data[#All],2,TRUE),"")</f>
        <v>Mouse</v>
      </c>
      <c r="F8" s="1" t="str">
        <f>IFERROR(VLOOKUP(Purchase_Data[[#This Row],[HSN Code]],Products_Data4[#All],3,0)," ")</f>
        <v>GG Traders</v>
      </c>
      <c r="G8" s="15">
        <v>45638</v>
      </c>
      <c r="H8" s="3">
        <v>20</v>
      </c>
      <c r="I8" s="3">
        <f>IFERROR(VLOOKUP(Purchase_Data[[#This Row],[HSN Code]],Products_Data[#All],3,0)," ")</f>
        <v>200</v>
      </c>
      <c r="J8" s="3">
        <f>IFERROR(Purchase_Data[[#This Row],[Cost]]*Purchase_Data[[#This Row],[Units]]," ")</f>
        <v>4000</v>
      </c>
    </row>
    <row r="9" spans="2:10" x14ac:dyDescent="0.25">
      <c r="D9" s="1" t="s">
        <v>33</v>
      </c>
      <c r="E9" s="1" t="str">
        <f>IFERROR(VLOOKUP(Purchase_Data[[#This Row],[HSN Code]],Products_Data[#All],2,TRUE),"")</f>
        <v>Desktop</v>
      </c>
      <c r="F9" s="1" t="str">
        <f>IFERROR(VLOOKUP(Purchase_Data[[#This Row],[HSN Code]],Products_Data4[#All],3,0)," ")</f>
        <v>GG Traders</v>
      </c>
      <c r="G9" s="15">
        <v>45639</v>
      </c>
      <c r="H9" s="3">
        <v>40</v>
      </c>
      <c r="I9" s="3">
        <f>IFERROR(VLOOKUP(Purchase_Data[[#This Row],[HSN Code]],Products_Data[#All],3,0)," ")</f>
        <v>21000</v>
      </c>
      <c r="J9" s="3">
        <f>IFERROR(Purchase_Data[[#This Row],[Cost]]*Purchase_Data[[#This Row],[Units]]," ")</f>
        <v>840000</v>
      </c>
    </row>
    <row r="10" spans="2:10" x14ac:dyDescent="0.25">
      <c r="D10" s="1" t="s">
        <v>32</v>
      </c>
      <c r="E10" s="1" t="str">
        <f>IFERROR(VLOOKUP(Purchase_Data[[#This Row],[HSN Code]],Products_Data[#All],2,TRUE),"")</f>
        <v>Wireless Print</v>
      </c>
      <c r="F10" s="1" t="str">
        <f>IFERROR(VLOOKUP(Purchase_Data[[#This Row],[HSN Code]],Products_Data4[#All],3,0)," ")</f>
        <v>Tech99</v>
      </c>
      <c r="G10" s="15">
        <v>45640</v>
      </c>
      <c r="H10" s="3">
        <v>50</v>
      </c>
      <c r="I10" s="3">
        <f>IFERROR(VLOOKUP(Purchase_Data[[#This Row],[HSN Code]],Products_Data[#All],3,0)," ")</f>
        <v>4600</v>
      </c>
      <c r="J10" s="3">
        <f>IFERROR(Purchase_Data[[#This Row],[Cost]]*Purchase_Data[[#This Row],[Units]]," ")</f>
        <v>230000</v>
      </c>
    </row>
    <row r="11" spans="2:10" x14ac:dyDescent="0.25">
      <c r="D11" s="1" t="s">
        <v>34</v>
      </c>
      <c r="E11" s="1" t="str">
        <f>IFERROR(VLOOKUP(Purchase_Data[[#This Row],[HSN Code]],Products_Data[#All],2,TRUE),"")</f>
        <v>Mouse</v>
      </c>
      <c r="F11" s="1" t="str">
        <f>IFERROR(VLOOKUP(Purchase_Data[[#This Row],[HSN Code]],Products_Data4[#All],3,0)," ")</f>
        <v>GG Traders</v>
      </c>
      <c r="G11" s="15">
        <v>45641</v>
      </c>
      <c r="H11" s="3">
        <v>20</v>
      </c>
      <c r="I11" s="3">
        <f>IFERROR(VLOOKUP(Purchase_Data[[#This Row],[HSN Code]],Products_Data[#All],3,0)," ")</f>
        <v>200</v>
      </c>
      <c r="J11" s="3">
        <f>IFERROR(Purchase_Data[[#This Row],[Cost]]*Purchase_Data[[#This Row],[Units]]," ")</f>
        <v>4000</v>
      </c>
    </row>
    <row r="12" spans="2:10" x14ac:dyDescent="0.25">
      <c r="D12" s="1" t="s">
        <v>35</v>
      </c>
      <c r="E12" s="1" t="str">
        <f>IFERROR(VLOOKUP(Purchase_Data[[#This Row],[HSN Code]],Products_Data[#All],2,TRUE),"")</f>
        <v>Rgb keyboard</v>
      </c>
      <c r="F12" s="1" t="str">
        <f>IFERROR(VLOOKUP(Purchase_Data[[#This Row],[HSN Code]],Products_Data4[#All],3,0)," ")</f>
        <v>GG Traders</v>
      </c>
      <c r="G12" s="15">
        <v>45642</v>
      </c>
      <c r="H12" s="3">
        <v>30</v>
      </c>
      <c r="I12" s="3">
        <f>IFERROR(VLOOKUP(Purchase_Data[[#This Row],[HSN Code]],Products_Data[#All],3,0)," ")</f>
        <v>340</v>
      </c>
      <c r="J12" s="3">
        <f>IFERROR(Purchase_Data[[#This Row],[Cost]]*Purchase_Data[[#This Row],[Units]]," ")</f>
        <v>10200</v>
      </c>
    </row>
    <row r="13" spans="2:10" x14ac:dyDescent="0.25">
      <c r="D13" s="1" t="s">
        <v>36</v>
      </c>
      <c r="E13" s="1" t="str">
        <f>IFERROR(VLOOKUP(Purchase_Data[[#This Row],[HSN Code]],Products_Data[#All],2,TRUE),"")</f>
        <v>Camare</v>
      </c>
      <c r="F13" s="1" t="str">
        <f>IFERROR(VLOOKUP(Purchase_Data[[#This Row],[HSN Code]],Products_Data4[#All],3,0)," ")</f>
        <v>GG Traders</v>
      </c>
      <c r="G13" s="15">
        <v>45643</v>
      </c>
      <c r="H13" s="3">
        <v>35</v>
      </c>
      <c r="I13" s="3">
        <f>IFERROR(VLOOKUP(Purchase_Data[[#This Row],[HSN Code]],Products_Data[#All],3,0)," ")</f>
        <v>52000</v>
      </c>
      <c r="J13" s="3">
        <f>IFERROR(Purchase_Data[[#This Row],[Cost]]*Purchase_Data[[#This Row],[Units]]," ")</f>
        <v>1820000</v>
      </c>
    </row>
    <row r="14" spans="2:10" x14ac:dyDescent="0.25">
      <c r="D14" s="1" t="s">
        <v>37</v>
      </c>
      <c r="E14" s="1" t="str">
        <f>IFERROR(VLOOKUP(Purchase_Data[[#This Row],[HSN Code]],Products_Data[#All],2,TRUE),"")</f>
        <v>Headphone</v>
      </c>
      <c r="F14" s="1" t="str">
        <f>IFERROR(VLOOKUP(Purchase_Data[[#This Row],[HSN Code]],Products_Data4[#All],3,0)," ")</f>
        <v>Compac</v>
      </c>
      <c r="G14" s="15">
        <v>45644</v>
      </c>
      <c r="H14" s="3">
        <v>20</v>
      </c>
      <c r="I14" s="3">
        <f>IFERROR(VLOOKUP(Purchase_Data[[#This Row],[HSN Code]],Products_Data[#All],3,0)," ")</f>
        <v>799</v>
      </c>
      <c r="J14" s="3">
        <f>IFERROR(Purchase_Data[[#This Row],[Cost]]*Purchase_Data[[#This Row],[Units]]," ")</f>
        <v>15980</v>
      </c>
    </row>
    <row r="15" spans="2:10" x14ac:dyDescent="0.25">
      <c r="D15" s="1" t="s">
        <v>37</v>
      </c>
      <c r="E15" s="1" t="str">
        <f>IFERROR(VLOOKUP(Purchase_Data[[#This Row],[HSN Code]],Products_Data[#All],2,TRUE),"")</f>
        <v>Headphone</v>
      </c>
      <c r="F15" s="1" t="str">
        <f>IFERROR(VLOOKUP(Purchase_Data[[#This Row],[HSN Code]],Products_Data4[#All],3,0)," ")</f>
        <v>Compac</v>
      </c>
      <c r="G15" s="15">
        <v>45645</v>
      </c>
      <c r="H15" s="3">
        <v>65</v>
      </c>
      <c r="I15" s="3">
        <f>IFERROR(VLOOKUP(Purchase_Data[[#This Row],[HSN Code]],Products_Data[#All],3,0)," ")</f>
        <v>799</v>
      </c>
      <c r="J15" s="3">
        <f>IFERROR(Purchase_Data[[#This Row],[Cost]]*Purchase_Data[[#This Row],[Units]]," ")</f>
        <v>51935</v>
      </c>
    </row>
    <row r="16" spans="2:10" x14ac:dyDescent="0.25">
      <c r="D16" s="1" t="s">
        <v>38</v>
      </c>
      <c r="E16" s="22" t="str">
        <f>IFERROR(VLOOKUP(Purchase_Data[[#This Row],[HSN Code]],Products_Data[#All],2,TRUE),"")</f>
        <v>Speakers</v>
      </c>
      <c r="F16" s="22" t="str">
        <f>IFERROR(VLOOKUP(Purchase_Data[[#This Row],[HSN Code]],Products_Data4[#All],3,0)," ")</f>
        <v>Compac</v>
      </c>
      <c r="G16" s="15">
        <v>45646</v>
      </c>
      <c r="H16" s="3">
        <v>40</v>
      </c>
      <c r="I16" s="23">
        <f>IFERROR(VLOOKUP(Purchase_Data[[#This Row],[HSN Code]],Products_Data[#All],3,0)," ")</f>
        <v>670</v>
      </c>
      <c r="J16" s="23">
        <f>IFERROR(Purchase_Data[[#This Row],[Cost]]*Purchase_Data[[#This Row],[Units]]," ")</f>
        <v>26800</v>
      </c>
    </row>
    <row r="17" spans="4:10" x14ac:dyDescent="0.25">
      <c r="D17" s="1" t="s">
        <v>39</v>
      </c>
      <c r="E17" s="22" t="str">
        <f>IFERROR(VLOOKUP(Purchase_Data[[#This Row],[HSN Code]],Products_Data[#All],2,TRUE),"")</f>
        <v>Tablets</v>
      </c>
      <c r="F17" s="22" t="str">
        <f>IFERROR(VLOOKUP(Purchase_Data[[#This Row],[HSN Code]],Products_Data4[#All],3,0)," ")</f>
        <v>Compac</v>
      </c>
      <c r="G17" s="15">
        <v>45647</v>
      </c>
      <c r="H17" s="3">
        <v>50</v>
      </c>
      <c r="I17" s="23">
        <f>IFERROR(VLOOKUP(Purchase_Data[[#This Row],[HSN Code]],Products_Data[#All],3,0)," ")</f>
        <v>23500</v>
      </c>
      <c r="J17" s="23">
        <f>IFERROR(Purchase_Data[[#This Row],[Cost]]*Purchase_Data[[#This Row],[Units]]," ")</f>
        <v>1175000</v>
      </c>
    </row>
    <row r="18" spans="4:10" x14ac:dyDescent="0.25">
      <c r="D18" s="1" t="s">
        <v>31</v>
      </c>
      <c r="E18" s="22" t="str">
        <f>IFERROR(VLOOKUP(Purchase_Data[[#This Row],[HSN Code]],Products_Data[#All],2,TRUE),"")</f>
        <v xml:space="preserve">Laptop HP </v>
      </c>
      <c r="F18" s="22" t="str">
        <f>IFERROR(VLOOKUP(Purchase_Data[[#This Row],[HSN Code]],Products_Data4[#All],3,0)," ")</f>
        <v>Tech99</v>
      </c>
      <c r="G18" s="15">
        <v>45648</v>
      </c>
      <c r="H18" s="3">
        <v>2</v>
      </c>
      <c r="I18" s="23">
        <f>IFERROR(VLOOKUP(Purchase_Data[[#This Row],[HSN Code]],Products_Data[#All],3,0)," ")</f>
        <v>34500</v>
      </c>
      <c r="J18" s="23">
        <f>IFERROR(Purchase_Data[[#This Row],[Cost]]*Purchase_Data[[#This Row],[Units]]," ")</f>
        <v>69000</v>
      </c>
    </row>
    <row r="19" spans="4:10" x14ac:dyDescent="0.25">
      <c r="D19" s="1" t="s">
        <v>31</v>
      </c>
      <c r="E19" s="22" t="str">
        <f>IFERROR(VLOOKUP(Purchase_Data[[#This Row],[HSN Code]],Products_Data[#All],2,TRUE),"")</f>
        <v xml:space="preserve">Laptop HP </v>
      </c>
      <c r="F19" s="22" t="str">
        <f>IFERROR(VLOOKUP(Purchase_Data[[#This Row],[HSN Code]],Products_Data4[#All],3,0)," ")</f>
        <v>Tech99</v>
      </c>
      <c r="G19" s="15">
        <v>45649</v>
      </c>
      <c r="H19" s="3">
        <v>25</v>
      </c>
      <c r="I19" s="23">
        <f>IFERROR(VLOOKUP(Purchase_Data[[#This Row],[HSN Code]],Products_Data[#All],3,0)," ")</f>
        <v>34500</v>
      </c>
      <c r="J19" s="23">
        <f>IFERROR(Purchase_Data[[#This Row],[Cost]]*Purchase_Data[[#This Row],[Units]]," ")</f>
        <v>862500</v>
      </c>
    </row>
    <row r="20" spans="4:10" x14ac:dyDescent="0.25">
      <c r="D20" s="1" t="s">
        <v>34</v>
      </c>
      <c r="E20" s="22" t="str">
        <f>IFERROR(VLOOKUP(Purchase_Data[[#This Row],[HSN Code]],Products_Data[#All],2,TRUE),"")</f>
        <v>Mouse</v>
      </c>
      <c r="F20" s="22" t="str">
        <f>IFERROR(VLOOKUP(Purchase_Data[[#This Row],[HSN Code]],Products_Data4[#All],3,0)," ")</f>
        <v>GG Traders</v>
      </c>
      <c r="G20" s="15">
        <v>45650</v>
      </c>
      <c r="H20" s="3">
        <v>50</v>
      </c>
      <c r="I20" s="23">
        <f>IFERROR(VLOOKUP(Purchase_Data[[#This Row],[HSN Code]],Products_Data[#All],3,0)," ")</f>
        <v>200</v>
      </c>
      <c r="J20" s="23">
        <f>IFERROR(Purchase_Data[[#This Row],[Cost]]*Purchase_Data[[#This Row],[Units]]," ")</f>
        <v>10000</v>
      </c>
    </row>
    <row r="21" spans="4:10" x14ac:dyDescent="0.25">
      <c r="D21" s="1" t="s">
        <v>37</v>
      </c>
      <c r="E21" s="22" t="str">
        <f>IFERROR(VLOOKUP(Purchase_Data[[#This Row],[HSN Code]],Products_Data[#All],2,TRUE),"")</f>
        <v>Headphone</v>
      </c>
      <c r="F21" s="22" t="str">
        <f>IFERROR(VLOOKUP(Purchase_Data[[#This Row],[HSN Code]],Products_Data4[#All],3,0)," ")</f>
        <v>Compac</v>
      </c>
      <c r="G21" s="15">
        <v>45651</v>
      </c>
      <c r="H21" s="3">
        <v>10</v>
      </c>
      <c r="I21" s="23">
        <f>IFERROR(VLOOKUP(Purchase_Data[[#This Row],[HSN Code]],Products_Data[#All],3,0)," ")</f>
        <v>799</v>
      </c>
      <c r="J21" s="23">
        <f>IFERROR(Purchase_Data[[#This Row],[Cost]]*Purchase_Data[[#This Row],[Units]]," ")</f>
        <v>7990</v>
      </c>
    </row>
    <row r="22" spans="4:10" x14ac:dyDescent="0.25">
      <c r="D22" s="1" t="s">
        <v>39</v>
      </c>
      <c r="E22" s="22" t="str">
        <f>IFERROR(VLOOKUP(Purchase_Data[[#This Row],[HSN Code]],Products_Data[#All],2,TRUE),"")</f>
        <v>Tablets</v>
      </c>
      <c r="F22" s="22" t="str">
        <f>IFERROR(VLOOKUP(Purchase_Data[[#This Row],[HSN Code]],Products_Data4[#All],3,0)," ")</f>
        <v>Compac</v>
      </c>
      <c r="G22" s="15">
        <v>45652</v>
      </c>
      <c r="H22" s="3">
        <v>4</v>
      </c>
      <c r="I22" s="23">
        <f>IFERROR(VLOOKUP(Purchase_Data[[#This Row],[HSN Code]],Products_Data[#All],3,0)," ")</f>
        <v>23500</v>
      </c>
      <c r="J22" s="23">
        <f>IFERROR(Purchase_Data[[#This Row],[Cost]]*Purchase_Data[[#This Row],[Units]]," ")</f>
        <v>94000</v>
      </c>
    </row>
    <row r="23" spans="4:10" x14ac:dyDescent="0.25">
      <c r="E23" s="22" t="str">
        <f>IFERROR(VLOOKUP(Purchase_Data[[#This Row],[HSN Code]],Products_Data[#All],2,TRUE),"")</f>
        <v/>
      </c>
      <c r="F23" s="22" t="str">
        <f>IFERROR(VLOOKUP(Purchase_Data[[#This Row],[HSN Code]],Products_Data4[#All],3,0)," ")</f>
        <v xml:space="preserve"> </v>
      </c>
      <c r="G23" s="15">
        <v>45653</v>
      </c>
      <c r="I23" s="23" t="str">
        <f>IFERROR(VLOOKUP(Purchase_Data[[#This Row],[HSN Code]],Products_Data[#All],3,0)," ")</f>
        <v xml:space="preserve"> </v>
      </c>
      <c r="J23" s="23" t="str">
        <f>IFERROR(Purchase_Data[[#This Row],[Cost]]*Purchase_Data[[#This Row],[Units]]," ")</f>
        <v xml:space="preserve"> </v>
      </c>
    </row>
  </sheetData>
  <dataValidations count="1">
    <dataValidation type="list" allowBlank="1" showInputMessage="1" showErrorMessage="1" sqref="D6:D23" xr:uid="{49850376-4B7A-4144-AC43-B4CE1E96FD4F}">
      <formula1>HSNcoad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8212-EE33-49C8-97BA-602D812BFA96}">
  <dimension ref="B1:L27"/>
  <sheetViews>
    <sheetView workbookViewId="0">
      <pane xSplit="3" ySplit="5" topLeftCell="D11" activePane="bottomRight" state="frozen"/>
      <selection pane="topRight" activeCell="D1" sqref="D1"/>
      <selection pane="bottomLeft" activeCell="A6" sqref="A6"/>
      <selection pane="bottomRight"/>
    </sheetView>
  </sheetViews>
  <sheetFormatPr defaultRowHeight="15" x14ac:dyDescent="0.25"/>
  <cols>
    <col min="1" max="1" width="5.42578125" style="1" customWidth="1"/>
    <col min="2" max="2" width="22.5703125" style="2" customWidth="1"/>
    <col min="3" max="3" width="4.28515625" style="1" customWidth="1"/>
    <col min="4" max="4" width="11.7109375" style="11" customWidth="1"/>
    <col min="5" max="5" width="15.28515625" style="3" customWidth="1"/>
    <col min="6" max="6" width="15.140625" style="3" customWidth="1"/>
    <col min="7" max="7" width="19.42578125" style="3" customWidth="1"/>
    <col min="8" max="8" width="12.140625" style="3" customWidth="1"/>
    <col min="9" max="9" width="18.85546875" style="3" customWidth="1"/>
    <col min="10" max="10" width="13.42578125" style="3" customWidth="1"/>
    <col min="11" max="11" width="11.140625" style="3" customWidth="1"/>
    <col min="12" max="12" width="15.42578125" style="1" customWidth="1"/>
    <col min="13" max="16384" width="9.140625" style="1"/>
  </cols>
  <sheetData>
    <row r="1" spans="2:12" ht="25.5" customHeight="1" x14ac:dyDescent="0.25">
      <c r="B1" s="1"/>
    </row>
    <row r="3" spans="2:12" x14ac:dyDescent="0.25">
      <c r="F3" s="19"/>
    </row>
    <row r="5" spans="2:12" ht="15.75" x14ac:dyDescent="0.25">
      <c r="D5" s="17" t="s">
        <v>67</v>
      </c>
      <c r="E5" s="18" t="s">
        <v>72</v>
      </c>
      <c r="F5" s="18" t="s">
        <v>68</v>
      </c>
      <c r="G5" s="18" t="s">
        <v>69</v>
      </c>
      <c r="H5" s="18" t="s">
        <v>63</v>
      </c>
      <c r="I5" s="18" t="s">
        <v>70</v>
      </c>
      <c r="J5" s="18" t="s">
        <v>64</v>
      </c>
      <c r="K5" s="18" t="s">
        <v>71</v>
      </c>
      <c r="L5" s="16" t="s">
        <v>65</v>
      </c>
    </row>
    <row r="6" spans="2:12" x14ac:dyDescent="0.25">
      <c r="D6" s="11">
        <v>100</v>
      </c>
      <c r="E6" s="3" t="str">
        <f>IFERROR(VLOOKUP(Sales_Data[[#This Row],[Cust_Id]],Customers_Data[#All],2,0)," ")</f>
        <v>Ram Sales</v>
      </c>
      <c r="F6" s="3" t="s">
        <v>29</v>
      </c>
      <c r="G6" s="3" t="str">
        <f>IFERROR(VLOOKUP(Sales_Data[[#This Row],[HSN Coad]],Products_Data[#All],2,0)," ")</f>
        <v>Smart Watch</v>
      </c>
      <c r="H6" s="20">
        <v>45636</v>
      </c>
      <c r="I6" s="3">
        <f>IFERROR(VLOOKUP(Sales_Data[[#This Row],[HSN Coad]],Inventory_Data[#All],6), " ")</f>
        <v>28</v>
      </c>
      <c r="J6" s="3">
        <v>10</v>
      </c>
      <c r="K6" s="3">
        <f>IFERROR(VLOOKUP(Sales_Data[[#This Row],[HSN Coad]],Products_Data[#All],4,0)," ")</f>
        <v>1176</v>
      </c>
      <c r="L6" s="1">
        <f>IFERROR(Sales_Data[[#This Row],[Units]]*Sales_Data[[#This Row],[price]]," ")</f>
        <v>11760</v>
      </c>
    </row>
    <row r="7" spans="2:12" x14ac:dyDescent="0.25">
      <c r="D7" s="11">
        <v>101</v>
      </c>
      <c r="E7" s="3" t="str">
        <f>IFERROR(VLOOKUP(Sales_Data[[#This Row],[Cust_Id]],Customers_Data[#All],2,0)," ")</f>
        <v>Atul ltd</v>
      </c>
      <c r="F7" s="3" t="s">
        <v>31</v>
      </c>
      <c r="G7" s="3" t="str">
        <f>IFERROR(VLOOKUP(Sales_Data[[#This Row],[HSN Coad]],Products_Data[#All],2,0)," ")</f>
        <v xml:space="preserve">Laptop HP </v>
      </c>
      <c r="H7" s="20">
        <v>45637</v>
      </c>
      <c r="I7" s="3">
        <f>IFERROR(VLOOKUP(Sales_Data[[#This Row],[HSN Coad]],Inventory_Data[#All],6), " ")</f>
        <v>17</v>
      </c>
      <c r="J7" s="3">
        <v>10</v>
      </c>
      <c r="K7" s="3">
        <f>IFERROR(VLOOKUP(Sales_Data[[#This Row],[HSN Coad]],Products_Data[#All],4,0)," ")</f>
        <v>41400</v>
      </c>
      <c r="L7" s="1">
        <f>IFERROR(Sales_Data[[#This Row],[Units]]*Sales_Data[[#This Row],[price]]," ")</f>
        <v>414000</v>
      </c>
    </row>
    <row r="8" spans="2:12" x14ac:dyDescent="0.25">
      <c r="D8" s="11">
        <v>102</v>
      </c>
      <c r="E8" s="3" t="str">
        <f>IFERROR(VLOOKUP(Sales_Data[[#This Row],[Cust_Id]],Customers_Data[#All],2,0)," ")</f>
        <v>Mk Tech</v>
      </c>
      <c r="F8" s="3" t="s">
        <v>32</v>
      </c>
      <c r="G8" s="3" t="str">
        <f>IFERROR(VLOOKUP(Sales_Data[[#This Row],[HSN Coad]],Products_Data[#All],2,0)," ")</f>
        <v>Wireless Print</v>
      </c>
      <c r="H8" s="20">
        <v>45638</v>
      </c>
      <c r="I8" s="3">
        <f>IFERROR(VLOOKUP(Sales_Data[[#This Row],[HSN Coad]],Inventory_Data[#All],6), " ")</f>
        <v>10</v>
      </c>
      <c r="J8" s="3">
        <v>30</v>
      </c>
      <c r="K8" s="3">
        <f>IFERROR(VLOOKUP(Sales_Data[[#This Row],[HSN Coad]],Products_Data[#All],4,0)," ")</f>
        <v>5520</v>
      </c>
      <c r="L8" s="1">
        <f>IFERROR(Sales_Data[[#This Row],[Units]]*Sales_Data[[#This Row],[price]]," ")</f>
        <v>165600</v>
      </c>
    </row>
    <row r="9" spans="2:12" x14ac:dyDescent="0.25">
      <c r="D9" s="11">
        <v>103</v>
      </c>
      <c r="E9" s="3" t="str">
        <f>IFERROR(VLOOKUP(Sales_Data[[#This Row],[Cust_Id]],Customers_Data[#All],2,0)," ")</f>
        <v>99store</v>
      </c>
      <c r="F9" s="3" t="s">
        <v>33</v>
      </c>
      <c r="G9" s="3" t="str">
        <f>IFERROR(VLOOKUP(Sales_Data[[#This Row],[HSN Coad]],Products_Data[#All],2,0)," ")</f>
        <v>Desktop</v>
      </c>
      <c r="H9" s="20">
        <v>45639</v>
      </c>
      <c r="I9" s="3">
        <f>IFERROR(VLOOKUP(Sales_Data[[#This Row],[HSN Coad]],Inventory_Data[#All],6), " ")</f>
        <v>20</v>
      </c>
      <c r="J9" s="3">
        <v>20</v>
      </c>
      <c r="K9" s="3">
        <f>IFERROR(VLOOKUP(Sales_Data[[#This Row],[HSN Coad]],Products_Data[#All],4,0)," ")</f>
        <v>25000</v>
      </c>
      <c r="L9" s="1">
        <f>IFERROR(Sales_Data[[#This Row],[Units]]*Sales_Data[[#This Row],[price]]," ")</f>
        <v>500000</v>
      </c>
    </row>
    <row r="10" spans="2:12" x14ac:dyDescent="0.25">
      <c r="D10" s="11">
        <v>104</v>
      </c>
      <c r="E10" s="3" t="str">
        <f>IFERROR(VLOOKUP(Sales_Data[[#This Row],[Cust_Id]],Customers_Data[#All],2,0)," ")</f>
        <v>Rajesh kumar</v>
      </c>
      <c r="F10" s="3" t="s">
        <v>34</v>
      </c>
      <c r="G10" s="3" t="str">
        <f>IFERROR(VLOOKUP(Sales_Data[[#This Row],[HSN Coad]],Products_Data[#All],2,0)," ")</f>
        <v>Mouse</v>
      </c>
      <c r="H10" s="20">
        <v>45640</v>
      </c>
      <c r="I10" s="3">
        <f>IFERROR(VLOOKUP(Sales_Data[[#This Row],[HSN Coad]],Inventory_Data[#All],6), " ")</f>
        <v>60</v>
      </c>
      <c r="J10" s="3">
        <v>10</v>
      </c>
      <c r="K10" s="3">
        <f>IFERROR(VLOOKUP(Sales_Data[[#This Row],[HSN Coad]],Products_Data[#All],4,0)," ")</f>
        <v>240</v>
      </c>
      <c r="L10" s="1">
        <f>IFERROR(Sales_Data[[#This Row],[Units]]*Sales_Data[[#This Row],[price]]," ")</f>
        <v>2400</v>
      </c>
    </row>
    <row r="11" spans="2:12" x14ac:dyDescent="0.25">
      <c r="D11" s="11">
        <v>103</v>
      </c>
      <c r="E11" s="3" t="str">
        <f>IFERROR(VLOOKUP(Sales_Data[[#This Row],[Cust_Id]],Customers_Data[#All],2,0)," ")</f>
        <v>99store</v>
      </c>
      <c r="F11" s="3" t="s">
        <v>35</v>
      </c>
      <c r="G11" s="3" t="str">
        <f>IFERROR(VLOOKUP(Sales_Data[[#This Row],[HSN Coad]],Products_Data[#All],2,0)," ")</f>
        <v>Rgb keyboard</v>
      </c>
      <c r="H11" s="20">
        <v>45641</v>
      </c>
      <c r="I11" s="3">
        <f>IFERROR(VLOOKUP(Sales_Data[[#This Row],[HSN Coad]],Inventory_Data[#All],6), " ")</f>
        <v>10</v>
      </c>
      <c r="J11" s="3">
        <v>20</v>
      </c>
      <c r="K11" s="3">
        <f>IFERROR(VLOOKUP(Sales_Data[[#This Row],[HSN Coad]],Products_Data[#All],4,0)," ")</f>
        <v>408</v>
      </c>
      <c r="L11" s="1">
        <f>IFERROR(Sales_Data[[#This Row],[Units]]*Sales_Data[[#This Row],[price]]," ")</f>
        <v>8160</v>
      </c>
    </row>
    <row r="12" spans="2:12" x14ac:dyDescent="0.25">
      <c r="D12" s="11">
        <v>103</v>
      </c>
      <c r="E12" s="3" t="str">
        <f>IFERROR(VLOOKUP(Sales_Data[[#This Row],[Cust_Id]],Customers_Data[#All],2,0)," ")</f>
        <v>99store</v>
      </c>
      <c r="F12" s="3" t="s">
        <v>37</v>
      </c>
      <c r="G12" s="3" t="str">
        <f>IFERROR(VLOOKUP(Sales_Data[[#This Row],[HSN Coad]],Products_Data[#All],2,0)," ")</f>
        <v>Headphone</v>
      </c>
      <c r="H12" s="20">
        <v>45642</v>
      </c>
      <c r="I12" s="3">
        <f>IFERROR(VLOOKUP(Sales_Data[[#This Row],[HSN Coad]],Inventory_Data[#All],6), " ")</f>
        <v>63</v>
      </c>
      <c r="J12" s="3">
        <v>30</v>
      </c>
      <c r="K12" s="3">
        <f>IFERROR(VLOOKUP(Sales_Data[[#This Row],[HSN Coad]],Products_Data[#All],4,0)," ")</f>
        <v>958.8</v>
      </c>
      <c r="L12" s="1">
        <f>IFERROR(Sales_Data[[#This Row],[Units]]*Sales_Data[[#This Row],[price]]," ")</f>
        <v>28764</v>
      </c>
    </row>
    <row r="13" spans="2:12" x14ac:dyDescent="0.25">
      <c r="D13" s="11">
        <v>104</v>
      </c>
      <c r="E13" s="3" t="str">
        <f>IFERROR(VLOOKUP(Sales_Data[[#This Row],[Cust_Id]],Customers_Data[#All],2,0)," ")</f>
        <v>Rajesh kumar</v>
      </c>
      <c r="F13" s="3" t="s">
        <v>34</v>
      </c>
      <c r="G13" s="3" t="str">
        <f>IFERROR(VLOOKUP(Sales_Data[[#This Row],[HSN Coad]],Products_Data[#All],2,0)," ")</f>
        <v>Mouse</v>
      </c>
      <c r="H13" s="20">
        <v>45643</v>
      </c>
      <c r="I13" s="3">
        <f>IFERROR(VLOOKUP(Sales_Data[[#This Row],[HSN Coad]],Inventory_Data[#All],6), " ")</f>
        <v>60</v>
      </c>
      <c r="J13" s="3">
        <v>10</v>
      </c>
      <c r="K13" s="3">
        <f>IFERROR(VLOOKUP(Sales_Data[[#This Row],[HSN Coad]],Products_Data[#All],4,0)," ")</f>
        <v>240</v>
      </c>
      <c r="L13" s="1">
        <f>IFERROR(Sales_Data[[#This Row],[Units]]*Sales_Data[[#This Row],[price]]," ")</f>
        <v>2400</v>
      </c>
    </row>
    <row r="14" spans="2:12" x14ac:dyDescent="0.25">
      <c r="D14" s="11">
        <v>103</v>
      </c>
      <c r="E14" s="3" t="str">
        <f>IFERROR(VLOOKUP(Sales_Data[[#This Row],[Cust_Id]],Customers_Data[#All],2,0)," ")</f>
        <v>99store</v>
      </c>
      <c r="F14" s="3" t="s">
        <v>38</v>
      </c>
      <c r="G14" s="3" t="str">
        <f>IFERROR(VLOOKUP(Sales_Data[[#This Row],[HSN Coad]],Products_Data[#All],2,0)," ")</f>
        <v>Speakers</v>
      </c>
      <c r="H14" s="20">
        <v>45644</v>
      </c>
      <c r="I14" s="3">
        <f>IFERROR(VLOOKUP(Sales_Data[[#This Row],[HSN Coad]],Inventory_Data[#All],6), " ")</f>
        <v>63</v>
      </c>
      <c r="J14" s="3">
        <v>15</v>
      </c>
      <c r="K14" s="3">
        <f>IFERROR(VLOOKUP(Sales_Data[[#This Row],[HSN Coad]],Products_Data[#All],4,0)," ")</f>
        <v>804</v>
      </c>
      <c r="L14" s="1">
        <f>IFERROR(Sales_Data[[#This Row],[Units]]*Sales_Data[[#This Row],[price]]," ")</f>
        <v>12060</v>
      </c>
    </row>
    <row r="15" spans="2:12" x14ac:dyDescent="0.25">
      <c r="D15" s="11">
        <v>103</v>
      </c>
      <c r="E15" s="3" t="str">
        <f>IFERROR(VLOOKUP(Sales_Data[[#This Row],[Cust_Id]],Customers_Data[#All],2,0)," ")</f>
        <v>99store</v>
      </c>
      <c r="F15" s="3" t="s">
        <v>39</v>
      </c>
      <c r="G15" s="3" t="str">
        <f>IFERROR(VLOOKUP(Sales_Data[[#This Row],[HSN Coad]],Products_Data[#All],2,0)," ")</f>
        <v>Tablets</v>
      </c>
      <c r="H15" s="20">
        <v>45645</v>
      </c>
      <c r="I15" s="3">
        <f>IFERROR(VLOOKUP(Sales_Data[[#This Row],[HSN Coad]],Inventory_Data[#All],6), " ")</f>
        <v>63</v>
      </c>
      <c r="J15" s="3">
        <v>25</v>
      </c>
      <c r="K15" s="3">
        <f>IFERROR(VLOOKUP(Sales_Data[[#This Row],[HSN Coad]],Products_Data[#All],4,0)," ")</f>
        <v>28200</v>
      </c>
      <c r="L15" s="1">
        <f>IFERROR(Sales_Data[[#This Row],[Units]]*Sales_Data[[#This Row],[price]]," ")</f>
        <v>705000</v>
      </c>
    </row>
    <row r="16" spans="2:12" x14ac:dyDescent="0.25">
      <c r="D16" s="11">
        <v>103</v>
      </c>
      <c r="E16" s="3" t="str">
        <f>IFERROR(VLOOKUP(Sales_Data[[#This Row],[Cust_Id]],Customers_Data[#All],2,0)," ")</f>
        <v>99store</v>
      </c>
      <c r="F16" s="3" t="s">
        <v>31</v>
      </c>
      <c r="G16" s="3" t="str">
        <f>IFERROR(VLOOKUP(Sales_Data[[#This Row],[HSN Coad]],Products_Data[#All],2,0)," ")</f>
        <v xml:space="preserve">Laptop HP </v>
      </c>
      <c r="H16" s="20">
        <v>45646</v>
      </c>
      <c r="I16" s="3">
        <f>IFERROR(VLOOKUP(Sales_Data[[#This Row],[HSN Coad]],Inventory_Data[#All],6), " ")</f>
        <v>17</v>
      </c>
      <c r="J16" s="3">
        <v>20</v>
      </c>
      <c r="K16" s="3">
        <f>IFERROR(VLOOKUP(Sales_Data[[#This Row],[HSN Coad]],Products_Data[#All],4,0)," ")</f>
        <v>41400</v>
      </c>
      <c r="L16" s="1">
        <f>IFERROR(Sales_Data[[#This Row],[Units]]*Sales_Data[[#This Row],[price]]," ")</f>
        <v>828000</v>
      </c>
    </row>
    <row r="17" spans="4:12" x14ac:dyDescent="0.25">
      <c r="D17" s="11">
        <v>103</v>
      </c>
      <c r="E17" s="3" t="str">
        <f>IFERROR(VLOOKUP(Sales_Data[[#This Row],[Cust_Id]],Customers_Data[#All],2,0)," ")</f>
        <v>99store</v>
      </c>
      <c r="F17" s="3" t="s">
        <v>32</v>
      </c>
      <c r="G17" s="3" t="str">
        <f>IFERROR(VLOOKUP(Sales_Data[[#This Row],[HSN Coad]],Products_Data[#All],2,0)," ")</f>
        <v>Wireless Print</v>
      </c>
      <c r="H17" s="20">
        <v>45647</v>
      </c>
      <c r="I17" s="3">
        <f>IFERROR(VLOOKUP(Sales_Data[[#This Row],[HSN Coad]],Inventory_Data[#All],6), " ")</f>
        <v>10</v>
      </c>
      <c r="J17" s="3">
        <v>10</v>
      </c>
      <c r="K17" s="3">
        <f>IFERROR(VLOOKUP(Sales_Data[[#This Row],[HSN Coad]],Products_Data[#All],4,0)," ")</f>
        <v>5520</v>
      </c>
      <c r="L17" s="1">
        <f>IFERROR(Sales_Data[[#This Row],[Units]]*Sales_Data[[#This Row],[price]]," ")</f>
        <v>55200</v>
      </c>
    </row>
    <row r="18" spans="4:12" x14ac:dyDescent="0.25">
      <c r="D18" s="11">
        <v>103</v>
      </c>
      <c r="E18" s="3" t="str">
        <f>IFERROR(VLOOKUP(Sales_Data[[#This Row],[Cust_Id]],Customers_Data[#All],2,0)," ")</f>
        <v>99store</v>
      </c>
      <c r="F18" s="3" t="s">
        <v>34</v>
      </c>
      <c r="G18" s="3" t="str">
        <f>IFERROR(VLOOKUP(Sales_Data[[#This Row],[HSN Coad]],Products_Data[#All],2,0)," ")</f>
        <v>Mouse</v>
      </c>
      <c r="H18" s="20">
        <v>45648</v>
      </c>
      <c r="I18" s="3">
        <f>IFERROR(VLOOKUP(Sales_Data[[#This Row],[HSN Coad]],Inventory_Data[#All],6), " ")</f>
        <v>60</v>
      </c>
      <c r="J18" s="3">
        <v>10</v>
      </c>
      <c r="K18" s="3">
        <f>IFERROR(VLOOKUP(Sales_Data[[#This Row],[HSN Coad]],Products_Data[#All],4,0)," ")</f>
        <v>240</v>
      </c>
      <c r="L18" s="1">
        <f>IFERROR(Sales_Data[[#This Row],[Units]]*Sales_Data[[#This Row],[price]]," ")</f>
        <v>2400</v>
      </c>
    </row>
    <row r="19" spans="4:12" x14ac:dyDescent="0.25">
      <c r="D19" s="11">
        <v>101</v>
      </c>
      <c r="E19" s="3" t="str">
        <f>IFERROR(VLOOKUP(Sales_Data[[#This Row],[Cust_Id]],Customers_Data[#All],2,0)," ")</f>
        <v>Atul ltd</v>
      </c>
      <c r="F19" s="3" t="s">
        <v>29</v>
      </c>
      <c r="G19" s="23" t="str">
        <f>IFERROR(VLOOKUP(Sales_Data[[#This Row],[HSN Coad]],Products_Data[#All],2,0)," ")</f>
        <v>Smart Watch</v>
      </c>
      <c r="H19" s="20">
        <v>45649</v>
      </c>
      <c r="I19" s="3">
        <f>IFERROR(VLOOKUP(Sales_Data[[#This Row],[HSN Coad]],Inventory_Data[#All],6), " ")</f>
        <v>28</v>
      </c>
      <c r="J19" s="3">
        <v>10</v>
      </c>
      <c r="K19" s="23">
        <f>IFERROR(VLOOKUP(Sales_Data[[#This Row],[HSN Coad]],Products_Data[#All],4,0)," ")</f>
        <v>1176</v>
      </c>
      <c r="L19" s="22">
        <f>IFERROR(Sales_Data[[#This Row],[Units]]*Sales_Data[[#This Row],[price]]," ")</f>
        <v>11760</v>
      </c>
    </row>
    <row r="20" spans="4:12" x14ac:dyDescent="0.25">
      <c r="D20" s="11">
        <v>106</v>
      </c>
      <c r="E20" s="23" t="str">
        <f>IFERROR(VLOOKUP(Sales_Data[[#This Row],[Cust_Id]],Customers_Data[#All],2,0)," ")</f>
        <v>jain Tel.</v>
      </c>
      <c r="F20" s="3" t="s">
        <v>36</v>
      </c>
      <c r="G20" s="23" t="str">
        <f>IFERROR(VLOOKUP(Sales_Data[[#This Row],[HSN Coad]],Products_Data[#All],2,0)," ")</f>
        <v>Camare</v>
      </c>
      <c r="H20" s="20">
        <v>45650</v>
      </c>
      <c r="I20" s="3">
        <f>IFERROR(VLOOKUP(Sales_Data[[#This Row],[HSN Coad]],Inventory_Data[#All],6), " ")</f>
        <v>30</v>
      </c>
      <c r="J20" s="3">
        <v>5</v>
      </c>
      <c r="K20" s="23">
        <f>IFERROR(VLOOKUP(Sales_Data[[#This Row],[HSN Coad]],Products_Data[#All],4,0)," ")</f>
        <v>62000</v>
      </c>
      <c r="L20" s="22">
        <f>IFERROR(Sales_Data[[#This Row],[Units]]*Sales_Data[[#This Row],[price]]," ")</f>
        <v>310000</v>
      </c>
    </row>
    <row r="21" spans="4:12" x14ac:dyDescent="0.25">
      <c r="D21" s="11">
        <v>103</v>
      </c>
      <c r="E21" s="23" t="str">
        <f>IFERROR(VLOOKUP(Sales_Data[[#This Row],[Cust_Id]],Customers_Data[#All],2,0)," ")</f>
        <v>99store</v>
      </c>
      <c r="F21" s="3" t="s">
        <v>29</v>
      </c>
      <c r="G21" s="23" t="str">
        <f>IFERROR(VLOOKUP(Sales_Data[[#This Row],[HSN Coad]],Products_Data[#All],2,0)," ")</f>
        <v>Smart Watch</v>
      </c>
      <c r="H21" s="20">
        <v>45651</v>
      </c>
      <c r="I21" s="23">
        <f>IFERROR(VLOOKUP(Sales_Data[[#This Row],[HSN Coad]],Inventory_Data[#All],6), " ")</f>
        <v>28</v>
      </c>
      <c r="J21" s="3">
        <v>2</v>
      </c>
      <c r="K21" s="23">
        <f>IFERROR(VLOOKUP(Sales_Data[[#This Row],[HSN Coad]],Products_Data[#All],4,0)," ")</f>
        <v>1176</v>
      </c>
      <c r="L21" s="22">
        <f>IFERROR(Sales_Data[[#This Row],[Units]]*Sales_Data[[#This Row],[price]]," ")</f>
        <v>2352</v>
      </c>
    </row>
    <row r="22" spans="4:12" x14ac:dyDescent="0.25">
      <c r="D22" s="11">
        <v>106</v>
      </c>
      <c r="E22" s="23" t="str">
        <f>IFERROR(VLOOKUP(Sales_Data[[#This Row],[Cust_Id]],Customers_Data[#All],2,0)," ")</f>
        <v>jain Tel.</v>
      </c>
      <c r="F22" s="3" t="s">
        <v>37</v>
      </c>
      <c r="G22" s="23" t="str">
        <f>IFERROR(VLOOKUP(Sales_Data[[#This Row],[HSN Coad]],Products_Data[#All],2,0)," ")</f>
        <v>Headphone</v>
      </c>
      <c r="H22" s="20">
        <v>45652</v>
      </c>
      <c r="I22" s="23">
        <f>IFERROR(VLOOKUP(Sales_Data[[#This Row],[HSN Coad]],Inventory_Data[#All],6), " ")</f>
        <v>63</v>
      </c>
      <c r="J22" s="3">
        <v>2</v>
      </c>
      <c r="K22" s="23">
        <f>IFERROR(VLOOKUP(Sales_Data[[#This Row],[HSN Coad]],Products_Data[#All],4,0)," ")</f>
        <v>958.8</v>
      </c>
      <c r="L22" s="22">
        <f>IFERROR(Sales_Data[[#This Row],[Units]]*Sales_Data[[#This Row],[price]]," ")</f>
        <v>1917.6</v>
      </c>
    </row>
    <row r="23" spans="4:12" x14ac:dyDescent="0.25">
      <c r="D23" s="11">
        <v>100</v>
      </c>
      <c r="E23" s="23" t="str">
        <f>IFERROR(VLOOKUP(Sales_Data[[#This Row],[Cust_Id]],Customers_Data[#All],2,0)," ")</f>
        <v>Ram Sales</v>
      </c>
      <c r="F23" s="3" t="s">
        <v>39</v>
      </c>
      <c r="G23" s="23" t="str">
        <f>IFERROR(VLOOKUP(Sales_Data[[#This Row],[HSN Coad]],Products_Data[#All],2,0)," ")</f>
        <v>Tablets</v>
      </c>
      <c r="H23" s="20">
        <v>45653</v>
      </c>
      <c r="I23" s="23">
        <f>IFERROR(VLOOKUP(Sales_Data[[#This Row],[HSN Coad]],Inventory_Data[#All],6), " ")</f>
        <v>63</v>
      </c>
      <c r="J23" s="3">
        <v>10</v>
      </c>
      <c r="K23" s="23">
        <f>IFERROR(VLOOKUP(Sales_Data[[#This Row],[HSN Coad]],Products_Data[#All],4,0)," ")</f>
        <v>28200</v>
      </c>
      <c r="L23" s="22">
        <f>IFERROR(Sales_Data[[#This Row],[Units]]*Sales_Data[[#This Row],[price]]," ")</f>
        <v>282000</v>
      </c>
    </row>
    <row r="24" spans="4:12" x14ac:dyDescent="0.25">
      <c r="E24" s="23" t="str">
        <f>IFERROR(VLOOKUP(Sales_Data[[#This Row],[Cust_Id]],Customers_Data[#All],2,0)," ")</f>
        <v xml:space="preserve"> </v>
      </c>
      <c r="G24" s="23" t="str">
        <f>IFERROR(VLOOKUP(Sales_Data[[#This Row],[HSN Coad]],Products_Data[#All],2,0)," ")</f>
        <v xml:space="preserve"> </v>
      </c>
      <c r="H24" s="20"/>
      <c r="I24" s="23" t="str">
        <f>IFERROR(VLOOKUP(Sales_Data[[#This Row],[HSN Coad]],Inventory_Data[#All],6), " ")</f>
        <v xml:space="preserve"> </v>
      </c>
      <c r="K24" s="23" t="str">
        <f>IFERROR(VLOOKUP(Sales_Data[[#This Row],[HSN Coad]],Products_Data[#All],4,0)," ")</f>
        <v xml:space="preserve"> </v>
      </c>
      <c r="L24" s="22" t="str">
        <f>IFERROR(Sales_Data[[#This Row],[Units]]*Sales_Data[[#This Row],[price]]," ")</f>
        <v xml:space="preserve"> </v>
      </c>
    </row>
    <row r="25" spans="4:12" x14ac:dyDescent="0.25">
      <c r="E25" s="23" t="str">
        <f>IFERROR(VLOOKUP(Sales_Data[[#This Row],[Cust_Id]],Customers_Data[#All],2,0)," ")</f>
        <v xml:space="preserve"> </v>
      </c>
      <c r="G25" s="23" t="str">
        <f>IFERROR(VLOOKUP(Sales_Data[[#This Row],[HSN Coad]],Products_Data[#All],2,0)," ")</f>
        <v xml:space="preserve"> </v>
      </c>
      <c r="H25" s="20"/>
      <c r="I25" s="23" t="str">
        <f>IFERROR(VLOOKUP(Sales_Data[[#This Row],[HSN Coad]],Inventory_Data[#All],6), " ")</f>
        <v xml:space="preserve"> </v>
      </c>
      <c r="K25" s="23" t="str">
        <f>IFERROR(VLOOKUP(Sales_Data[[#This Row],[HSN Coad]],Products_Data[#All],4,0)," ")</f>
        <v xml:space="preserve"> </v>
      </c>
      <c r="L25" s="22" t="str">
        <f>IFERROR(Sales_Data[[#This Row],[Units]]*Sales_Data[[#This Row],[price]]," ")</f>
        <v xml:space="preserve"> </v>
      </c>
    </row>
    <row r="26" spans="4:12" x14ac:dyDescent="0.25">
      <c r="E26" s="23" t="str">
        <f>IFERROR(VLOOKUP(Sales_Data[[#This Row],[Cust_Id]],Customers_Data[#All],2,0)," ")</f>
        <v xml:space="preserve"> </v>
      </c>
      <c r="G26" s="23" t="str">
        <f>IFERROR(VLOOKUP(Sales_Data[[#This Row],[HSN Coad]],Products_Data[#All],2,0)," ")</f>
        <v xml:space="preserve"> </v>
      </c>
      <c r="H26" s="20"/>
      <c r="I26" s="23" t="str">
        <f>IFERROR(VLOOKUP(Sales_Data[[#This Row],[HSN Coad]],Inventory_Data[#All],6), " ")</f>
        <v xml:space="preserve"> </v>
      </c>
      <c r="K26" s="23" t="str">
        <f>IFERROR(VLOOKUP(Sales_Data[[#This Row],[HSN Coad]],Products_Data[#All],4,0)," ")</f>
        <v xml:space="preserve"> </v>
      </c>
      <c r="L26" s="22" t="str">
        <f>IFERROR(Sales_Data[[#This Row],[Units]]*Sales_Data[[#This Row],[price]]," ")</f>
        <v xml:space="preserve"> </v>
      </c>
    </row>
    <row r="27" spans="4:12" x14ac:dyDescent="0.25">
      <c r="E27" s="23" t="str">
        <f>IFERROR(VLOOKUP(Sales_Data[[#This Row],[Cust_Id]],Customers_Data[#All],2,0)," ")</f>
        <v xml:space="preserve"> </v>
      </c>
      <c r="G27" s="23" t="str">
        <f>IFERROR(VLOOKUP(Sales_Data[[#This Row],[HSN Coad]],Products_Data[#All],2,0)," ")</f>
        <v xml:space="preserve"> </v>
      </c>
      <c r="H27" s="20"/>
      <c r="I27" s="23" t="str">
        <f>IFERROR(VLOOKUP(Sales_Data[[#This Row],[HSN Coad]],Inventory_Data[#All],6), " ")</f>
        <v xml:space="preserve"> </v>
      </c>
      <c r="K27" s="23" t="str">
        <f>IFERROR(VLOOKUP(Sales_Data[[#This Row],[HSN Coad]],Products_Data[#All],4,0)," ")</f>
        <v xml:space="preserve"> </v>
      </c>
      <c r="L27" s="22" t="str">
        <f>IFERROR(Sales_Data[[#This Row],[Units]]*Sales_Data[[#This Row],[price]]," ")</f>
        <v xml:space="preserve"> </v>
      </c>
    </row>
  </sheetData>
  <dataValidations count="2">
    <dataValidation type="list" allowBlank="1" showInputMessage="1" showErrorMessage="1" sqref="D6:D27" xr:uid="{E275E06A-4448-45EB-94D7-C0FC400B0BBA}">
      <formula1>Cust_id</formula1>
    </dataValidation>
    <dataValidation type="list" allowBlank="1" showInputMessage="1" showErrorMessage="1" sqref="F6:F27" xr:uid="{5A46F388-86AA-44BD-9F10-8EA110B46AC4}">
      <formula1>HSNcoad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77FB-1E12-4880-A6CB-24E4A41E31D0}">
  <dimension ref="B1:K17"/>
  <sheetViews>
    <sheetView workbookViewId="0"/>
  </sheetViews>
  <sheetFormatPr defaultRowHeight="15" x14ac:dyDescent="0.25"/>
  <cols>
    <col min="1" max="1" width="5.42578125" style="1" customWidth="1"/>
    <col min="2" max="2" width="22.5703125" style="2" customWidth="1"/>
    <col min="3" max="3" width="3.7109375" style="1" customWidth="1"/>
    <col min="4" max="4" width="14.28515625" style="1" customWidth="1"/>
    <col min="5" max="5" width="20.140625" style="1" customWidth="1"/>
    <col min="6" max="6" width="11.42578125" style="1" customWidth="1"/>
    <col min="7" max="7" width="21.42578125" style="1" customWidth="1"/>
    <col min="8" max="8" width="17" style="1" customWidth="1"/>
    <col min="9" max="9" width="14.42578125" style="1" customWidth="1"/>
    <col min="10" max="10" width="14.7109375" style="1" customWidth="1"/>
    <col min="11" max="11" width="37.42578125" style="1" customWidth="1"/>
    <col min="12" max="16384" width="9.140625" style="1"/>
  </cols>
  <sheetData>
    <row r="1" spans="2:11" ht="25.5" customHeight="1" x14ac:dyDescent="0.25">
      <c r="B1" s="1"/>
    </row>
    <row r="4" spans="2:11" ht="18.75" x14ac:dyDescent="0.3">
      <c r="D4" s="21" t="s">
        <v>25</v>
      </c>
      <c r="E4" s="21" t="s">
        <v>62</v>
      </c>
      <c r="F4" s="21" t="s">
        <v>27</v>
      </c>
      <c r="G4" s="21" t="s">
        <v>74</v>
      </c>
      <c r="H4" s="21" t="s">
        <v>75</v>
      </c>
      <c r="I4" s="21" t="s">
        <v>76</v>
      </c>
      <c r="J4" s="21" t="s">
        <v>73</v>
      </c>
      <c r="K4" s="21" t="s">
        <v>92</v>
      </c>
    </row>
    <row r="5" spans="2:11" x14ac:dyDescent="0.25">
      <c r="D5" s="1" t="str">
        <f>IFERROR(Products_Data[[#This Row],[HSN Code]]," ")</f>
        <v>N1001</v>
      </c>
      <c r="E5" s="1" t="str">
        <f>IFERROR(Products_Data[[#This Row],[Product Name ]]," ")</f>
        <v>Smart Watch</v>
      </c>
      <c r="F5" s="1">
        <f>IFERROR(Products_Data[[#This Row],[Cost]]," ")</f>
        <v>980</v>
      </c>
      <c r="G5" s="1">
        <f>SUMIF(Purchase_Data[Product Name],Inventory_Data[[#This Row],[Product Name]],Purchase_Data[Units])</f>
        <v>50</v>
      </c>
      <c r="H5" s="1">
        <f>SUMIF(Sales_Data[Product name],Inventory_Data[Product Name],Sales_Data[Units])</f>
        <v>22</v>
      </c>
      <c r="I5" s="1">
        <f>Inventory_Data[[#This Row],[Purchase unite]]-Inventory_Data[[#This Row],[Sales Units]]</f>
        <v>28</v>
      </c>
      <c r="J5" s="1">
        <f>IFERROR(Inventory_Data[[#This Row],[Cost]]*Inventory_Data[[#This Row],[Stock ]]," ")</f>
        <v>27440</v>
      </c>
      <c r="K5" s="22" t="str">
        <f>IFERROR(IF(Inventory_Data[[#This Row],[Stock ]]&lt;5,"📞 "&amp;Inventory_Data[[#This Row],[Product Name]]&amp;"  Needs to Re-orders ! PH "&amp;VLOOKUP(Inventory_Data[[#This Row],[HSN Code]],Vendors!D4:H14,4,0)," ")," ")</f>
        <v xml:space="preserve"> </v>
      </c>
    </row>
    <row r="6" spans="2:11" x14ac:dyDescent="0.25">
      <c r="D6" s="1" t="str">
        <f>IFERROR(Products_Data[[#This Row],[HSN Code]]," ")</f>
        <v>N1002</v>
      </c>
      <c r="E6" s="1" t="str">
        <f>IFERROR(Products_Data[[#This Row],[Product Name ]]," ")</f>
        <v xml:space="preserve">Laptop HP </v>
      </c>
      <c r="F6" s="1">
        <f>IFERROR(Products_Data[[#This Row],[Cost]]," ")</f>
        <v>34500</v>
      </c>
      <c r="G6" s="1">
        <f>SUMIF(Purchase_Data[Product Name],Inventory_Data[[#This Row],[Product Name]],Purchase_Data[Units])</f>
        <v>47</v>
      </c>
      <c r="H6" s="1">
        <f>SUMIF(Sales_Data[Product name],Inventory_Data[Product Name],Sales_Data[Units])</f>
        <v>30</v>
      </c>
      <c r="I6" s="1">
        <f>Inventory_Data[[#This Row],[Purchase unite]]-Inventory_Data[[#This Row],[Sales Units]]</f>
        <v>17</v>
      </c>
      <c r="J6" s="1">
        <f>IFERROR(Inventory_Data[[#This Row],[Cost]]*Inventory_Data[[#This Row],[Stock ]]," ")</f>
        <v>586500</v>
      </c>
      <c r="K6" s="22" t="str">
        <f>IFERROR(IF(Inventory_Data[[#This Row],[Stock ]]&lt;5,"📞 "&amp;Inventory_Data[[#This Row],[Product Name]]&amp;"  Needs to Re-orders ! PH "&amp;VLOOKUP(Inventory_Data[[#This Row],[HSN Code]],Vendors!D5:H15,4,0)," ")," ")</f>
        <v xml:space="preserve"> </v>
      </c>
    </row>
    <row r="7" spans="2:11" x14ac:dyDescent="0.25">
      <c r="D7" s="1" t="str">
        <f>IFERROR(Products_Data[[#This Row],[HSN Code]]," ")</f>
        <v>N1003</v>
      </c>
      <c r="E7" s="1" t="str">
        <f>IFERROR(Products_Data[[#This Row],[Product Name ]]," ")</f>
        <v>Wireless Print</v>
      </c>
      <c r="F7" s="1">
        <f>IFERROR(Products_Data[[#This Row],[Cost]]," ")</f>
        <v>4600</v>
      </c>
      <c r="G7" s="1">
        <f>SUMIF(Purchase_Data[Product Name],Inventory_Data[[#This Row],[Product Name]],Purchase_Data[Units])</f>
        <v>50</v>
      </c>
      <c r="H7" s="1">
        <f>SUMIF(Sales_Data[Product name],Inventory_Data[Product Name],Sales_Data[Units])</f>
        <v>40</v>
      </c>
      <c r="I7" s="1">
        <f>Inventory_Data[[#This Row],[Purchase unite]]-Inventory_Data[[#This Row],[Sales Units]]</f>
        <v>10</v>
      </c>
      <c r="J7" s="1">
        <f>IFERROR(Inventory_Data[[#This Row],[Cost]]*Inventory_Data[[#This Row],[Stock ]]," ")</f>
        <v>46000</v>
      </c>
      <c r="K7" s="22" t="str">
        <f>IFERROR(IF(Inventory_Data[[#This Row],[Stock ]]&lt;5,"📞 "&amp;Inventory_Data[[#This Row],[Product Name]]&amp;"  Needs to Re-orders ! PH "&amp;VLOOKUP(Inventory_Data[[#This Row],[HSN Code]],Vendors!D6:H16,4,0)," ")," ")</f>
        <v xml:space="preserve"> </v>
      </c>
    </row>
    <row r="8" spans="2:11" x14ac:dyDescent="0.25">
      <c r="D8" s="1" t="str">
        <f>IFERROR(Products_Data[[#This Row],[HSN Code]]," ")</f>
        <v>N1004</v>
      </c>
      <c r="E8" s="1" t="str">
        <f>IFERROR(Products_Data[[#This Row],[Product Name ]]," ")</f>
        <v>Desktop</v>
      </c>
      <c r="F8" s="1">
        <f>IFERROR(Products_Data[[#This Row],[Cost]]," ")</f>
        <v>21000</v>
      </c>
      <c r="G8" s="1">
        <f>SUMIF(Purchase_Data[Product Name],Inventory_Data[[#This Row],[Product Name]],Purchase_Data[Units])</f>
        <v>40</v>
      </c>
      <c r="H8" s="1">
        <f>SUMIF(Sales_Data[Product name],Inventory_Data[Product Name],Sales_Data[Units])</f>
        <v>20</v>
      </c>
      <c r="I8" s="1">
        <f>Inventory_Data[[#This Row],[Purchase unite]]-Inventory_Data[[#This Row],[Sales Units]]</f>
        <v>20</v>
      </c>
      <c r="J8" s="1">
        <f>IFERROR(Inventory_Data[[#This Row],[Cost]]*Inventory_Data[[#This Row],[Stock ]]," ")</f>
        <v>420000</v>
      </c>
      <c r="K8" s="22" t="str">
        <f>IFERROR(IF(Inventory_Data[[#This Row],[Stock ]]&lt;5,"📞 "&amp;Inventory_Data[[#This Row],[Product Name]]&amp;"  Needs to Re-orders ! PH "&amp;VLOOKUP(Inventory_Data[[#This Row],[HSN Code]],Vendors!D7:H17,4,0)," ")," ")</f>
        <v xml:space="preserve"> </v>
      </c>
    </row>
    <row r="9" spans="2:11" x14ac:dyDescent="0.25">
      <c r="D9" s="1" t="str">
        <f>IFERROR(Products_Data[[#This Row],[HSN Code]]," ")</f>
        <v>N1005</v>
      </c>
      <c r="E9" s="1" t="str">
        <f>IFERROR(Products_Data[[#This Row],[Product Name ]]," ")</f>
        <v>Mouse</v>
      </c>
      <c r="F9" s="1">
        <f>IFERROR(Products_Data[[#This Row],[Cost]]," ")</f>
        <v>200</v>
      </c>
      <c r="G9" s="1">
        <f>SUMIF(Purchase_Data[Product Name],Inventory_Data[[#This Row],[Product Name]],Purchase_Data[Units])</f>
        <v>90</v>
      </c>
      <c r="H9" s="1">
        <f>SUMIF(Sales_Data[Product name],Inventory_Data[Product Name],Sales_Data[Units])</f>
        <v>30</v>
      </c>
      <c r="I9" s="1">
        <f>Inventory_Data[[#This Row],[Purchase unite]]-Inventory_Data[[#This Row],[Sales Units]]</f>
        <v>60</v>
      </c>
      <c r="J9" s="1">
        <f>IFERROR(Inventory_Data[[#This Row],[Cost]]*Inventory_Data[[#This Row],[Stock ]]," ")</f>
        <v>12000</v>
      </c>
      <c r="K9" s="22" t="str">
        <f>IFERROR(IF(Inventory_Data[[#This Row],[Stock ]]&lt;5,"📞 "&amp;Inventory_Data[[#This Row],[Product Name]]&amp;"  Needs to Re-orders ! PH "&amp;VLOOKUP(Inventory_Data[[#This Row],[HSN Code]],Vendors!D8:H18,4,0)," ")," ")</f>
        <v xml:space="preserve"> </v>
      </c>
    </row>
    <row r="10" spans="2:11" x14ac:dyDescent="0.25">
      <c r="D10" s="1" t="str">
        <f>IFERROR(Products_Data[[#This Row],[HSN Code]]," ")</f>
        <v>N1006</v>
      </c>
      <c r="E10" s="1" t="str">
        <f>IFERROR(Products_Data[[#This Row],[Product Name ]]," ")</f>
        <v>Rgb keyboard</v>
      </c>
      <c r="F10" s="1">
        <f>IFERROR(Products_Data[[#This Row],[Cost]]," ")</f>
        <v>340</v>
      </c>
      <c r="G10" s="1">
        <f>SUMIF(Purchase_Data[Product Name],Inventory_Data[[#This Row],[Product Name]],Purchase_Data[Units])</f>
        <v>30</v>
      </c>
      <c r="H10" s="1">
        <f>SUMIF(Sales_Data[Product name],Inventory_Data[Product Name],Sales_Data[Units])</f>
        <v>20</v>
      </c>
      <c r="I10" s="1">
        <f>Inventory_Data[[#This Row],[Purchase unite]]-Inventory_Data[[#This Row],[Sales Units]]</f>
        <v>10</v>
      </c>
      <c r="J10" s="1">
        <f>IFERROR(Inventory_Data[[#This Row],[Cost]]*Inventory_Data[[#This Row],[Stock ]]," ")</f>
        <v>3400</v>
      </c>
      <c r="K10" s="22" t="str">
        <f>IFERROR(IF(Inventory_Data[[#This Row],[Stock ]]&lt;5,"📞 "&amp;Inventory_Data[[#This Row],[Product Name]]&amp;"  Needs to Re-orders ! PH "&amp;VLOOKUP(Inventory_Data[[#This Row],[HSN Code]],Vendors!D9:H19,4,0)," ")," ")</f>
        <v xml:space="preserve"> </v>
      </c>
    </row>
    <row r="11" spans="2:11" x14ac:dyDescent="0.25">
      <c r="D11" s="1" t="str">
        <f>IFERROR(Products_Data[[#This Row],[HSN Code]]," ")</f>
        <v>N1007</v>
      </c>
      <c r="E11" s="1" t="str">
        <f>IFERROR(Products_Data[[#This Row],[Product Name ]]," ")</f>
        <v>Camare</v>
      </c>
      <c r="F11" s="1">
        <f>IFERROR(Products_Data[[#This Row],[Cost]]," ")</f>
        <v>52000</v>
      </c>
      <c r="G11" s="1">
        <f>SUMIF(Purchase_Data[Product Name],Inventory_Data[[#This Row],[Product Name]],Purchase_Data[Units])</f>
        <v>35</v>
      </c>
      <c r="H11" s="1">
        <f>SUMIF(Sales_Data[Product name],Inventory_Data[Product Name],Sales_Data[Units])</f>
        <v>5</v>
      </c>
      <c r="I11" s="1">
        <f>Inventory_Data[[#This Row],[Purchase unite]]-Inventory_Data[[#This Row],[Sales Units]]</f>
        <v>30</v>
      </c>
      <c r="J11" s="1">
        <f>IFERROR(Inventory_Data[[#This Row],[Cost]]*Inventory_Data[[#This Row],[Stock ]]," ")</f>
        <v>1560000</v>
      </c>
      <c r="K11" s="22" t="str">
        <f>IFERROR(IF(Inventory_Data[[#This Row],[Stock ]]&lt;5,"📞 "&amp;Inventory_Data[[#This Row],[Product Name]]&amp;"  Needs to Re-orders ! PH "&amp;VLOOKUP(Inventory_Data[[#This Row],[HSN Code]],Vendors!D10:H20,4,0)," ")," ")</f>
        <v xml:space="preserve"> </v>
      </c>
    </row>
    <row r="12" spans="2:11" x14ac:dyDescent="0.25">
      <c r="D12" s="1" t="str">
        <f>IFERROR(Products_Data[[#This Row],[HSN Code]]," ")</f>
        <v>N1008</v>
      </c>
      <c r="E12" s="1" t="str">
        <f>IFERROR(Products_Data[[#This Row],[Product Name ]]," ")</f>
        <v>Headphone</v>
      </c>
      <c r="F12" s="1">
        <f>IFERROR(Products_Data[[#This Row],[Cost]]," ")</f>
        <v>799</v>
      </c>
      <c r="G12" s="1">
        <f>SUMIF(Purchase_Data[Product Name],Inventory_Data[[#This Row],[Product Name]],Purchase_Data[Units])</f>
        <v>95</v>
      </c>
      <c r="H12" s="1">
        <f>SUMIF(Sales_Data[Product name],Inventory_Data[Product Name],Sales_Data[Units])</f>
        <v>32</v>
      </c>
      <c r="I12" s="1">
        <f>Inventory_Data[[#This Row],[Purchase unite]]-Inventory_Data[[#This Row],[Sales Units]]</f>
        <v>63</v>
      </c>
      <c r="J12" s="1">
        <f>IFERROR(Inventory_Data[[#This Row],[Cost]]*Inventory_Data[[#This Row],[Stock ]]," ")</f>
        <v>50337</v>
      </c>
      <c r="K12" s="22" t="str">
        <f>IFERROR(IF(Inventory_Data[[#This Row],[Stock ]]&lt;5,"📞 "&amp;Inventory_Data[[#This Row],[Product Name]]&amp;"  Needs to Re-orders ! PH "&amp;VLOOKUP(Inventory_Data[[#This Row],[HSN Code]],Vendors!D11:H21,4,0)," ")," ")</f>
        <v xml:space="preserve"> </v>
      </c>
    </row>
    <row r="13" spans="2:11" x14ac:dyDescent="0.25">
      <c r="K13" s="22" t="str">
        <f>IFERROR(IF(Inventory_Data[[#This Row],[Stock ]]&lt;5,"📞 "&amp;Inventory_Data[[#This Row],[Product Name]]&amp;"  Needs to Re-orders ! PH "&amp;VLOOKUP(Inventory_Data[[#This Row],[HSN Code]],Vendors!D12:H22,4,0)," ")," ")</f>
        <v xml:space="preserve"> </v>
      </c>
    </row>
    <row r="14" spans="2:11" x14ac:dyDescent="0.25">
      <c r="K14" s="22" t="str">
        <f>IFERROR(IF(Inventory_Data[[#This Row],[Stock ]]&lt;5,"📞 "&amp;Inventory_Data[[#This Row],[Product Name]]&amp;"  Needs to Re-orders ! PH "&amp;VLOOKUP(Inventory_Data[[#This Row],[HSN Code]],Vendors!D13:H23,4,0)," ")," ")</f>
        <v xml:space="preserve"> </v>
      </c>
    </row>
    <row r="15" spans="2:11" x14ac:dyDescent="0.25">
      <c r="K15" s="22" t="str">
        <f>IFERROR(IF(Inventory_Data[[#This Row],[Stock ]]&lt;5,"📞 "&amp;Inventory_Data[[#This Row],[Product Name]]&amp;"  Needs to Re-orders ! PH "&amp;VLOOKUP(Inventory_Data[[#This Row],[HSN Code]],Vendors!D14:H24,4,0)," ")," ")</f>
        <v xml:space="preserve"> </v>
      </c>
    </row>
    <row r="16" spans="2:11" x14ac:dyDescent="0.25">
      <c r="K16" s="22" t="str">
        <f>IFERROR(IF(Inventory_Data[[#This Row],[Stock ]]&lt;5,"📞 "&amp;Inventory_Data[[#This Row],[Product Name]]&amp;"  Needs to Re-orders ! PH "&amp;VLOOKUP(Inventory_Data[[#This Row],[HSN Code]],Vendors!D15:H25,4,0)," ")," ")</f>
        <v xml:space="preserve"> </v>
      </c>
    </row>
    <row r="17" spans="11:11" x14ac:dyDescent="0.25">
      <c r="K17" s="22" t="str">
        <f>IFERROR(IF(Inventory_Data[[#This Row],[Stock ]]&lt;5,"📞 "&amp;Inventory_Data[[#This Row],[Product Name]]&amp;"  Needs to Re-orders ! PH "&amp;VLOOKUP(Inventory_Data[[#This Row],[HSN Code]],Vendors!D16:H26,4,0)," ")," ")</f>
        <v xml:space="preserve"> 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CCF0-564B-4928-9E93-25AAEC4D4A7B}">
  <dimension ref="A3:F30"/>
  <sheetViews>
    <sheetView workbookViewId="0">
      <selection activeCell="R10" sqref="R10"/>
    </sheetView>
  </sheetViews>
  <sheetFormatPr defaultRowHeight="15" x14ac:dyDescent="0.25"/>
  <cols>
    <col min="1" max="1" width="16.5703125" bestFit="1" customWidth="1"/>
    <col min="2" max="2" width="7.140625" bestFit="1" customWidth="1"/>
    <col min="3" max="4" width="16.28515625" bestFit="1" customWidth="1"/>
    <col min="5" max="5" width="13.5703125" bestFit="1" customWidth="1"/>
    <col min="6" max="6" width="17.5703125" bestFit="1" customWidth="1"/>
    <col min="7" max="7" width="16.28515625" bestFit="1" customWidth="1"/>
    <col min="8" max="8" width="11.28515625" bestFit="1" customWidth="1"/>
  </cols>
  <sheetData>
    <row r="3" spans="1:6" x14ac:dyDescent="0.25">
      <c r="A3" t="s">
        <v>81</v>
      </c>
      <c r="C3" t="s">
        <v>82</v>
      </c>
      <c r="E3" s="24" t="s">
        <v>79</v>
      </c>
      <c r="F3" t="s">
        <v>91</v>
      </c>
    </row>
    <row r="4" spans="1:6" x14ac:dyDescent="0.25">
      <c r="A4" s="26">
        <v>9</v>
      </c>
      <c r="C4">
        <f>GETPIVOTDATA("Name",$A$3)</f>
        <v>9</v>
      </c>
      <c r="E4" s="25" t="s">
        <v>41</v>
      </c>
      <c r="F4" s="26">
        <v>40</v>
      </c>
    </row>
    <row r="5" spans="1:6" x14ac:dyDescent="0.25">
      <c r="E5" s="25" t="s">
        <v>46</v>
      </c>
      <c r="F5" s="26">
        <v>32</v>
      </c>
    </row>
    <row r="6" spans="1:6" x14ac:dyDescent="0.25">
      <c r="A6" t="s">
        <v>83</v>
      </c>
      <c r="C6" t="s">
        <v>84</v>
      </c>
      <c r="E6" s="25" t="s">
        <v>40</v>
      </c>
      <c r="F6" s="26">
        <v>30</v>
      </c>
    </row>
    <row r="7" spans="1:6" x14ac:dyDescent="0.25">
      <c r="A7" s="26">
        <v>11</v>
      </c>
      <c r="C7">
        <f>GETPIVOTDATA("Product Name ",$A$6)</f>
        <v>11</v>
      </c>
      <c r="E7" s="25" t="s">
        <v>43</v>
      </c>
      <c r="F7" s="26">
        <v>30</v>
      </c>
    </row>
    <row r="8" spans="1:6" x14ac:dyDescent="0.25">
      <c r="E8" s="25" t="s">
        <v>30</v>
      </c>
      <c r="F8" s="26">
        <v>22</v>
      </c>
    </row>
    <row r="9" spans="1:6" x14ac:dyDescent="0.25">
      <c r="A9" t="s">
        <v>85</v>
      </c>
      <c r="C9" s="27" t="s">
        <v>86</v>
      </c>
      <c r="E9" s="25" t="s">
        <v>80</v>
      </c>
      <c r="F9" s="26">
        <v>154</v>
      </c>
    </row>
    <row r="10" spans="1:6" x14ac:dyDescent="0.25">
      <c r="A10" s="26">
        <v>5960405</v>
      </c>
      <c r="C10" s="27">
        <f>GETPIVOTDATA("Amount",$A$9)</f>
        <v>5960405</v>
      </c>
    </row>
    <row r="11" spans="1:6" x14ac:dyDescent="0.25">
      <c r="C11" s="27"/>
    </row>
    <row r="12" spans="1:6" x14ac:dyDescent="0.25">
      <c r="C12" s="27"/>
    </row>
    <row r="13" spans="1:6" x14ac:dyDescent="0.25">
      <c r="A13" t="s">
        <v>85</v>
      </c>
      <c r="C13" s="27" t="s">
        <v>87</v>
      </c>
      <c r="E13" s="24" t="s">
        <v>79</v>
      </c>
      <c r="F13" t="s">
        <v>85</v>
      </c>
    </row>
    <row r="14" spans="1:6" x14ac:dyDescent="0.25">
      <c r="A14" s="26">
        <v>3343773.6</v>
      </c>
      <c r="C14" s="27">
        <f>GETPIVOTDATA("Amount",$A$13)</f>
        <v>3343773.6</v>
      </c>
      <c r="E14" s="25" t="s">
        <v>13</v>
      </c>
      <c r="F14" s="26">
        <v>2141936</v>
      </c>
    </row>
    <row r="15" spans="1:6" x14ac:dyDescent="0.25">
      <c r="C15" s="27"/>
      <c r="E15" s="25" t="s">
        <v>7</v>
      </c>
      <c r="F15" s="26">
        <v>425760</v>
      </c>
    </row>
    <row r="16" spans="1:6" x14ac:dyDescent="0.25">
      <c r="A16" t="s">
        <v>88</v>
      </c>
      <c r="C16" s="27" t="s">
        <v>89</v>
      </c>
      <c r="E16" s="25" t="s">
        <v>22</v>
      </c>
      <c r="F16" s="26">
        <v>311917.59999999998</v>
      </c>
    </row>
    <row r="17" spans="1:6" x14ac:dyDescent="0.25">
      <c r="A17" s="26">
        <v>2705677</v>
      </c>
      <c r="C17" s="27">
        <f>GETPIVOTDATA("Stock Amt",$A$16)</f>
        <v>2705677</v>
      </c>
      <c r="E17" s="25" t="s">
        <v>4</v>
      </c>
      <c r="F17" s="26">
        <v>293760</v>
      </c>
    </row>
    <row r="18" spans="1:6" x14ac:dyDescent="0.25">
      <c r="C18" s="27"/>
      <c r="E18" s="25" t="s">
        <v>10</v>
      </c>
      <c r="F18" s="26">
        <v>165600</v>
      </c>
    </row>
    <row r="19" spans="1:6" x14ac:dyDescent="0.25">
      <c r="C19" s="27"/>
      <c r="E19" s="25" t="s">
        <v>80</v>
      </c>
      <c r="F19" s="26">
        <v>3338973.6</v>
      </c>
    </row>
    <row r="20" spans="1:6" x14ac:dyDescent="0.25">
      <c r="C20" s="27" t="s">
        <v>90</v>
      </c>
    </row>
    <row r="21" spans="1:6" x14ac:dyDescent="0.25">
      <c r="C21" s="27">
        <f>C17+C14-C10</f>
        <v>89045.599999999627</v>
      </c>
      <c r="E21" s="24" t="s">
        <v>79</v>
      </c>
      <c r="F21" t="s">
        <v>93</v>
      </c>
    </row>
    <row r="22" spans="1:6" x14ac:dyDescent="0.25">
      <c r="C22" s="27"/>
      <c r="E22" s="25" t="s">
        <v>45</v>
      </c>
      <c r="F22" s="26">
        <v>30</v>
      </c>
    </row>
    <row r="23" spans="1:6" x14ac:dyDescent="0.25">
      <c r="E23" s="25" t="s">
        <v>42</v>
      </c>
      <c r="F23" s="26">
        <v>20</v>
      </c>
    </row>
    <row r="24" spans="1:6" x14ac:dyDescent="0.25">
      <c r="E24" s="25" t="s">
        <v>46</v>
      </c>
      <c r="F24" s="26">
        <v>63</v>
      </c>
    </row>
    <row r="25" spans="1:6" x14ac:dyDescent="0.25">
      <c r="E25" s="25" t="s">
        <v>40</v>
      </c>
      <c r="F25" s="26">
        <v>17</v>
      </c>
    </row>
    <row r="26" spans="1:6" x14ac:dyDescent="0.25">
      <c r="E26" s="25" t="s">
        <v>43</v>
      </c>
      <c r="F26" s="26">
        <v>60</v>
      </c>
    </row>
    <row r="27" spans="1:6" x14ac:dyDescent="0.25">
      <c r="E27" s="25" t="s">
        <v>44</v>
      </c>
      <c r="F27" s="26">
        <v>10</v>
      </c>
    </row>
    <row r="28" spans="1:6" x14ac:dyDescent="0.25">
      <c r="E28" s="25" t="s">
        <v>30</v>
      </c>
      <c r="F28" s="26">
        <v>28</v>
      </c>
    </row>
    <row r="29" spans="1:6" x14ac:dyDescent="0.25">
      <c r="E29" s="25" t="s">
        <v>41</v>
      </c>
      <c r="F29" s="26">
        <v>10</v>
      </c>
    </row>
    <row r="30" spans="1:6" x14ac:dyDescent="0.25">
      <c r="E30" s="25" t="s">
        <v>80</v>
      </c>
      <c r="F30" s="26">
        <v>238</v>
      </c>
    </row>
  </sheetData>
  <pageMargins left="0.7" right="0.7" top="0.75" bottom="0.75" header="0.3" footer="0.3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Customers</vt:lpstr>
      <vt:lpstr>Products</vt:lpstr>
      <vt:lpstr>Vendors</vt:lpstr>
      <vt:lpstr>New Entry</vt:lpstr>
      <vt:lpstr>Purchase</vt:lpstr>
      <vt:lpstr>Sales</vt:lpstr>
      <vt:lpstr>Inventory</vt:lpstr>
      <vt:lpstr>Pivots</vt:lpstr>
      <vt:lpstr>Cust_id</vt:lpstr>
      <vt:lpstr>HSNcoad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2024-12-18T15:58:35Z</dcterms:created>
  <dcterms:modified xsi:type="dcterms:W3CDTF">2024-12-23T15:50:21Z</dcterms:modified>
</cp:coreProperties>
</file>