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49A745-E339-4DC0-8755-DC2FC48C9DF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escriptive Statistics" sheetId="1" r:id="rId1"/>
    <sheet name="Weights Calculation" sheetId="4" r:id="rId2"/>
    <sheet name="VaR estimation" sheetId="5" r:id="rId3"/>
    <sheet name="KPIs" sheetId="6" r:id="rId4"/>
  </sheets>
  <definedNames>
    <definedName name="_xlnm._FilterDatabase" localSheetId="2" hidden="1">'VaR estimation'!$B$2:$B$63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6" l="1"/>
  <c r="Q7" i="6"/>
  <c r="T20" i="5"/>
  <c r="O9" i="5"/>
  <c r="P9" i="5" s="1"/>
  <c r="O17" i="5"/>
  <c r="P17" i="5" s="1"/>
  <c r="O25" i="5"/>
  <c r="P25" i="5" s="1"/>
  <c r="O33" i="5"/>
  <c r="P33" i="5" s="1"/>
  <c r="O41" i="5"/>
  <c r="P41" i="5" s="1"/>
  <c r="O49" i="5"/>
  <c r="P49" i="5" s="1"/>
  <c r="O57" i="5"/>
  <c r="P57" i="5" s="1"/>
  <c r="K5" i="5"/>
  <c r="O5" i="5" s="1"/>
  <c r="P5" i="5" s="1"/>
  <c r="L5" i="5"/>
  <c r="M5" i="5"/>
  <c r="K6" i="5"/>
  <c r="L6" i="5"/>
  <c r="M6" i="5"/>
  <c r="O6" i="5" s="1"/>
  <c r="P6" i="5" s="1"/>
  <c r="K7" i="5"/>
  <c r="O7" i="5" s="1"/>
  <c r="P7" i="5" s="1"/>
  <c r="L7" i="5"/>
  <c r="M7" i="5"/>
  <c r="K8" i="5"/>
  <c r="O8" i="5" s="1"/>
  <c r="P8" i="5" s="1"/>
  <c r="L8" i="5"/>
  <c r="M8" i="5"/>
  <c r="K9" i="5"/>
  <c r="L9" i="5"/>
  <c r="M9" i="5"/>
  <c r="K10" i="5"/>
  <c r="L10" i="5"/>
  <c r="M10" i="5"/>
  <c r="O10" i="5" s="1"/>
  <c r="P10" i="5" s="1"/>
  <c r="K11" i="5"/>
  <c r="O11" i="5" s="1"/>
  <c r="P11" i="5" s="1"/>
  <c r="L11" i="5"/>
  <c r="M11" i="5"/>
  <c r="K12" i="5"/>
  <c r="O12" i="5" s="1"/>
  <c r="P12" i="5" s="1"/>
  <c r="L12" i="5"/>
  <c r="M12" i="5"/>
  <c r="K13" i="5"/>
  <c r="O13" i="5" s="1"/>
  <c r="P13" i="5" s="1"/>
  <c r="L13" i="5"/>
  <c r="M13" i="5"/>
  <c r="K14" i="5"/>
  <c r="L14" i="5"/>
  <c r="M14" i="5"/>
  <c r="O14" i="5" s="1"/>
  <c r="P14" i="5" s="1"/>
  <c r="K15" i="5"/>
  <c r="O15" i="5" s="1"/>
  <c r="P15" i="5" s="1"/>
  <c r="L15" i="5"/>
  <c r="M15" i="5"/>
  <c r="K16" i="5"/>
  <c r="O16" i="5" s="1"/>
  <c r="P16" i="5" s="1"/>
  <c r="L16" i="5"/>
  <c r="M16" i="5"/>
  <c r="K17" i="5"/>
  <c r="L17" i="5"/>
  <c r="M17" i="5"/>
  <c r="K18" i="5"/>
  <c r="L18" i="5"/>
  <c r="M18" i="5"/>
  <c r="O18" i="5" s="1"/>
  <c r="P18" i="5" s="1"/>
  <c r="K19" i="5"/>
  <c r="O19" i="5" s="1"/>
  <c r="P19" i="5" s="1"/>
  <c r="L19" i="5"/>
  <c r="M19" i="5"/>
  <c r="K20" i="5"/>
  <c r="O20" i="5" s="1"/>
  <c r="P20" i="5" s="1"/>
  <c r="L20" i="5"/>
  <c r="M20" i="5"/>
  <c r="K21" i="5"/>
  <c r="O21" i="5" s="1"/>
  <c r="P21" i="5" s="1"/>
  <c r="L21" i="5"/>
  <c r="M21" i="5"/>
  <c r="K22" i="5"/>
  <c r="L22" i="5"/>
  <c r="M22" i="5"/>
  <c r="O22" i="5" s="1"/>
  <c r="P22" i="5" s="1"/>
  <c r="K23" i="5"/>
  <c r="O23" i="5" s="1"/>
  <c r="P23" i="5" s="1"/>
  <c r="L23" i="5"/>
  <c r="M23" i="5"/>
  <c r="K24" i="5"/>
  <c r="O24" i="5" s="1"/>
  <c r="P24" i="5" s="1"/>
  <c r="L24" i="5"/>
  <c r="M24" i="5"/>
  <c r="K25" i="5"/>
  <c r="L25" i="5"/>
  <c r="M25" i="5"/>
  <c r="K26" i="5"/>
  <c r="L26" i="5"/>
  <c r="M26" i="5"/>
  <c r="O26" i="5" s="1"/>
  <c r="P26" i="5" s="1"/>
  <c r="K27" i="5"/>
  <c r="O27" i="5" s="1"/>
  <c r="P27" i="5" s="1"/>
  <c r="L27" i="5"/>
  <c r="M27" i="5"/>
  <c r="K28" i="5"/>
  <c r="O28" i="5" s="1"/>
  <c r="P28" i="5" s="1"/>
  <c r="L28" i="5"/>
  <c r="M28" i="5"/>
  <c r="K29" i="5"/>
  <c r="O29" i="5" s="1"/>
  <c r="P29" i="5" s="1"/>
  <c r="L29" i="5"/>
  <c r="M29" i="5"/>
  <c r="K30" i="5"/>
  <c r="L30" i="5"/>
  <c r="M30" i="5"/>
  <c r="O30" i="5" s="1"/>
  <c r="P30" i="5" s="1"/>
  <c r="K31" i="5"/>
  <c r="O31" i="5" s="1"/>
  <c r="P31" i="5" s="1"/>
  <c r="L31" i="5"/>
  <c r="M31" i="5"/>
  <c r="K32" i="5"/>
  <c r="O32" i="5" s="1"/>
  <c r="P32" i="5" s="1"/>
  <c r="L32" i="5"/>
  <c r="M32" i="5"/>
  <c r="K33" i="5"/>
  <c r="L33" i="5"/>
  <c r="M33" i="5"/>
  <c r="K34" i="5"/>
  <c r="L34" i="5"/>
  <c r="M34" i="5"/>
  <c r="O34" i="5" s="1"/>
  <c r="P34" i="5" s="1"/>
  <c r="K35" i="5"/>
  <c r="O35" i="5" s="1"/>
  <c r="P35" i="5" s="1"/>
  <c r="L35" i="5"/>
  <c r="M35" i="5"/>
  <c r="K36" i="5"/>
  <c r="O36" i="5" s="1"/>
  <c r="P36" i="5" s="1"/>
  <c r="L36" i="5"/>
  <c r="M36" i="5"/>
  <c r="K37" i="5"/>
  <c r="O37" i="5" s="1"/>
  <c r="P37" i="5" s="1"/>
  <c r="L37" i="5"/>
  <c r="M37" i="5"/>
  <c r="K38" i="5"/>
  <c r="L38" i="5"/>
  <c r="M38" i="5"/>
  <c r="O38" i="5" s="1"/>
  <c r="P38" i="5" s="1"/>
  <c r="K39" i="5"/>
  <c r="O39" i="5" s="1"/>
  <c r="P39" i="5" s="1"/>
  <c r="L39" i="5"/>
  <c r="M39" i="5"/>
  <c r="K40" i="5"/>
  <c r="O40" i="5" s="1"/>
  <c r="P40" i="5" s="1"/>
  <c r="L40" i="5"/>
  <c r="M40" i="5"/>
  <c r="K41" i="5"/>
  <c r="L41" i="5"/>
  <c r="M41" i="5"/>
  <c r="K42" i="5"/>
  <c r="L42" i="5"/>
  <c r="M42" i="5"/>
  <c r="O42" i="5" s="1"/>
  <c r="P42" i="5" s="1"/>
  <c r="K43" i="5"/>
  <c r="O43" i="5" s="1"/>
  <c r="P43" i="5" s="1"/>
  <c r="L43" i="5"/>
  <c r="M43" i="5"/>
  <c r="K44" i="5"/>
  <c r="O44" i="5" s="1"/>
  <c r="P44" i="5" s="1"/>
  <c r="L44" i="5"/>
  <c r="M44" i="5"/>
  <c r="K45" i="5"/>
  <c r="O45" i="5" s="1"/>
  <c r="P45" i="5" s="1"/>
  <c r="L45" i="5"/>
  <c r="M45" i="5"/>
  <c r="K46" i="5"/>
  <c r="L46" i="5"/>
  <c r="M46" i="5"/>
  <c r="O46" i="5" s="1"/>
  <c r="P46" i="5" s="1"/>
  <c r="K47" i="5"/>
  <c r="O47" i="5" s="1"/>
  <c r="P47" i="5" s="1"/>
  <c r="L47" i="5"/>
  <c r="M47" i="5"/>
  <c r="K48" i="5"/>
  <c r="O48" i="5" s="1"/>
  <c r="P48" i="5" s="1"/>
  <c r="L48" i="5"/>
  <c r="M48" i="5"/>
  <c r="K49" i="5"/>
  <c r="L49" i="5"/>
  <c r="M49" i="5"/>
  <c r="K50" i="5"/>
  <c r="L50" i="5"/>
  <c r="M50" i="5"/>
  <c r="O50" i="5" s="1"/>
  <c r="P50" i="5" s="1"/>
  <c r="K51" i="5"/>
  <c r="O51" i="5" s="1"/>
  <c r="P51" i="5" s="1"/>
  <c r="L51" i="5"/>
  <c r="M51" i="5"/>
  <c r="K52" i="5"/>
  <c r="O52" i="5" s="1"/>
  <c r="P52" i="5" s="1"/>
  <c r="L52" i="5"/>
  <c r="M52" i="5"/>
  <c r="K53" i="5"/>
  <c r="O53" i="5" s="1"/>
  <c r="P53" i="5" s="1"/>
  <c r="L53" i="5"/>
  <c r="M53" i="5"/>
  <c r="K54" i="5"/>
  <c r="L54" i="5"/>
  <c r="M54" i="5"/>
  <c r="O54" i="5" s="1"/>
  <c r="P54" i="5" s="1"/>
  <c r="K55" i="5"/>
  <c r="O55" i="5" s="1"/>
  <c r="P55" i="5" s="1"/>
  <c r="L55" i="5"/>
  <c r="M55" i="5"/>
  <c r="K56" i="5"/>
  <c r="O56" i="5" s="1"/>
  <c r="P56" i="5" s="1"/>
  <c r="L56" i="5"/>
  <c r="M56" i="5"/>
  <c r="K57" i="5"/>
  <c r="L57" i="5"/>
  <c r="M57" i="5"/>
  <c r="K58" i="5"/>
  <c r="L58" i="5"/>
  <c r="M58" i="5"/>
  <c r="O58" i="5" s="1"/>
  <c r="P58" i="5" s="1"/>
  <c r="K59" i="5"/>
  <c r="O59" i="5" s="1"/>
  <c r="P59" i="5" s="1"/>
  <c r="L59" i="5"/>
  <c r="M59" i="5"/>
  <c r="K60" i="5"/>
  <c r="O60" i="5" s="1"/>
  <c r="P60" i="5" s="1"/>
  <c r="L60" i="5"/>
  <c r="M60" i="5"/>
  <c r="K61" i="5"/>
  <c r="O61" i="5" s="1"/>
  <c r="P61" i="5" s="1"/>
  <c r="L61" i="5"/>
  <c r="M61" i="5"/>
  <c r="K62" i="5"/>
  <c r="L62" i="5"/>
  <c r="M62" i="5"/>
  <c r="O62" i="5" s="1"/>
  <c r="P62" i="5" s="1"/>
  <c r="K63" i="5"/>
  <c r="O63" i="5" s="1"/>
  <c r="P63" i="5" s="1"/>
  <c r="L63" i="5"/>
  <c r="M63" i="5"/>
  <c r="M4" i="5"/>
  <c r="O4" i="5" s="1"/>
  <c r="P4" i="5" s="1"/>
  <c r="L4" i="5"/>
  <c r="K4" i="5"/>
  <c r="G5" i="5"/>
  <c r="H5" i="5"/>
  <c r="I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G27" i="5"/>
  <c r="H27" i="5"/>
  <c r="I27" i="5"/>
  <c r="G28" i="5"/>
  <c r="H28" i="5"/>
  <c r="I28" i="5"/>
  <c r="G29" i="5"/>
  <c r="H29" i="5"/>
  <c r="I29" i="5"/>
  <c r="G30" i="5"/>
  <c r="H30" i="5"/>
  <c r="I30" i="5"/>
  <c r="G31" i="5"/>
  <c r="H31" i="5"/>
  <c r="I31" i="5"/>
  <c r="G32" i="5"/>
  <c r="H32" i="5"/>
  <c r="I32" i="5"/>
  <c r="G33" i="5"/>
  <c r="H33" i="5"/>
  <c r="I33" i="5"/>
  <c r="G34" i="5"/>
  <c r="H34" i="5"/>
  <c r="I34" i="5"/>
  <c r="G35" i="5"/>
  <c r="H35" i="5"/>
  <c r="I35" i="5"/>
  <c r="G36" i="5"/>
  <c r="H36" i="5"/>
  <c r="I36" i="5"/>
  <c r="G37" i="5"/>
  <c r="H37" i="5"/>
  <c r="I37" i="5"/>
  <c r="G38" i="5"/>
  <c r="H38" i="5"/>
  <c r="I38" i="5"/>
  <c r="G39" i="5"/>
  <c r="H39" i="5"/>
  <c r="I39" i="5"/>
  <c r="G40" i="5"/>
  <c r="H40" i="5"/>
  <c r="I40" i="5"/>
  <c r="G41" i="5"/>
  <c r="H41" i="5"/>
  <c r="I41" i="5"/>
  <c r="G42" i="5"/>
  <c r="H42" i="5"/>
  <c r="I42" i="5"/>
  <c r="G43" i="5"/>
  <c r="H43" i="5"/>
  <c r="I43" i="5"/>
  <c r="G44" i="5"/>
  <c r="H44" i="5"/>
  <c r="I44" i="5"/>
  <c r="G45" i="5"/>
  <c r="H45" i="5"/>
  <c r="I45" i="5"/>
  <c r="G46" i="5"/>
  <c r="H46" i="5"/>
  <c r="I46" i="5"/>
  <c r="G47" i="5"/>
  <c r="H47" i="5"/>
  <c r="I47" i="5"/>
  <c r="G48" i="5"/>
  <c r="H48" i="5"/>
  <c r="I48" i="5"/>
  <c r="G49" i="5"/>
  <c r="H49" i="5"/>
  <c r="I49" i="5"/>
  <c r="G50" i="5"/>
  <c r="H50" i="5"/>
  <c r="I50" i="5"/>
  <c r="G51" i="5"/>
  <c r="H51" i="5"/>
  <c r="I51" i="5"/>
  <c r="G52" i="5"/>
  <c r="H52" i="5"/>
  <c r="I52" i="5"/>
  <c r="G53" i="5"/>
  <c r="H53" i="5"/>
  <c r="I53" i="5"/>
  <c r="G54" i="5"/>
  <c r="H54" i="5"/>
  <c r="I54" i="5"/>
  <c r="G55" i="5"/>
  <c r="H55" i="5"/>
  <c r="I55" i="5"/>
  <c r="G56" i="5"/>
  <c r="H56" i="5"/>
  <c r="I56" i="5"/>
  <c r="G57" i="5"/>
  <c r="H57" i="5"/>
  <c r="I57" i="5"/>
  <c r="G58" i="5"/>
  <c r="H58" i="5"/>
  <c r="I58" i="5"/>
  <c r="G59" i="5"/>
  <c r="H59" i="5"/>
  <c r="I59" i="5"/>
  <c r="G60" i="5"/>
  <c r="H60" i="5"/>
  <c r="I60" i="5"/>
  <c r="G61" i="5"/>
  <c r="H61" i="5"/>
  <c r="I61" i="5"/>
  <c r="G62" i="5"/>
  <c r="H62" i="5"/>
  <c r="I62" i="5"/>
  <c r="G63" i="5"/>
  <c r="H63" i="5"/>
  <c r="I63" i="5"/>
  <c r="H4" i="5"/>
  <c r="I4" i="5"/>
  <c r="G4" i="5"/>
  <c r="T41" i="4"/>
  <c r="T40" i="4"/>
  <c r="T39" i="4"/>
  <c r="Q40" i="4"/>
  <c r="Q41" i="4"/>
  <c r="Q39" i="4"/>
  <c r="I83" i="4"/>
  <c r="I97" i="4"/>
  <c r="H46" i="4"/>
  <c r="H54" i="4"/>
  <c r="H86" i="4"/>
  <c r="H91" i="4"/>
  <c r="H94" i="4"/>
  <c r="G102" i="4"/>
  <c r="F102" i="4"/>
  <c r="E102" i="4"/>
  <c r="I102" i="4" s="1"/>
  <c r="G101" i="4"/>
  <c r="F101" i="4"/>
  <c r="E101" i="4"/>
  <c r="G100" i="4"/>
  <c r="F100" i="4"/>
  <c r="E100" i="4"/>
  <c r="G99" i="4"/>
  <c r="F99" i="4"/>
  <c r="E99" i="4"/>
  <c r="H99" i="4" s="1"/>
  <c r="G98" i="4"/>
  <c r="F98" i="4"/>
  <c r="E98" i="4"/>
  <c r="G97" i="4"/>
  <c r="F97" i="4"/>
  <c r="E97" i="4"/>
  <c r="G96" i="4"/>
  <c r="F96" i="4"/>
  <c r="E96" i="4"/>
  <c r="H96" i="4" s="1"/>
  <c r="G95" i="4"/>
  <c r="F95" i="4"/>
  <c r="E95" i="4"/>
  <c r="G94" i="4"/>
  <c r="F94" i="4"/>
  <c r="E94" i="4"/>
  <c r="I94" i="4" s="1"/>
  <c r="G93" i="4"/>
  <c r="F93" i="4"/>
  <c r="E93" i="4"/>
  <c r="H93" i="4" s="1"/>
  <c r="G92" i="4"/>
  <c r="F92" i="4"/>
  <c r="E92" i="4"/>
  <c r="G91" i="4"/>
  <c r="F91" i="4"/>
  <c r="E91" i="4"/>
  <c r="I91" i="4" s="1"/>
  <c r="G90" i="4"/>
  <c r="F90" i="4"/>
  <c r="E90" i="4"/>
  <c r="I90" i="4" s="1"/>
  <c r="G89" i="4"/>
  <c r="F89" i="4"/>
  <c r="E89" i="4"/>
  <c r="G88" i="4"/>
  <c r="F88" i="4"/>
  <c r="E88" i="4"/>
  <c r="H88" i="4" s="1"/>
  <c r="G87" i="4"/>
  <c r="F87" i="4"/>
  <c r="E87" i="4"/>
  <c r="G86" i="4"/>
  <c r="F86" i="4"/>
  <c r="E86" i="4"/>
  <c r="I86" i="4" s="1"/>
  <c r="G85" i="4"/>
  <c r="F85" i="4"/>
  <c r="E85" i="4"/>
  <c r="G84" i="4"/>
  <c r="F84" i="4"/>
  <c r="E84" i="4"/>
  <c r="G83" i="4"/>
  <c r="F83" i="4"/>
  <c r="E83" i="4"/>
  <c r="H83" i="4" s="1"/>
  <c r="G82" i="4"/>
  <c r="F82" i="4"/>
  <c r="E82" i="4"/>
  <c r="I82" i="4" s="1"/>
  <c r="G81" i="4"/>
  <c r="I81" i="4" s="1"/>
  <c r="F81" i="4"/>
  <c r="E81" i="4"/>
  <c r="G80" i="4"/>
  <c r="F80" i="4"/>
  <c r="E80" i="4"/>
  <c r="H80" i="4" s="1"/>
  <c r="G79" i="4"/>
  <c r="F79" i="4"/>
  <c r="E79" i="4"/>
  <c r="G78" i="4"/>
  <c r="F78" i="4"/>
  <c r="E78" i="4"/>
  <c r="I78" i="4" s="1"/>
  <c r="G77" i="4"/>
  <c r="F77" i="4"/>
  <c r="E77" i="4"/>
  <c r="G76" i="4"/>
  <c r="F76" i="4"/>
  <c r="E76" i="4"/>
  <c r="G75" i="4"/>
  <c r="F75" i="4"/>
  <c r="E75" i="4"/>
  <c r="I75" i="4" s="1"/>
  <c r="G74" i="4"/>
  <c r="F74" i="4"/>
  <c r="E74" i="4"/>
  <c r="I74" i="4" s="1"/>
  <c r="G73" i="4"/>
  <c r="I73" i="4" s="1"/>
  <c r="F73" i="4"/>
  <c r="E73" i="4"/>
  <c r="G72" i="4"/>
  <c r="F72" i="4"/>
  <c r="E72" i="4"/>
  <c r="H72" i="4" s="1"/>
  <c r="G71" i="4"/>
  <c r="F71" i="4"/>
  <c r="E71" i="4"/>
  <c r="G70" i="4"/>
  <c r="F70" i="4"/>
  <c r="E70" i="4"/>
  <c r="I70" i="4" s="1"/>
  <c r="G69" i="4"/>
  <c r="F69" i="4"/>
  <c r="E69" i="4"/>
  <c r="G68" i="4"/>
  <c r="F68" i="4"/>
  <c r="E68" i="4"/>
  <c r="G67" i="4"/>
  <c r="F67" i="4"/>
  <c r="E67" i="4"/>
  <c r="H67" i="4" s="1"/>
  <c r="G66" i="4"/>
  <c r="F66" i="4"/>
  <c r="E66" i="4"/>
  <c r="I66" i="4" s="1"/>
  <c r="G65" i="4"/>
  <c r="F65" i="4"/>
  <c r="E65" i="4"/>
  <c r="G64" i="4"/>
  <c r="F64" i="4"/>
  <c r="E64" i="4"/>
  <c r="H64" i="4" s="1"/>
  <c r="G63" i="4"/>
  <c r="F63" i="4"/>
  <c r="E63" i="4"/>
  <c r="G62" i="4"/>
  <c r="F62" i="4"/>
  <c r="E62" i="4"/>
  <c r="I62" i="4" s="1"/>
  <c r="G61" i="4"/>
  <c r="F61" i="4"/>
  <c r="E61" i="4"/>
  <c r="G60" i="4"/>
  <c r="F60" i="4"/>
  <c r="E60" i="4"/>
  <c r="G59" i="4"/>
  <c r="F59" i="4"/>
  <c r="E59" i="4"/>
  <c r="H59" i="4" s="1"/>
  <c r="G58" i="4"/>
  <c r="F58" i="4"/>
  <c r="E58" i="4"/>
  <c r="I58" i="4" s="1"/>
  <c r="G57" i="4"/>
  <c r="F57" i="4"/>
  <c r="E57" i="4"/>
  <c r="G56" i="4"/>
  <c r="F56" i="4"/>
  <c r="E56" i="4"/>
  <c r="H56" i="4" s="1"/>
  <c r="G55" i="4"/>
  <c r="F55" i="4"/>
  <c r="E55" i="4"/>
  <c r="G54" i="4"/>
  <c r="F54" i="4"/>
  <c r="E54" i="4"/>
  <c r="I54" i="4" s="1"/>
  <c r="G53" i="4"/>
  <c r="F53" i="4"/>
  <c r="E53" i="4"/>
  <c r="H53" i="4" s="1"/>
  <c r="G52" i="4"/>
  <c r="F52" i="4"/>
  <c r="E52" i="4"/>
  <c r="G51" i="4"/>
  <c r="F51" i="4"/>
  <c r="E51" i="4"/>
  <c r="H51" i="4" s="1"/>
  <c r="G50" i="4"/>
  <c r="F50" i="4"/>
  <c r="E50" i="4"/>
  <c r="I50" i="4" s="1"/>
  <c r="G49" i="4"/>
  <c r="I49" i="4" s="1"/>
  <c r="F49" i="4"/>
  <c r="E49" i="4"/>
  <c r="G48" i="4"/>
  <c r="F48" i="4"/>
  <c r="E48" i="4"/>
  <c r="H48" i="4" s="1"/>
  <c r="G47" i="4"/>
  <c r="F47" i="4"/>
  <c r="E47" i="4"/>
  <c r="G46" i="4"/>
  <c r="F46" i="4"/>
  <c r="E46" i="4"/>
  <c r="I46" i="4" s="1"/>
  <c r="G45" i="4"/>
  <c r="F45" i="4"/>
  <c r="E45" i="4"/>
  <c r="G44" i="4"/>
  <c r="F44" i="4"/>
  <c r="E44" i="4"/>
  <c r="G43" i="4"/>
  <c r="F43" i="4"/>
  <c r="E43" i="4"/>
  <c r="I43" i="4" s="1"/>
  <c r="G42" i="4"/>
  <c r="F42" i="4"/>
  <c r="E42" i="4"/>
  <c r="I42" i="4" s="1"/>
  <c r="G41" i="4"/>
  <c r="F41" i="4"/>
  <c r="E41" i="4"/>
  <c r="I41" i="4" s="1"/>
  <c r="G40" i="4"/>
  <c r="F40" i="4"/>
  <c r="E40" i="4"/>
  <c r="H40" i="4" s="1"/>
  <c r="G39" i="4"/>
  <c r="F39" i="4"/>
  <c r="E39" i="4"/>
  <c r="G38" i="4"/>
  <c r="F38" i="4"/>
  <c r="E38" i="4"/>
  <c r="I38" i="4" s="1"/>
  <c r="G37" i="4"/>
  <c r="F37" i="4"/>
  <c r="E37" i="4"/>
  <c r="G36" i="4"/>
  <c r="F36" i="4"/>
  <c r="E36" i="4"/>
  <c r="G35" i="4"/>
  <c r="F35" i="4"/>
  <c r="E35" i="4"/>
  <c r="H35" i="4" s="1"/>
  <c r="G34" i="4"/>
  <c r="F34" i="4"/>
  <c r="E34" i="4"/>
  <c r="I34" i="4" s="1"/>
  <c r="G33" i="4"/>
  <c r="F33" i="4"/>
  <c r="E33" i="4"/>
  <c r="G32" i="4"/>
  <c r="F32" i="4"/>
  <c r="E32" i="4"/>
  <c r="H32" i="4" s="1"/>
  <c r="G31" i="4"/>
  <c r="F31" i="4"/>
  <c r="E31" i="4"/>
  <c r="G30" i="4"/>
  <c r="F30" i="4"/>
  <c r="E30" i="4"/>
  <c r="I30" i="4" s="1"/>
  <c r="G29" i="4"/>
  <c r="F29" i="4"/>
  <c r="E29" i="4"/>
  <c r="H29" i="4" s="1"/>
  <c r="G28" i="4"/>
  <c r="F28" i="4"/>
  <c r="E28" i="4"/>
  <c r="G27" i="4"/>
  <c r="F27" i="4"/>
  <c r="E27" i="4"/>
  <c r="H27" i="4" s="1"/>
  <c r="G26" i="4"/>
  <c r="F26" i="4"/>
  <c r="E26" i="4"/>
  <c r="H26" i="4" s="1"/>
  <c r="G25" i="4"/>
  <c r="F25" i="4"/>
  <c r="E25" i="4"/>
  <c r="G24" i="4"/>
  <c r="F24" i="4"/>
  <c r="E24" i="4"/>
  <c r="H24" i="4" s="1"/>
  <c r="G23" i="4"/>
  <c r="F23" i="4"/>
  <c r="E23" i="4"/>
  <c r="G22" i="4"/>
  <c r="F22" i="4"/>
  <c r="E22" i="4"/>
  <c r="I22" i="4" s="1"/>
  <c r="G21" i="4"/>
  <c r="F21" i="4"/>
  <c r="E21" i="4"/>
  <c r="G20" i="4"/>
  <c r="F20" i="4"/>
  <c r="E20" i="4"/>
  <c r="G19" i="4"/>
  <c r="F19" i="4"/>
  <c r="E19" i="4"/>
  <c r="H19" i="4" s="1"/>
  <c r="G18" i="4"/>
  <c r="F18" i="4"/>
  <c r="E18" i="4"/>
  <c r="H18" i="4" s="1"/>
  <c r="G17" i="4"/>
  <c r="F17" i="4"/>
  <c r="E17" i="4"/>
  <c r="G16" i="4"/>
  <c r="F16" i="4"/>
  <c r="E16" i="4"/>
  <c r="H16" i="4" s="1"/>
  <c r="G15" i="4"/>
  <c r="F15" i="4"/>
  <c r="E15" i="4"/>
  <c r="G14" i="4"/>
  <c r="F14" i="4"/>
  <c r="E14" i="4"/>
  <c r="I14" i="4" s="1"/>
  <c r="G13" i="4"/>
  <c r="F13" i="4"/>
  <c r="E13" i="4"/>
  <c r="G12" i="4"/>
  <c r="F12" i="4"/>
  <c r="E12" i="4"/>
  <c r="G11" i="4"/>
  <c r="F11" i="4"/>
  <c r="E11" i="4"/>
  <c r="I11" i="4" s="1"/>
  <c r="G10" i="4"/>
  <c r="F10" i="4"/>
  <c r="E10" i="4"/>
  <c r="H10" i="4" s="1"/>
  <c r="G9" i="4"/>
  <c r="F9" i="4"/>
  <c r="E9" i="4"/>
  <c r="G8" i="4"/>
  <c r="F8" i="4"/>
  <c r="E8" i="4"/>
  <c r="H8" i="4" s="1"/>
  <c r="G7" i="4"/>
  <c r="F7" i="4"/>
  <c r="E7" i="4"/>
  <c r="G6" i="4"/>
  <c r="F6" i="4"/>
  <c r="E6" i="4"/>
  <c r="I6" i="4" s="1"/>
  <c r="G5" i="4"/>
  <c r="F5" i="4"/>
  <c r="E5" i="4"/>
  <c r="H5" i="4" s="1"/>
  <c r="G4" i="4"/>
  <c r="F4" i="4"/>
  <c r="E4" i="4"/>
  <c r="G3" i="4"/>
  <c r="F3" i="4"/>
  <c r="E3" i="4"/>
  <c r="I3" i="4" s="1"/>
  <c r="N35" i="1"/>
  <c r="Q4" i="5" l="1" a="1"/>
  <c r="Q4" i="5" s="1"/>
  <c r="H7" i="4"/>
  <c r="H36" i="4"/>
  <c r="H44" i="4"/>
  <c r="H47" i="4"/>
  <c r="H52" i="4"/>
  <c r="H55" i="4"/>
  <c r="H71" i="4"/>
  <c r="H84" i="4"/>
  <c r="H100" i="4"/>
  <c r="H38" i="4"/>
  <c r="H9" i="4"/>
  <c r="H65" i="4"/>
  <c r="H73" i="4"/>
  <c r="H81" i="4"/>
  <c r="H89" i="4"/>
  <c r="H97" i="4"/>
  <c r="H30" i="4"/>
  <c r="H20" i="4"/>
  <c r="H31" i="4"/>
  <c r="H60" i="4"/>
  <c r="H63" i="4"/>
  <c r="I95" i="4"/>
  <c r="I51" i="4"/>
  <c r="H17" i="4"/>
  <c r="H25" i="4"/>
  <c r="H33" i="4"/>
  <c r="H41" i="4"/>
  <c r="H49" i="4"/>
  <c r="H57" i="4"/>
  <c r="I99" i="4"/>
  <c r="I33" i="4"/>
  <c r="H61" i="4"/>
  <c r="H78" i="4"/>
  <c r="H75" i="4"/>
  <c r="I25" i="4"/>
  <c r="H70" i="4"/>
  <c r="H11" i="4"/>
  <c r="I65" i="4"/>
  <c r="I19" i="4"/>
  <c r="H13" i="4"/>
  <c r="H21" i="4"/>
  <c r="H45" i="4"/>
  <c r="H69" i="4"/>
  <c r="H77" i="4"/>
  <c r="H85" i="4"/>
  <c r="I35" i="4"/>
  <c r="H22" i="4"/>
  <c r="H14" i="4"/>
  <c r="I67" i="4"/>
  <c r="H4" i="4"/>
  <c r="I9" i="4"/>
  <c r="H12" i="4"/>
  <c r="H15" i="4"/>
  <c r="H28" i="4"/>
  <c r="H68" i="4"/>
  <c r="H76" i="4"/>
  <c r="H79" i="4"/>
  <c r="I87" i="4"/>
  <c r="I89" i="4"/>
  <c r="H92" i="4"/>
  <c r="H102" i="4"/>
  <c r="H62" i="4"/>
  <c r="H6" i="4"/>
  <c r="I57" i="4"/>
  <c r="I17" i="4"/>
  <c r="I96" i="4"/>
  <c r="I18" i="4"/>
  <c r="H95" i="4"/>
  <c r="I80" i="4"/>
  <c r="I64" i="4"/>
  <c r="I48" i="4"/>
  <c r="I32" i="4"/>
  <c r="I16" i="4"/>
  <c r="I4" i="4"/>
  <c r="I12" i="4"/>
  <c r="I20" i="4"/>
  <c r="I28" i="4"/>
  <c r="I36" i="4"/>
  <c r="I44" i="4"/>
  <c r="I52" i="4"/>
  <c r="I60" i="4"/>
  <c r="I68" i="4"/>
  <c r="I76" i="4"/>
  <c r="I84" i="4"/>
  <c r="I92" i="4"/>
  <c r="I100" i="4"/>
  <c r="H43" i="4"/>
  <c r="I59" i="4"/>
  <c r="I27" i="4"/>
  <c r="I7" i="4"/>
  <c r="I15" i="4"/>
  <c r="I23" i="4"/>
  <c r="I31" i="4"/>
  <c r="I39" i="4"/>
  <c r="I47" i="4"/>
  <c r="I55" i="4"/>
  <c r="I63" i="4"/>
  <c r="I71" i="4"/>
  <c r="I79" i="4"/>
  <c r="H3" i="4"/>
  <c r="H39" i="4"/>
  <c r="I26" i="4"/>
  <c r="I10" i="4"/>
  <c r="H34" i="4"/>
  <c r="H50" i="4"/>
  <c r="H58" i="4"/>
  <c r="H82" i="4"/>
  <c r="H42" i="4"/>
  <c r="H66" i="4"/>
  <c r="H74" i="4"/>
  <c r="H90" i="4"/>
  <c r="H98" i="4"/>
  <c r="I88" i="4"/>
  <c r="I5" i="4"/>
  <c r="I13" i="4"/>
  <c r="I21" i="4"/>
  <c r="I29" i="4"/>
  <c r="I37" i="4"/>
  <c r="I45" i="4"/>
  <c r="I53" i="4"/>
  <c r="I61" i="4"/>
  <c r="I69" i="4"/>
  <c r="I77" i="4"/>
  <c r="I85" i="4"/>
  <c r="I93" i="4"/>
  <c r="I101" i="4"/>
  <c r="H101" i="4"/>
  <c r="H87" i="4"/>
  <c r="H37" i="4"/>
  <c r="H23" i="4"/>
  <c r="I98" i="4"/>
  <c r="I72" i="4"/>
  <c r="I56" i="4"/>
  <c r="I40" i="4"/>
  <c r="I24" i="4"/>
  <c r="I8" i="4"/>
  <c r="N37" i="1" l="1"/>
  <c r="N36" i="1"/>
  <c r="M37" i="1"/>
  <c r="M36" i="1"/>
  <c r="M35" i="1"/>
  <c r="F5" i="1" l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G4" i="1"/>
  <c r="H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<sst xmlns="http://schemas.openxmlformats.org/spreadsheetml/2006/main" count="128" uniqueCount="60">
  <si>
    <t xml:space="preserve">Astral </t>
  </si>
  <si>
    <t>Aarti</t>
  </si>
  <si>
    <t>Vinati</t>
  </si>
  <si>
    <t>Date</t>
  </si>
  <si>
    <t>Returns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</si>
  <si>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</si>
  <si>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</si>
  <si>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</si>
  <si>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</si>
  <si>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</si>
  <si>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</si>
  <si>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</si>
  <si>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</si>
  <si>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</si>
  <si>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</si>
  <si>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</si>
  <si>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</si>
  <si>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</si>
  <si>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Astral</t>
  </si>
  <si>
    <t>Descriptive Statistics</t>
  </si>
  <si>
    <t>Correlations</t>
  </si>
  <si>
    <t>Stocks</t>
  </si>
  <si>
    <t>Annual Return</t>
  </si>
  <si>
    <t>Annual Standard Deviation</t>
  </si>
  <si>
    <t>w_1</t>
  </si>
  <si>
    <t>w_2</t>
  </si>
  <si>
    <t>w_3</t>
  </si>
  <si>
    <t>Portfolio Statistics</t>
  </si>
  <si>
    <t>Portfolio Returns</t>
  </si>
  <si>
    <t>Annual Volatility</t>
  </si>
  <si>
    <t>Astral and Vinati</t>
  </si>
  <si>
    <t>Portfolio Volatility</t>
  </si>
  <si>
    <t>Atul</t>
  </si>
  <si>
    <t>Astral and Atul</t>
  </si>
  <si>
    <t>Atul and Vinati</t>
  </si>
  <si>
    <t>Risk Appetite</t>
  </si>
  <si>
    <t>Moderate</t>
  </si>
  <si>
    <t>Selected Portfolio</t>
  </si>
  <si>
    <t>Portfolio Return</t>
  </si>
  <si>
    <t>No. of Shares Calculation</t>
  </si>
  <si>
    <t xml:space="preserve">Investment </t>
  </si>
  <si>
    <t>Value of Astral shares</t>
  </si>
  <si>
    <t>Value of Atul shares</t>
  </si>
  <si>
    <t>Value of Vinati shares</t>
  </si>
  <si>
    <t>Recent Prices</t>
  </si>
  <si>
    <t>No. of Shares</t>
  </si>
  <si>
    <t>Possible Changes</t>
  </si>
  <si>
    <t>New Prices</t>
  </si>
  <si>
    <t>Portfolio Value</t>
  </si>
  <si>
    <t>Original Portfolio Value</t>
  </si>
  <si>
    <t>Losses</t>
  </si>
  <si>
    <t>Sorted Losses</t>
  </si>
  <si>
    <t>95% VaR position ===</t>
  </si>
  <si>
    <t>95% Var = 3rd Worst Loss</t>
  </si>
  <si>
    <t>Benchmarks</t>
  </si>
  <si>
    <t>Market Return</t>
  </si>
  <si>
    <t>Risk Adjusted performance measures</t>
  </si>
  <si>
    <t>Sharpe Ratio</t>
  </si>
  <si>
    <t>Historical Portfolio Return</t>
  </si>
  <si>
    <t>Monthly Risk free rate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</si>
</sst>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Efficient Frontier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'Weights Calculation'!$I$3:$I$102</c:f>
              <c:numCache>
                <c:formatCode>General</c:formatCode>
                <c:ptCount val="100"/>
                <c:pt idx="0">
                  <c:v>28.130792732566746</c:v>
                </c:pt>
                <c:pt idx="1">
                  <c:v>24.521964521805391</c:v>
                </c:pt>
                <c:pt idx="2">
                  <c:v>25.454392103226606</c:v>
                </c:pt>
                <c:pt idx="3">
                  <c:v>25.251571143792038</c:v>
                </c:pt>
                <c:pt idx="4">
                  <c:v>24.714577051241736</c:v>
                </c:pt>
                <c:pt idx="5">
                  <c:v>29.259333535987004</c:v>
                </c:pt>
                <c:pt idx="6">
                  <c:v>28.288763374727935</c:v>
                </c:pt>
                <c:pt idx="7">
                  <c:v>29.093026266378637</c:v>
                </c:pt>
                <c:pt idx="8">
                  <c:v>28.079576607464286</c:v>
                </c:pt>
                <c:pt idx="9">
                  <c:v>24.474298532292533</c:v>
                </c:pt>
                <c:pt idx="10">
                  <c:v>25.867541196019179</c:v>
                </c:pt>
                <c:pt idx="11">
                  <c:v>25.90845139467076</c:v>
                </c:pt>
                <c:pt idx="12">
                  <c:v>24.411730923392287</c:v>
                </c:pt>
                <c:pt idx="13">
                  <c:v>25.545367976601664</c:v>
                </c:pt>
                <c:pt idx="14">
                  <c:v>24.458216191971449</c:v>
                </c:pt>
                <c:pt idx="15">
                  <c:v>25.492955185134907</c:v>
                </c:pt>
                <c:pt idx="16">
                  <c:v>25.166877020169302</c:v>
                </c:pt>
                <c:pt idx="17">
                  <c:v>24.549872214481802</c:v>
                </c:pt>
                <c:pt idx="18">
                  <c:v>24.792895677031687</c:v>
                </c:pt>
                <c:pt idx="19">
                  <c:v>26.10846900418716</c:v>
                </c:pt>
                <c:pt idx="20">
                  <c:v>25.813757511992158</c:v>
                </c:pt>
                <c:pt idx="21">
                  <c:v>30.939276723667099</c:v>
                </c:pt>
                <c:pt idx="22">
                  <c:v>25.38130849162938</c:v>
                </c:pt>
                <c:pt idx="23">
                  <c:v>24.489162311277255</c:v>
                </c:pt>
                <c:pt idx="24">
                  <c:v>25.236910549314658</c:v>
                </c:pt>
                <c:pt idx="25">
                  <c:v>25.285866564681246</c:v>
                </c:pt>
                <c:pt idx="26">
                  <c:v>25.528790928060303</c:v>
                </c:pt>
                <c:pt idx="27">
                  <c:v>24.943552565362261</c:v>
                </c:pt>
                <c:pt idx="28">
                  <c:v>25.243993398490954</c:v>
                </c:pt>
                <c:pt idx="29">
                  <c:v>26.169681346702177</c:v>
                </c:pt>
                <c:pt idx="30">
                  <c:v>24.890732097175533</c:v>
                </c:pt>
                <c:pt idx="31">
                  <c:v>25.549557103056994</c:v>
                </c:pt>
                <c:pt idx="32">
                  <c:v>25.701401108746275</c:v>
                </c:pt>
                <c:pt idx="33">
                  <c:v>25.816630894134676</c:v>
                </c:pt>
                <c:pt idx="34">
                  <c:v>26.517506534050703</c:v>
                </c:pt>
                <c:pt idx="35">
                  <c:v>24.971733291936609</c:v>
                </c:pt>
                <c:pt idx="36">
                  <c:v>25.501151873947208</c:v>
                </c:pt>
                <c:pt idx="37">
                  <c:v>24.411444951655191</c:v>
                </c:pt>
                <c:pt idx="38">
                  <c:v>27.199398071202431</c:v>
                </c:pt>
                <c:pt idx="39">
                  <c:v>25.004009076779326</c:v>
                </c:pt>
                <c:pt idx="40">
                  <c:v>25.051966652967376</c:v>
                </c:pt>
                <c:pt idx="41">
                  <c:v>24.641129067708473</c:v>
                </c:pt>
                <c:pt idx="42">
                  <c:v>25.553996309208632</c:v>
                </c:pt>
                <c:pt idx="43">
                  <c:v>25.724683911609898</c:v>
                </c:pt>
                <c:pt idx="44">
                  <c:v>24.456590074094581</c:v>
                </c:pt>
                <c:pt idx="45">
                  <c:v>27.023947340746787</c:v>
                </c:pt>
                <c:pt idx="46">
                  <c:v>24.528072041482027</c:v>
                </c:pt>
                <c:pt idx="47">
                  <c:v>25.010511001835113</c:v>
                </c:pt>
                <c:pt idx="48">
                  <c:v>25.702817216911612</c:v>
                </c:pt>
                <c:pt idx="49">
                  <c:v>25.257857216747148</c:v>
                </c:pt>
                <c:pt idx="50">
                  <c:v>26.269394601656447</c:v>
                </c:pt>
                <c:pt idx="51">
                  <c:v>25.374569214805653</c:v>
                </c:pt>
                <c:pt idx="52">
                  <c:v>27.553365870782802</c:v>
                </c:pt>
                <c:pt idx="53">
                  <c:v>27.028175897405827</c:v>
                </c:pt>
                <c:pt idx="54">
                  <c:v>24.446621079780289</c:v>
                </c:pt>
                <c:pt idx="55">
                  <c:v>26.321893944850771</c:v>
                </c:pt>
                <c:pt idx="56">
                  <c:v>26.504452679802966</c:v>
                </c:pt>
                <c:pt idx="57">
                  <c:v>25.930867964952078</c:v>
                </c:pt>
                <c:pt idx="58">
                  <c:v>26.676202478744823</c:v>
                </c:pt>
                <c:pt idx="59">
                  <c:v>24.493037649399646</c:v>
                </c:pt>
                <c:pt idx="60">
                  <c:v>26.848615518603154</c:v>
                </c:pt>
                <c:pt idx="61">
                  <c:v>27.361922587043736</c:v>
                </c:pt>
                <c:pt idx="62">
                  <c:v>26.245553554985463</c:v>
                </c:pt>
                <c:pt idx="63">
                  <c:v>29.410259043682771</c:v>
                </c:pt>
                <c:pt idx="64">
                  <c:v>24.400048799573291</c:v>
                </c:pt>
                <c:pt idx="65">
                  <c:v>26.32319601098737</c:v>
                </c:pt>
                <c:pt idx="66">
                  <c:v>24.903724397222689</c:v>
                </c:pt>
                <c:pt idx="67">
                  <c:v>25.415919955994948</c:v>
                </c:pt>
                <c:pt idx="68">
                  <c:v>25.168385404424345</c:v>
                </c:pt>
                <c:pt idx="69">
                  <c:v>24.496244910672559</c:v>
                </c:pt>
                <c:pt idx="70">
                  <c:v>24.696903992509448</c:v>
                </c:pt>
                <c:pt idx="71">
                  <c:v>24.758730102688585</c:v>
                </c:pt>
                <c:pt idx="72">
                  <c:v>26.947964610592138</c:v>
                </c:pt>
                <c:pt idx="73">
                  <c:v>25.604982793453335</c:v>
                </c:pt>
                <c:pt idx="74">
                  <c:v>26.356144147265212</c:v>
                </c:pt>
                <c:pt idx="75">
                  <c:v>25.482559942155518</c:v>
                </c:pt>
                <c:pt idx="76">
                  <c:v>24.397107369555108</c:v>
                </c:pt>
                <c:pt idx="77">
                  <c:v>24.669992471667573</c:v>
                </c:pt>
                <c:pt idx="78">
                  <c:v>24.395384445770279</c:v>
                </c:pt>
                <c:pt idx="79">
                  <c:v>24.546582858275826</c:v>
                </c:pt>
                <c:pt idx="80">
                  <c:v>25.930425137379132</c:v>
                </c:pt>
                <c:pt idx="81">
                  <c:v>27.004307389166179</c:v>
                </c:pt>
                <c:pt idx="82">
                  <c:v>24.446754027153119</c:v>
                </c:pt>
                <c:pt idx="83">
                  <c:v>24.978178793983851</c:v>
                </c:pt>
                <c:pt idx="84">
                  <c:v>24.418184699018202</c:v>
                </c:pt>
                <c:pt idx="85">
                  <c:v>24.954725332715157</c:v>
                </c:pt>
                <c:pt idx="86">
                  <c:v>24.846230401225263</c:v>
                </c:pt>
                <c:pt idx="87">
                  <c:v>25.359995114408946</c:v>
                </c:pt>
                <c:pt idx="88">
                  <c:v>24.676977678996312</c:v>
                </c:pt>
                <c:pt idx="89">
                  <c:v>25.315663769823317</c:v>
                </c:pt>
                <c:pt idx="90">
                  <c:v>26.928342002184809</c:v>
                </c:pt>
                <c:pt idx="91">
                  <c:v>26.065396811856584</c:v>
                </c:pt>
                <c:pt idx="92">
                  <c:v>28.910496241216553</c:v>
                </c:pt>
                <c:pt idx="93">
                  <c:v>24.611300656449831</c:v>
                </c:pt>
                <c:pt idx="94">
                  <c:v>24.592319100788469</c:v>
                </c:pt>
                <c:pt idx="95">
                  <c:v>25.168363773727197</c:v>
                </c:pt>
                <c:pt idx="96">
                  <c:v>24.871236503440194</c:v>
                </c:pt>
                <c:pt idx="97">
                  <c:v>24.396906650144754</c:v>
                </c:pt>
                <c:pt idx="98">
                  <c:v>25.865492804722944</c:v>
                </c:pt>
                <c:pt idx="99">
                  <c:v>27.023613234721264</c:v>
                </c:pt>
              </c:numCache>
            </c:numRef>
          </c:xVal>
          <c:yVal>
            <c:numRef>
              <c:f>'Weights Calculation'!$H$3:$H$102</c:f>
              <c:numCache>
                <c:formatCode>General</c:formatCode>
                <c:ptCount val="100"/>
                <c:pt idx="0">
                  <c:v>18.342314835881005</c:v>
                </c:pt>
                <c:pt idx="1">
                  <c:v>23.270925101147121</c:v>
                </c:pt>
                <c:pt idx="2">
                  <c:v>20.463526245897022</c:v>
                </c:pt>
                <c:pt idx="3">
                  <c:v>23.44990489671445</c:v>
                </c:pt>
                <c:pt idx="4">
                  <c:v>23.572627818950579</c:v>
                </c:pt>
                <c:pt idx="5">
                  <c:v>19.416508342854552</c:v>
                </c:pt>
                <c:pt idx="6">
                  <c:v>20.327967589475982</c:v>
                </c:pt>
                <c:pt idx="7">
                  <c:v>26.945241770110822</c:v>
                </c:pt>
                <c:pt idx="8">
                  <c:v>18.88911589840059</c:v>
                </c:pt>
                <c:pt idx="9">
                  <c:v>22.120857577548456</c:v>
                </c:pt>
                <c:pt idx="10">
                  <c:v>19.947805526489951</c:v>
                </c:pt>
                <c:pt idx="11">
                  <c:v>22.772125744807362</c:v>
                </c:pt>
                <c:pt idx="12">
                  <c:v>22.574298427493581</c:v>
                </c:pt>
                <c:pt idx="13">
                  <c:v>20.31758390680595</c:v>
                </c:pt>
                <c:pt idx="14">
                  <c:v>22.802436482159596</c:v>
                </c:pt>
                <c:pt idx="15">
                  <c:v>20.301052796799574</c:v>
                </c:pt>
                <c:pt idx="16">
                  <c:v>23.892632943138604</c:v>
                </c:pt>
                <c:pt idx="17">
                  <c:v>21.863185184244788</c:v>
                </c:pt>
                <c:pt idx="18">
                  <c:v>23.776176412370361</c:v>
                </c:pt>
                <c:pt idx="19">
                  <c:v>20.927818206174852</c:v>
                </c:pt>
                <c:pt idx="20">
                  <c:v>22.554181745813246</c:v>
                </c:pt>
                <c:pt idx="21">
                  <c:v>19.930947410966699</c:v>
                </c:pt>
                <c:pt idx="22">
                  <c:v>21.472458912055977</c:v>
                </c:pt>
                <c:pt idx="23">
                  <c:v>21.929292047994497</c:v>
                </c:pt>
                <c:pt idx="24">
                  <c:v>22.568188151345026</c:v>
                </c:pt>
                <c:pt idx="25">
                  <c:v>21.537680162394</c:v>
                </c:pt>
                <c:pt idx="26">
                  <c:v>24.420244361675771</c:v>
                </c:pt>
                <c:pt idx="27">
                  <c:v>21.012485604632381</c:v>
                </c:pt>
                <c:pt idx="28">
                  <c:v>24.204844785647005</c:v>
                </c:pt>
                <c:pt idx="29">
                  <c:v>20.515951149978065</c:v>
                </c:pt>
                <c:pt idx="30">
                  <c:v>21.055859897281604</c:v>
                </c:pt>
                <c:pt idx="31">
                  <c:v>22.131621552119963</c:v>
                </c:pt>
                <c:pt idx="32">
                  <c:v>23.238311072926869</c:v>
                </c:pt>
                <c:pt idx="33">
                  <c:v>22.408356755462091</c:v>
                </c:pt>
                <c:pt idx="34">
                  <c:v>19.45708160200703</c:v>
                </c:pt>
                <c:pt idx="35">
                  <c:v>22.429663979266159</c:v>
                </c:pt>
                <c:pt idx="36">
                  <c:v>24.227676568991598</c:v>
                </c:pt>
                <c:pt idx="37">
                  <c:v>22.730480322721132</c:v>
                </c:pt>
                <c:pt idx="38">
                  <c:v>20.780199486191485</c:v>
                </c:pt>
                <c:pt idx="39">
                  <c:v>23.387883599601686</c:v>
                </c:pt>
                <c:pt idx="40">
                  <c:v>24.160955301126645</c:v>
                </c:pt>
                <c:pt idx="41">
                  <c:v>21.741450629627366</c:v>
                </c:pt>
                <c:pt idx="42">
                  <c:v>24.361852817279633</c:v>
                </c:pt>
                <c:pt idx="43">
                  <c:v>21.41077075973336</c:v>
                </c:pt>
                <c:pt idx="44">
                  <c:v>22.026195633049138</c:v>
                </c:pt>
                <c:pt idx="45">
                  <c:v>19.227336261023293</c:v>
                </c:pt>
                <c:pt idx="46">
                  <c:v>23.055222630403989</c:v>
                </c:pt>
                <c:pt idx="47">
                  <c:v>21.046698915161031</c:v>
                </c:pt>
                <c:pt idx="48">
                  <c:v>21.826322496264005</c:v>
                </c:pt>
                <c:pt idx="49">
                  <c:v>20.588818110514094</c:v>
                </c:pt>
                <c:pt idx="50">
                  <c:v>19.871108111172006</c:v>
                </c:pt>
                <c:pt idx="51">
                  <c:v>21.211296231344981</c:v>
                </c:pt>
                <c:pt idx="52">
                  <c:v>18.666832943071054</c:v>
                </c:pt>
                <c:pt idx="53">
                  <c:v>19.062480035553985</c:v>
                </c:pt>
                <c:pt idx="54">
                  <c:v>22.940021165619143</c:v>
                </c:pt>
                <c:pt idx="55">
                  <c:v>20.063098459444451</c:v>
                </c:pt>
                <c:pt idx="56">
                  <c:v>19.422446155852477</c:v>
                </c:pt>
                <c:pt idx="57">
                  <c:v>25.164343827293123</c:v>
                </c:pt>
                <c:pt idx="58">
                  <c:v>19.592337767237836</c:v>
                </c:pt>
                <c:pt idx="59">
                  <c:v>22.42253926209824</c:v>
                </c:pt>
                <c:pt idx="60">
                  <c:v>25.232220985415609</c:v>
                </c:pt>
                <c:pt idx="61">
                  <c:v>19.067742111320612</c:v>
                </c:pt>
                <c:pt idx="62">
                  <c:v>21.592191702858376</c:v>
                </c:pt>
                <c:pt idx="63">
                  <c:v>19.340854216350479</c:v>
                </c:pt>
                <c:pt idx="64">
                  <c:v>22.699534531725618</c:v>
                </c:pt>
                <c:pt idx="65">
                  <c:v>19.551440133221142</c:v>
                </c:pt>
                <c:pt idx="66">
                  <c:v>24.001228668363417</c:v>
                </c:pt>
                <c:pt idx="67">
                  <c:v>20.505383736248479</c:v>
                </c:pt>
                <c:pt idx="68">
                  <c:v>24.083940603397636</c:v>
                </c:pt>
                <c:pt idx="69">
                  <c:v>22.739003203487137</c:v>
                </c:pt>
                <c:pt idx="70">
                  <c:v>21.41148394053446</c:v>
                </c:pt>
                <c:pt idx="71">
                  <c:v>23.190185526468586</c:v>
                </c:pt>
                <c:pt idx="72">
                  <c:v>19.49510658450647</c:v>
                </c:pt>
                <c:pt idx="73">
                  <c:v>21.55143239607429</c:v>
                </c:pt>
                <c:pt idx="74">
                  <c:v>25.451592762967323</c:v>
                </c:pt>
                <c:pt idx="75">
                  <c:v>24.548234515718558</c:v>
                </c:pt>
                <c:pt idx="76">
                  <c:v>22.6159319941898</c:v>
                </c:pt>
                <c:pt idx="77">
                  <c:v>21.635214535293393</c:v>
                </c:pt>
                <c:pt idx="78">
                  <c:v>22.588452363111802</c:v>
                </c:pt>
                <c:pt idx="79">
                  <c:v>23.253132197105266</c:v>
                </c:pt>
                <c:pt idx="80">
                  <c:v>19.922165041264968</c:v>
                </c:pt>
                <c:pt idx="81">
                  <c:v>25.921260415255297</c:v>
                </c:pt>
                <c:pt idx="82">
                  <c:v>22.070541167780181</c:v>
                </c:pt>
                <c:pt idx="83">
                  <c:v>22.433662595053885</c:v>
                </c:pt>
                <c:pt idx="84">
                  <c:v>22.708338614550904</c:v>
                </c:pt>
                <c:pt idx="85">
                  <c:v>22.90752794952947</c:v>
                </c:pt>
                <c:pt idx="86">
                  <c:v>21.311035478480186</c:v>
                </c:pt>
                <c:pt idx="87">
                  <c:v>23.092669831914517</c:v>
                </c:pt>
                <c:pt idx="88">
                  <c:v>22.096426249008417</c:v>
                </c:pt>
                <c:pt idx="89">
                  <c:v>24.415967082428431</c:v>
                </c:pt>
                <c:pt idx="90">
                  <c:v>19.298910289782043</c:v>
                </c:pt>
                <c:pt idx="91">
                  <c:v>25.295549261506917</c:v>
                </c:pt>
                <c:pt idx="92">
                  <c:v>20.235186698221078</c:v>
                </c:pt>
                <c:pt idx="93">
                  <c:v>23.493959735430781</c:v>
                </c:pt>
                <c:pt idx="94">
                  <c:v>22.516516064700937</c:v>
                </c:pt>
                <c:pt idx="95">
                  <c:v>24.308408564522217</c:v>
                </c:pt>
                <c:pt idx="96">
                  <c:v>23.084553110016166</c:v>
                </c:pt>
                <c:pt idx="97">
                  <c:v>22.660422592618421</c:v>
                </c:pt>
                <c:pt idx="98">
                  <c:v>20.603034860768673</c:v>
                </c:pt>
                <c:pt idx="99">
                  <c:v>19.048566465459558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9C-47F0-956F-DAAC9EF71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370064"/>
        <c:axId val="908373424"/>
      </c:scatterChart>
      <c:valAx>
        <c:axId val="908370064"/>
        <c:scaling>
          <c:orientation val="minMax"/>
          <c:min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Portfolio</a:t>
                </a:r>
                <a:r>
                  <a:rPr lang="en-IN" baseline="0"/>
                  <a:t>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73424"/>
        <c:crosses val="autoZero"/>
        <c:crossBetween val="midCat"/>
      </c:valAx>
      <c:valAx>
        <c:axId val="908373424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Portfolio</a:t>
                </a:r>
                <a:r>
                  <a:rPr lang="en-IN" baseline="0"/>
                  <a:t> Returns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43543</xdr:colOff>
      <xdr:row>12</xdr:row>
      <xdr:rowOff>130629</xdr:rowOff>
    </xdr:from>
    <xdr:to>
      <xdr:col>18</xdr:col>
      <xdr:colOff>152400</xdr:colOff>
      <xdr:row>32</xdr:row>
      <xdr:rowOff>43542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B4CB69-BBD4-DF09-80F3-0A2446B8C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2</xdr:row>
      <xdr:rowOff>0</xdr:rowOff>
    </xdr:from>
    <xdr:to>
      <xdr:col>15</xdr:col>
      <xdr:colOff>434340</xdr:colOff>
      <xdr:row>4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FB378E6-6A3E-DBAE-8DD6-CB894B2306A1}"/>
                </a:ext>
              </a:extLst>
            </xdr:cNvPr>
            <xdr:cNvSpPr txBox="1"/>
          </xdr:nvSpPr>
          <xdr:spPr>
            <a:xfrm>
              <a:off x="10462260" y="365760"/>
              <a:ext cx="92964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IN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𝐸</m:t>
                        </m:r>
                        <m:d>
                          <m:dPr>
                            <m:ctrlPr>
                              <a:rPr lang="en-IN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IN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IN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IN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b>
                            </m:sSub>
                          </m:e>
                        </m:d>
                        <m:r>
                          <a:rPr lang="en-IN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IN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IN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FB378E6-6A3E-DBAE-8DD6-CB894B2306A1}"/>
                </a:ext>
              </a:extLst>
            </xdr:cNvPr>
            <xdr:cNvSpPr txBox="1"/>
          </xdr:nvSpPr>
          <xdr:spPr>
            <a:xfrm>
              <a:off x="10462260" y="365760"/>
              <a:ext cx="929640" cy="5029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(𝐸(𝑅_𝑝 )−𝑅_𝑓)/𝜎_𝑝 </a:t>
              </a:r>
              <a:endParaRPr lang="en-I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3"/>
  <sheetViews>
    <sheetView topLeftCell="A10" zoomScale="85" zoomScaleNormal="85" workbookViewId="0">
      <selection activeCell="L23" sqref="L23:O28"/>
    </sheetView>
  </sheetViews>
  <sheetFormatPr defaultColWidth="10.44140625" defaultRowHeight="14.4" x14ac:dyDescent="0.3"/>
  <cols>
    <col min="2" max="2" width="10.33203125" bestFit="1" customWidth="1"/>
    <col min="3" max="3" width="12" bestFit="1" customWidth="1"/>
    <col min="4" max="4" width="11" bestFit="1" customWidth="1"/>
    <col min="5" max="5" width="12" bestFit="1" customWidth="1"/>
    <col min="6" max="8" width="12.6640625" bestFit="1" customWidth="1"/>
    <col min="11" max="11" width="16.5546875" bestFit="1" customWidth="1"/>
    <col min="12" max="12" width="12.6640625" bestFit="1" customWidth="1"/>
    <col min="13" max="13" width="16.5546875" bestFit="1" customWidth="1"/>
    <col min="14" max="14" width="23.33203125" bestFit="1" customWidth="1"/>
    <col min="15" max="15" width="16.5546875" bestFit="1" customWidth="1"/>
    <col min="16" max="16" width="12.6640625" bestFit="1" customWidth="1"/>
  </cols>
  <sheetData>
    <row r="1" spans="2:16" ht="13.2" customHeight="1" x14ac:dyDescent="0.3">
      <c r="B1" t="s">
        <v>3</v>
      </c>
      <c r="C1" t="s">
        <v>0</v>
      </c>
      <c r="D1" t="s">
        <v>32</v>
      </c>
      <c r="E1" t="s">
        <v>2</v>
      </c>
      <c r="F1" s="8" t="s">
        <v>4</v>
      </c>
      <c r="G1" s="8"/>
      <c r="H1" s="8"/>
    </row>
    <row r="2" spans="2:16" x14ac:dyDescent="0.3">
      <c r="F2" t="s">
        <v>0</v>
      </c>
      <c r="G2" t="s">
        <v>32</v>
      </c>
      <c r="H2" t="s">
        <v>2</v>
      </c>
    </row>
    <row r="3" spans="2:16" x14ac:dyDescent="0.3">
      <c r="B3" s="1">
        <v>43709</v>
      </c>
      <c r="C3">
        <v>640.30017099999998</v>
      </c>
      <c r="D3">
        <v>3921.1616210000002</v>
      </c>
      <c r="E3">
        <v>1057.431885</v>
      </c>
    </row>
    <row r="4" spans="2:16" x14ac:dyDescent="0.3">
      <c r="B4" s="1">
        <v>43739</v>
      </c>
      <c r="C4">
        <v>624.06732199999999</v>
      </c>
      <c r="D4">
        <v>4224.9780270000001</v>
      </c>
      <c r="E4">
        <v>1066.484009</v>
      </c>
      <c r="F4">
        <f>((C4-C3)/C3)*100</f>
        <v>-2.5351936068747336</v>
      </c>
      <c r="G4">
        <f t="shared" ref="G4:H4" si="0">((D4-D3)/D3)*100</f>
        <v>7.7481225046398023</v>
      </c>
      <c r="H4">
        <f t="shared" si="0"/>
        <v>0.8560479524409319</v>
      </c>
      <c r="K4" s="8" t="s">
        <v>19</v>
      </c>
      <c r="L4" s="8"/>
      <c r="M4" s="8"/>
      <c r="N4" s="8"/>
      <c r="O4" s="8"/>
      <c r="P4" s="8"/>
    </row>
    <row r="5" spans="2:16" ht="15" thickBot="1" x14ac:dyDescent="0.35">
      <c r="B5" s="1">
        <v>43770</v>
      </c>
      <c r="C5">
        <v>631.97363299999995</v>
      </c>
      <c r="D5">
        <v>3981.3146969999998</v>
      </c>
      <c r="E5">
        <v>979.35687299999995</v>
      </c>
      <c r="F5">
        <f t="shared" ref="F5:F63" si="1">((C5-C4)/C4)*100</f>
        <v>1.2669003361146924</v>
      </c>
      <c r="G5">
        <f t="shared" ref="G5:G63" si="2">((D5-D4)/D4)*100</f>
        <v>-5.7672094018679809</v>
      </c>
      <c r="H5">
        <f t="shared" ref="H5:H63" si="3">((E5-E4)/E4)*100</f>
        <v>-8.1695679695840671</v>
      </c>
    </row>
    <row r="6" spans="2:16" x14ac:dyDescent="0.3">
      <c r="B6" s="1">
        <v>43800</v>
      </c>
      <c r="C6">
        <v>656.61730999999997</v>
      </c>
      <c r="D6">
        <v>4002.0034179999998</v>
      </c>
      <c r="E6">
        <v>972.91204800000003</v>
      </c>
      <c r="F6">
        <f t="shared" si="1"/>
        <v>3.8994786670158481</v>
      </c>
      <c r="G6">
        <f t="shared" si="2"/>
        <v>0.51964545820980568</v>
      </c>
      <c r="H6">
        <f t="shared" si="3"/>
        <v>-0.6580670619340131</v>
      </c>
      <c r="K6" s="2" t="s">
        <v>18</v>
      </c>
      <c r="L6" s="2"/>
      <c r="M6" s="2" t="s">
        <v>32</v>
      </c>
      <c r="N6" s="2"/>
      <c r="O6" s="2" t="s">
        <v>2</v>
      </c>
      <c r="P6" s="2"/>
    </row>
    <row r="7" spans="2:16" x14ac:dyDescent="0.3">
      <c r="B7" s="1">
        <v>43831</v>
      </c>
      <c r="C7">
        <v>675.23266599999999</v>
      </c>
      <c r="D7">
        <v>4849.2934569999998</v>
      </c>
      <c r="E7">
        <v>1092.951904</v>
      </c>
      <c r="F7">
        <f t="shared" si="1"/>
        <v>2.8350388752316049</v>
      </c>
      <c r="G7">
        <f t="shared" si="2"/>
        <v>21.171647060297438</v>
      </c>
      <c r="H7">
        <f t="shared" si="3"/>
        <v>12.338202229766198</v>
      </c>
    </row>
    <row r="8" spans="2:16" x14ac:dyDescent="0.3">
      <c r="B8" s="1">
        <v>43862</v>
      </c>
      <c r="C8">
        <v>638.615906</v>
      </c>
      <c r="D8">
        <v>5053.2294920000004</v>
      </c>
      <c r="E8">
        <v>917.22155799999996</v>
      </c>
      <c r="F8">
        <f t="shared" si="1"/>
        <v>-5.4228359858407682</v>
      </c>
      <c r="G8">
        <f t="shared" si="2"/>
        <v>4.2054793509272379</v>
      </c>
      <c r="H8">
        <f t="shared" si="3"/>
        <v>-16.078506781209654</v>
      </c>
      <c r="K8" t="s">
        <v>5</v>
      </c>
      <c r="L8" s="6">
        <v>2.4519885138150292</v>
      </c>
      <c r="M8" t="s">
        <v>5</v>
      </c>
      <c r="N8" s="6">
        <v>1.4971325808613287</v>
      </c>
      <c r="O8" t="s">
        <v>5</v>
      </c>
      <c r="P8" s="6">
        <v>1.614077970147419</v>
      </c>
    </row>
    <row r="9" spans="2:16" x14ac:dyDescent="0.3">
      <c r="B9" s="1">
        <v>43891</v>
      </c>
      <c r="C9">
        <v>516.47143600000004</v>
      </c>
      <c r="D9">
        <v>3924.5466310000002</v>
      </c>
      <c r="E9">
        <v>757.03741500000001</v>
      </c>
      <c r="F9">
        <f t="shared" si="1"/>
        <v>-19.126437167069241</v>
      </c>
      <c r="G9">
        <f t="shared" si="2"/>
        <v>-22.335871798161353</v>
      </c>
      <c r="H9">
        <f t="shared" si="3"/>
        <v>-17.464062156288737</v>
      </c>
      <c r="K9" t="s">
        <v>6</v>
      </c>
      <c r="L9">
        <v>1.2625754613261746</v>
      </c>
      <c r="M9" t="s">
        <v>6</v>
      </c>
      <c r="N9">
        <v>1.1223701468609004</v>
      </c>
      <c r="O9" t="s">
        <v>6</v>
      </c>
      <c r="P9">
        <v>1.2079689158701223</v>
      </c>
    </row>
    <row r="10" spans="2:16" x14ac:dyDescent="0.3">
      <c r="B10" s="1">
        <v>43922</v>
      </c>
      <c r="C10">
        <v>519.23681599999998</v>
      </c>
      <c r="D10">
        <v>4808.1508789999998</v>
      </c>
      <c r="E10">
        <v>974.94171100000005</v>
      </c>
      <c r="F10">
        <f t="shared" si="1"/>
        <v>0.53543716210472803</v>
      </c>
      <c r="G10">
        <f t="shared" si="2"/>
        <v>22.51481078146475</v>
      </c>
      <c r="H10">
        <f t="shared" si="3"/>
        <v>28.783821206511973</v>
      </c>
      <c r="K10" t="s">
        <v>7</v>
      </c>
      <c r="L10">
        <v>1.3415164241594493</v>
      </c>
      <c r="M10" t="s">
        <v>7</v>
      </c>
      <c r="N10">
        <v>0.61451626721426189</v>
      </c>
      <c r="O10" t="s">
        <v>7</v>
      </c>
      <c r="P10">
        <v>0.38402185254366</v>
      </c>
    </row>
    <row r="11" spans="2:16" x14ac:dyDescent="0.3">
      <c r="B11" s="1">
        <v>43952</v>
      </c>
      <c r="C11">
        <v>491.16326900000001</v>
      </c>
      <c r="D11">
        <v>4458.5986329999996</v>
      </c>
      <c r="E11">
        <v>1006.268555</v>
      </c>
      <c r="F11">
        <f t="shared" si="1"/>
        <v>-5.4066942356414041</v>
      </c>
      <c r="G11">
        <f t="shared" si="2"/>
        <v>-7.2699932842519317</v>
      </c>
      <c r="H11">
        <f t="shared" si="3"/>
        <v>3.2132017377600879</v>
      </c>
      <c r="K11" t="s">
        <v>8</v>
      </c>
      <c r="L11" t="e">
        <v>#N/A</v>
      </c>
      <c r="M11" t="s">
        <v>8</v>
      </c>
      <c r="N11" t="e">
        <v>#N/A</v>
      </c>
      <c r="O11" t="s">
        <v>8</v>
      </c>
      <c r="P11" t="e">
        <v>#N/A</v>
      </c>
    </row>
    <row r="12" spans="2:16" x14ac:dyDescent="0.3">
      <c r="B12" s="1">
        <v>43983</v>
      </c>
      <c r="C12">
        <v>530.85742200000004</v>
      </c>
      <c r="D12">
        <v>4500.125</v>
      </c>
      <c r="E12">
        <v>955.44287099999997</v>
      </c>
      <c r="F12">
        <f t="shared" si="1"/>
        <v>8.0816615380903052</v>
      </c>
      <c r="G12">
        <f t="shared" si="2"/>
        <v>0.93137710787972594</v>
      </c>
      <c r="H12">
        <f t="shared" si="3"/>
        <v>-5.0509065147126675</v>
      </c>
      <c r="K12" t="s">
        <v>9</v>
      </c>
      <c r="L12" s="6">
        <v>9.7798674700928423</v>
      </c>
      <c r="M12" t="s">
        <v>9</v>
      </c>
      <c r="N12" s="6">
        <v>8.6938417741452803</v>
      </c>
      <c r="O12" t="s">
        <v>9</v>
      </c>
      <c r="P12" s="6">
        <v>9.3568869878024241</v>
      </c>
    </row>
    <row r="13" spans="2:16" x14ac:dyDescent="0.3">
      <c r="B13" s="1">
        <v>44013</v>
      </c>
      <c r="C13">
        <v>539.65667699999995</v>
      </c>
      <c r="D13">
        <v>5002.154297</v>
      </c>
      <c r="E13">
        <v>967.86468500000001</v>
      </c>
      <c r="F13">
        <f t="shared" si="1"/>
        <v>1.6575552371197517</v>
      </c>
      <c r="G13">
        <f t="shared" si="2"/>
        <v>11.155896713980168</v>
      </c>
      <c r="H13">
        <f t="shared" si="3"/>
        <v>1.3001105955188021</v>
      </c>
      <c r="K13" t="s">
        <v>10</v>
      </c>
      <c r="L13">
        <v>95.645807732580167</v>
      </c>
      <c r="M13" t="s">
        <v>10</v>
      </c>
      <c r="N13">
        <v>75.582884793873561</v>
      </c>
      <c r="O13" t="s">
        <v>10</v>
      </c>
      <c r="P13">
        <v>87.551334102506317</v>
      </c>
    </row>
    <row r="14" spans="2:16" x14ac:dyDescent="0.3">
      <c r="B14" s="1">
        <v>44044</v>
      </c>
      <c r="C14">
        <v>627.11792000000003</v>
      </c>
      <c r="D14">
        <v>5724.4985349999997</v>
      </c>
      <c r="E14">
        <v>997.31091300000003</v>
      </c>
      <c r="F14">
        <f t="shared" si="1"/>
        <v>16.20683051420859</v>
      </c>
      <c r="G14">
        <f t="shared" si="2"/>
        <v>14.440662864662524</v>
      </c>
      <c r="H14">
        <f t="shared" si="3"/>
        <v>3.0423909929103385</v>
      </c>
      <c r="K14" t="s">
        <v>11</v>
      </c>
      <c r="L14">
        <v>0.92512555005933583</v>
      </c>
      <c r="M14" t="s">
        <v>11</v>
      </c>
      <c r="N14">
        <v>0.77489675798809854</v>
      </c>
      <c r="O14" t="s">
        <v>11</v>
      </c>
      <c r="P14">
        <v>1.9778311964609716</v>
      </c>
    </row>
    <row r="15" spans="2:16" x14ac:dyDescent="0.3">
      <c r="B15" s="1">
        <v>44075</v>
      </c>
      <c r="C15">
        <v>683.96356200000002</v>
      </c>
      <c r="D15">
        <v>6049.373047</v>
      </c>
      <c r="E15">
        <v>1321.615112</v>
      </c>
      <c r="F15">
        <f t="shared" si="1"/>
        <v>9.0645858118677261</v>
      </c>
      <c r="G15">
        <f t="shared" si="2"/>
        <v>5.6751610645665114</v>
      </c>
      <c r="H15">
        <f t="shared" si="3"/>
        <v>32.517863263369293</v>
      </c>
      <c r="K15" t="s">
        <v>12</v>
      </c>
      <c r="L15">
        <v>0.59475612778919718</v>
      </c>
      <c r="M15" t="s">
        <v>12</v>
      </c>
      <c r="N15">
        <v>0.2457915896481912</v>
      </c>
      <c r="O15" t="s">
        <v>12</v>
      </c>
      <c r="P15">
        <v>0.96243144178536422</v>
      </c>
    </row>
    <row r="16" spans="2:16" x14ac:dyDescent="0.3">
      <c r="B16" s="1">
        <v>44105</v>
      </c>
      <c r="C16">
        <v>627.90014599999995</v>
      </c>
      <c r="D16">
        <v>5953.0903319999998</v>
      </c>
      <c r="E16">
        <v>1196.7985839999999</v>
      </c>
      <c r="F16">
        <f t="shared" si="1"/>
        <v>-8.1968425095721802</v>
      </c>
      <c r="G16">
        <f t="shared" si="2"/>
        <v>-1.5916147715133673</v>
      </c>
      <c r="H16">
        <f t="shared" si="3"/>
        <v>-9.444241887573094</v>
      </c>
      <c r="K16" t="s">
        <v>13</v>
      </c>
      <c r="L16">
        <v>49.913250642717912</v>
      </c>
      <c r="M16" t="s">
        <v>13</v>
      </c>
      <c r="N16">
        <v>45.380317097934849</v>
      </c>
      <c r="O16" t="s">
        <v>13</v>
      </c>
      <c r="P16">
        <v>49.981925419658026</v>
      </c>
    </row>
    <row r="17" spans="2:16" x14ac:dyDescent="0.3">
      <c r="B17" s="1">
        <v>44136</v>
      </c>
      <c r="C17">
        <v>817.71148700000003</v>
      </c>
      <c r="D17">
        <v>6253.732422</v>
      </c>
      <c r="E17">
        <v>1164.963745</v>
      </c>
      <c r="F17">
        <f t="shared" si="1"/>
        <v>30.229542421542948</v>
      </c>
      <c r="G17">
        <f t="shared" si="2"/>
        <v>5.0501852522536232</v>
      </c>
      <c r="H17">
        <f t="shared" si="3"/>
        <v>-2.6599997213900344</v>
      </c>
      <c r="K17" t="s">
        <v>14</v>
      </c>
      <c r="L17">
        <v>-19.683708221174967</v>
      </c>
      <c r="M17" t="s">
        <v>14</v>
      </c>
      <c r="N17">
        <v>-22.335871798161353</v>
      </c>
      <c r="O17" t="s">
        <v>14</v>
      </c>
      <c r="P17">
        <v>-17.464062156288737</v>
      </c>
    </row>
    <row r="18" spans="2:16" x14ac:dyDescent="0.3">
      <c r="B18" s="1">
        <v>44166</v>
      </c>
      <c r="C18">
        <v>999.98290999999995</v>
      </c>
      <c r="D18">
        <v>6372.0170900000003</v>
      </c>
      <c r="E18">
        <v>1195.313232</v>
      </c>
      <c r="F18">
        <f t="shared" si="1"/>
        <v>22.290432004167251</v>
      </c>
      <c r="G18">
        <f t="shared" si="2"/>
        <v>1.8914251525039143</v>
      </c>
      <c r="H18">
        <f t="shared" si="3"/>
        <v>2.605187254132098</v>
      </c>
      <c r="K18" t="s">
        <v>15</v>
      </c>
      <c r="L18">
        <v>30.229542421542948</v>
      </c>
      <c r="M18" t="s">
        <v>15</v>
      </c>
      <c r="N18">
        <v>23.0444452997735</v>
      </c>
      <c r="O18" t="s">
        <v>15</v>
      </c>
      <c r="P18">
        <v>32.517863263369293</v>
      </c>
    </row>
    <row r="19" spans="2:16" x14ac:dyDescent="0.3">
      <c r="B19" s="1">
        <v>44197</v>
      </c>
      <c r="C19">
        <v>959.72735599999999</v>
      </c>
      <c r="D19">
        <v>6316.9140630000002</v>
      </c>
      <c r="E19">
        <v>1201.996948</v>
      </c>
      <c r="F19">
        <f t="shared" si="1"/>
        <v>-4.0256241979175389</v>
      </c>
      <c r="G19">
        <f t="shared" si="2"/>
        <v>-0.86476583822219655</v>
      </c>
      <c r="H19">
        <f t="shared" si="3"/>
        <v>0.55916021182303821</v>
      </c>
      <c r="K19" t="s">
        <v>16</v>
      </c>
      <c r="L19">
        <v>147.11931082890175</v>
      </c>
      <c r="M19" t="s">
        <v>16</v>
      </c>
      <c r="N19">
        <v>89.827954851679721</v>
      </c>
      <c r="O19" t="s">
        <v>16</v>
      </c>
      <c r="P19">
        <v>96.844678208845139</v>
      </c>
    </row>
    <row r="20" spans="2:16" ht="15" thickBot="1" x14ac:dyDescent="0.35">
      <c r="B20" s="1">
        <v>44228</v>
      </c>
      <c r="C20">
        <v>1189.2036129999999</v>
      </c>
      <c r="D20">
        <v>6493.8706050000001</v>
      </c>
      <c r="E20">
        <v>1390.579346</v>
      </c>
      <c r="F20">
        <f t="shared" si="1"/>
        <v>23.910567471622631</v>
      </c>
      <c r="G20">
        <f t="shared" si="2"/>
        <v>2.8013131132570845</v>
      </c>
      <c r="H20">
        <f t="shared" si="3"/>
        <v>15.689091250504575</v>
      </c>
      <c r="K20" s="5" t="s">
        <v>17</v>
      </c>
      <c r="L20" s="5">
        <v>60</v>
      </c>
      <c r="M20" s="5" t="s">
        <v>17</v>
      </c>
      <c r="N20" s="5">
        <v>60</v>
      </c>
      <c r="O20" s="5" t="s">
        <v>17</v>
      </c>
      <c r="P20" s="5">
        <v>60</v>
      </c>
    </row>
    <row r="21" spans="2:16" x14ac:dyDescent="0.3">
      <c r="B21" s="1">
        <v>44256</v>
      </c>
      <c r="C21">
        <v>1206.044312</v>
      </c>
      <c r="D21">
        <v>7012.6977539999998</v>
      </c>
      <c r="E21">
        <v>1386.2224120000001</v>
      </c>
      <c r="F21">
        <f t="shared" si="1"/>
        <v>1.4161325122042063</v>
      </c>
      <c r="G21">
        <f t="shared" si="2"/>
        <v>7.9894900985634854</v>
      </c>
      <c r="H21">
        <f t="shared" si="3"/>
        <v>-0.3133178996604995</v>
      </c>
    </row>
    <row r="22" spans="2:16" x14ac:dyDescent="0.3">
      <c r="B22" s="1">
        <v>44287</v>
      </c>
      <c r="C22">
        <v>1180.0466309999999</v>
      </c>
      <c r="D22">
        <v>8015.6660160000001</v>
      </c>
      <c r="E22">
        <v>1680.805298</v>
      </c>
      <c r="F22">
        <f t="shared" si="1"/>
        <v>-2.1556157382714858</v>
      </c>
      <c r="G22">
        <f t="shared" si="2"/>
        <v>14.302174386852954</v>
      </c>
      <c r="H22">
        <f t="shared" si="3"/>
        <v>21.250766359705914</v>
      </c>
    </row>
    <row r="23" spans="2:16" x14ac:dyDescent="0.3">
      <c r="B23" s="1">
        <v>44317</v>
      </c>
      <c r="C23">
        <v>1399.2189940000001</v>
      </c>
      <c r="D23">
        <v>8512.6904300000006</v>
      </c>
      <c r="E23">
        <v>1740.1676030000001</v>
      </c>
      <c r="F23">
        <f t="shared" si="1"/>
        <v>18.573195096050416</v>
      </c>
      <c r="G23">
        <f t="shared" si="2"/>
        <v>6.2006627148373497</v>
      </c>
      <c r="H23">
        <f t="shared" si="3"/>
        <v>3.5317775991446276</v>
      </c>
      <c r="L23" s="8" t="s">
        <v>20</v>
      </c>
      <c r="M23" s="8"/>
      <c r="N23" s="8"/>
      <c r="O23" s="8"/>
    </row>
    <row r="24" spans="2:16" ht="15" thickBot="1" x14ac:dyDescent="0.35">
      <c r="B24" s="1">
        <v>44348</v>
      </c>
      <c r="C24">
        <v>1490.7894289999999</v>
      </c>
      <c r="D24">
        <v>8892.4697269999997</v>
      </c>
      <c r="E24">
        <v>1809.827759</v>
      </c>
      <c r="F24">
        <f t="shared" si="1"/>
        <v>6.5443962233691533</v>
      </c>
      <c r="G24">
        <f t="shared" si="2"/>
        <v>4.4613309989706638</v>
      </c>
      <c r="H24">
        <f t="shared" si="3"/>
        <v>4.0030716512540376</v>
      </c>
    </row>
    <row r="25" spans="2:16" x14ac:dyDescent="0.3">
      <c r="B25" s="1">
        <v>44378</v>
      </c>
      <c r="C25">
        <v>1554.347534</v>
      </c>
      <c r="D25">
        <v>8955.5517579999996</v>
      </c>
      <c r="E25">
        <v>1965.1728519999999</v>
      </c>
      <c r="F25">
        <f t="shared" si="1"/>
        <v>4.2633858118134045</v>
      </c>
      <c r="G25">
        <f t="shared" si="2"/>
        <v>0.70938707621871799</v>
      </c>
      <c r="H25">
        <f t="shared" si="3"/>
        <v>8.5834186279601603</v>
      </c>
      <c r="L25" s="2"/>
      <c r="M25" t="s">
        <v>0</v>
      </c>
      <c r="N25" t="s">
        <v>32</v>
      </c>
      <c r="O25" t="s">
        <v>2</v>
      </c>
    </row>
    <row r="26" spans="2:16" x14ac:dyDescent="0.3">
      <c r="B26" s="1">
        <v>44409</v>
      </c>
      <c r="C26">
        <v>1523.314697</v>
      </c>
      <c r="D26">
        <v>9062.4355469999991</v>
      </c>
      <c r="E26">
        <v>1786.0151370000001</v>
      </c>
      <c r="F26">
        <f t="shared" si="1"/>
        <v>-1.9965185597933321</v>
      </c>
      <c r="G26">
        <f t="shared" si="2"/>
        <v>1.1934919465405376</v>
      </c>
      <c r="H26">
        <f t="shared" si="3"/>
        <v>-9.116639018174256</v>
      </c>
      <c r="L26" t="s">
        <v>0</v>
      </c>
      <c r="M26">
        <v>1</v>
      </c>
    </row>
    <row r="27" spans="2:16" x14ac:dyDescent="0.3">
      <c r="B27" s="1">
        <v>44440</v>
      </c>
      <c r="C27">
        <v>1612.758423</v>
      </c>
      <c r="D27">
        <v>9396.4042969999991</v>
      </c>
      <c r="E27">
        <v>1920.1723629999999</v>
      </c>
      <c r="F27">
        <f t="shared" si="1"/>
        <v>5.8716512206013309</v>
      </c>
      <c r="G27">
        <f t="shared" si="2"/>
        <v>3.685198623129033</v>
      </c>
      <c r="H27">
        <f t="shared" si="3"/>
        <v>7.5115391365241164</v>
      </c>
      <c r="L27" t="s">
        <v>32</v>
      </c>
      <c r="M27">
        <v>0.29439323144761154</v>
      </c>
      <c r="N27">
        <v>1</v>
      </c>
    </row>
    <row r="28" spans="2:16" ht="15" thickBot="1" x14ac:dyDescent="0.35">
      <c r="B28" s="1">
        <v>44470</v>
      </c>
      <c r="C28">
        <v>1631.9801030000001</v>
      </c>
      <c r="D28">
        <v>9068.3457030000009</v>
      </c>
      <c r="E28">
        <v>1902.8874510000001</v>
      </c>
      <c r="F28">
        <f t="shared" si="1"/>
        <v>1.1918511617037209</v>
      </c>
      <c r="G28">
        <f t="shared" si="2"/>
        <v>-3.4913205480604739</v>
      </c>
      <c r="H28">
        <f t="shared" si="3"/>
        <v>-0.90017502246488956</v>
      </c>
      <c r="L28" t="s">
        <v>2</v>
      </c>
      <c r="M28" s="5">
        <v>0.23058930953434889</v>
      </c>
      <c r="N28" s="5">
        <v>0.59687712740103893</v>
      </c>
      <c r="O28" s="5">
        <v>1</v>
      </c>
    </row>
    <row r="29" spans="2:16" x14ac:dyDescent="0.3">
      <c r="B29" s="1">
        <v>44501</v>
      </c>
      <c r="C29">
        <v>1639.556885</v>
      </c>
      <c r="D29">
        <v>8657.0068360000005</v>
      </c>
      <c r="E29">
        <v>1866.231323</v>
      </c>
      <c r="F29">
        <f t="shared" si="1"/>
        <v>0.46426926321416467</v>
      </c>
      <c r="G29">
        <f t="shared" si="2"/>
        <v>-4.5359857296124124</v>
      </c>
      <c r="H29">
        <f t="shared" si="3"/>
        <v>-1.9263424108838731</v>
      </c>
    </row>
    <row r="30" spans="2:16" x14ac:dyDescent="0.3">
      <c r="B30" s="1">
        <v>44531</v>
      </c>
      <c r="C30">
        <v>1706.5756839999999</v>
      </c>
      <c r="D30">
        <v>8962.2705079999996</v>
      </c>
      <c r="E30">
        <v>1970.0900879999999</v>
      </c>
      <c r="F30">
        <f t="shared" si="1"/>
        <v>4.0876165757432652</v>
      </c>
      <c r="G30">
        <f t="shared" si="2"/>
        <v>3.5262034301574747</v>
      </c>
      <c r="H30">
        <f t="shared" si="3"/>
        <v>5.5651603164094974</v>
      </c>
    </row>
    <row r="31" spans="2:16" x14ac:dyDescent="0.3">
      <c r="B31" s="1">
        <v>44562</v>
      </c>
      <c r="C31">
        <v>1612.5275879999999</v>
      </c>
      <c r="D31">
        <v>9474.2724610000005</v>
      </c>
      <c r="E31">
        <v>1973.716064</v>
      </c>
      <c r="F31">
        <f t="shared" si="1"/>
        <v>-5.5109244132415514</v>
      </c>
      <c r="G31">
        <f t="shared" si="2"/>
        <v>5.7128598444219252</v>
      </c>
      <c r="H31">
        <f t="shared" si="3"/>
        <v>0.18405127877583824</v>
      </c>
    </row>
    <row r="32" spans="2:16" x14ac:dyDescent="0.3">
      <c r="B32" s="1">
        <v>44593</v>
      </c>
      <c r="C32">
        <v>1450.3149410000001</v>
      </c>
      <c r="D32">
        <v>9205.2109380000002</v>
      </c>
      <c r="E32">
        <v>1841.148193</v>
      </c>
      <c r="F32">
        <f t="shared" si="1"/>
        <v>-10.059526931950998</v>
      </c>
      <c r="G32">
        <f t="shared" si="2"/>
        <v>-2.8399175145908897</v>
      </c>
      <c r="H32">
        <f t="shared" si="3"/>
        <v>-6.7166637298038419</v>
      </c>
    </row>
    <row r="33" spans="2:14" x14ac:dyDescent="0.3">
      <c r="B33" s="1">
        <v>44621</v>
      </c>
      <c r="C33">
        <v>1511.3454589999999</v>
      </c>
      <c r="D33">
        <v>10218.38867</v>
      </c>
      <c r="E33">
        <v>1939.1958010000001</v>
      </c>
      <c r="F33">
        <f t="shared" si="1"/>
        <v>4.2080872419282205</v>
      </c>
      <c r="G33">
        <f t="shared" si="2"/>
        <v>11.006567245705414</v>
      </c>
      <c r="H33">
        <f t="shared" si="3"/>
        <v>5.3253512331475905</v>
      </c>
      <c r="L33" s="8" t="s">
        <v>27</v>
      </c>
      <c r="M33" s="8"/>
      <c r="N33" s="8"/>
    </row>
    <row r="34" spans="2:14" ht="15" thickBot="1" x14ac:dyDescent="0.35">
      <c r="B34" s="1">
        <v>44652</v>
      </c>
      <c r="C34">
        <v>1608.3442379999999</v>
      </c>
      <c r="D34">
        <v>8898.4560550000006</v>
      </c>
      <c r="E34">
        <v>2087.061768</v>
      </c>
      <c r="F34">
        <f t="shared" si="1"/>
        <v>6.4180415154176886</v>
      </c>
      <c r="G34">
        <f t="shared" si="2"/>
        <v>-12.917228514464011</v>
      </c>
      <c r="H34">
        <f t="shared" si="3"/>
        <v>7.6251179444462887</v>
      </c>
      <c r="L34" t="s">
        <v>21</v>
      </c>
      <c r="M34" s="3" t="s">
        <v>22</v>
      </c>
      <c r="N34" s="4" t="s">
        <v>23</v>
      </c>
    </row>
    <row r="35" spans="2:14" ht="15" thickBot="1" x14ac:dyDescent="0.35">
      <c r="B35" s="1">
        <v>44682</v>
      </c>
      <c r="C35">
        <v>1291.7624510000001</v>
      </c>
      <c r="D35">
        <v>8087.6455079999996</v>
      </c>
      <c r="E35">
        <v>2031.9285890000001</v>
      </c>
      <c r="F35">
        <f t="shared" si="1"/>
        <v>-19.683708221174967</v>
      </c>
      <c r="G35">
        <f t="shared" si="2"/>
        <v>-9.1118115545944658</v>
      </c>
      <c r="H35">
        <f t="shared" si="3"/>
        <v>-2.6416649399329097</v>
      </c>
      <c r="L35" s="2" t="s">
        <v>18</v>
      </c>
      <c r="M35">
        <f>(L8*12)</f>
        <v>29.423862165780349</v>
      </c>
      <c r="N35">
        <f>L12*(SQRT(12))</f>
        <v>33.878454698981798</v>
      </c>
    </row>
    <row r="36" spans="2:14" ht="15" thickBot="1" x14ac:dyDescent="0.35">
      <c r="B36" s="1">
        <v>44713</v>
      </c>
      <c r="C36">
        <v>1236.745361</v>
      </c>
      <c r="D36">
        <v>7984.5</v>
      </c>
      <c r="E36">
        <v>1969.1961670000001</v>
      </c>
      <c r="F36">
        <f t="shared" si="1"/>
        <v>-4.2590717788250725</v>
      </c>
      <c r="G36">
        <f t="shared" si="2"/>
        <v>-1.2753465504635668</v>
      </c>
      <c r="H36">
        <f t="shared" si="3"/>
        <v>-3.0873339909486375</v>
      </c>
      <c r="L36" s="2" t="s">
        <v>1</v>
      </c>
      <c r="M36">
        <f>(N8*12)</f>
        <v>17.965590970335946</v>
      </c>
      <c r="N36">
        <f>N12*(SQRT(12))</f>
        <v>30.116351331568744</v>
      </c>
    </row>
    <row r="37" spans="2:14" x14ac:dyDescent="0.3">
      <c r="B37" s="1">
        <v>44743</v>
      </c>
      <c r="C37">
        <v>1355.1835940000001</v>
      </c>
      <c r="D37">
        <v>8828.9804690000001</v>
      </c>
      <c r="E37">
        <v>2163.8508299999999</v>
      </c>
      <c r="F37">
        <f t="shared" si="1"/>
        <v>9.5766062064897515</v>
      </c>
      <c r="G37">
        <f t="shared" si="2"/>
        <v>10.576497827039891</v>
      </c>
      <c r="H37">
        <f t="shared" si="3"/>
        <v>9.8849807988682628</v>
      </c>
      <c r="L37" s="2" t="s">
        <v>2</v>
      </c>
      <c r="M37">
        <f>(P8*12)</f>
        <v>19.368935641769028</v>
      </c>
      <c r="N37">
        <f>P12*(SQRT(12))</f>
        <v>32.413207327107813</v>
      </c>
    </row>
    <row r="38" spans="2:14" x14ac:dyDescent="0.3">
      <c r="B38" s="1">
        <v>44774</v>
      </c>
      <c r="C38">
        <v>1563.897217</v>
      </c>
      <c r="D38">
        <v>9123.3964840000008</v>
      </c>
      <c r="E38">
        <v>2186.3015140000002</v>
      </c>
      <c r="F38">
        <f t="shared" si="1"/>
        <v>15.401132652731912</v>
      </c>
      <c r="G38">
        <f t="shared" si="2"/>
        <v>3.3346547320355238</v>
      </c>
      <c r="H38">
        <f t="shared" si="3"/>
        <v>1.0375338118848223</v>
      </c>
    </row>
    <row r="39" spans="2:14" x14ac:dyDescent="0.3">
      <c r="B39" s="1">
        <v>44805</v>
      </c>
      <c r="C39">
        <v>1668.8558350000001</v>
      </c>
      <c r="D39">
        <v>8975.6650389999995</v>
      </c>
      <c r="E39">
        <v>2071.7138669999999</v>
      </c>
      <c r="F39">
        <f t="shared" si="1"/>
        <v>6.7113501359981083</v>
      </c>
      <c r="G39">
        <f t="shared" si="2"/>
        <v>-1.6192592885673964</v>
      </c>
      <c r="H39">
        <f t="shared" si="3"/>
        <v>-5.2411639596019732</v>
      </c>
    </row>
    <row r="40" spans="2:14" x14ac:dyDescent="0.3">
      <c r="B40" s="1">
        <v>44835</v>
      </c>
      <c r="C40">
        <v>1518.7224120000001</v>
      </c>
      <c r="D40">
        <v>8332.9833980000003</v>
      </c>
      <c r="E40">
        <v>1898.1072999999999</v>
      </c>
      <c r="F40">
        <f t="shared" si="1"/>
        <v>-8.9961888769139833</v>
      </c>
      <c r="G40">
        <f t="shared" si="2"/>
        <v>-7.1602676593600005</v>
      </c>
      <c r="H40">
        <f t="shared" si="3"/>
        <v>-8.3798525349157238</v>
      </c>
    </row>
    <row r="41" spans="2:14" x14ac:dyDescent="0.3">
      <c r="B41" s="1">
        <v>44866</v>
      </c>
      <c r="C41">
        <v>1410.170044</v>
      </c>
      <c r="D41">
        <v>8344.8378909999992</v>
      </c>
      <c r="E41">
        <v>2137.9484859999998</v>
      </c>
      <c r="F41">
        <f t="shared" si="1"/>
        <v>-7.1476108564861365</v>
      </c>
      <c r="G41">
        <f t="shared" si="2"/>
        <v>0.14225988981142224</v>
      </c>
      <c r="H41">
        <f t="shared" si="3"/>
        <v>12.635807575261939</v>
      </c>
    </row>
    <row r="42" spans="2:14" x14ac:dyDescent="0.3">
      <c r="B42" s="1">
        <v>44896</v>
      </c>
      <c r="C42">
        <v>1470.0645750000001</v>
      </c>
      <c r="D42">
        <v>8242.2978519999997</v>
      </c>
      <c r="E42">
        <v>1983.981812</v>
      </c>
      <c r="F42">
        <f t="shared" si="1"/>
        <v>4.2473268564198881</v>
      </c>
      <c r="G42">
        <f t="shared" si="2"/>
        <v>-1.2287840739313833</v>
      </c>
      <c r="H42">
        <f t="shared" si="3"/>
        <v>-7.2016082243433335</v>
      </c>
    </row>
    <row r="43" spans="2:14" x14ac:dyDescent="0.3">
      <c r="B43" s="1">
        <v>44927</v>
      </c>
      <c r="C43">
        <v>1537.1697999999999</v>
      </c>
      <c r="D43">
        <v>7108.3339839999999</v>
      </c>
      <c r="E43">
        <v>1824.3867190000001</v>
      </c>
      <c r="F43">
        <f t="shared" si="1"/>
        <v>4.5647807682189594</v>
      </c>
      <c r="G43">
        <f t="shared" si="2"/>
        <v>-13.757860833976569</v>
      </c>
      <c r="H43">
        <f t="shared" si="3"/>
        <v>-8.0441812538148358</v>
      </c>
    </row>
    <row r="44" spans="2:14" x14ac:dyDescent="0.3">
      <c r="B44" s="1">
        <v>44958</v>
      </c>
      <c r="C44">
        <v>1413.85022</v>
      </c>
      <c r="D44">
        <v>7011.4692379999997</v>
      </c>
      <c r="E44">
        <v>1871.6076660000001</v>
      </c>
      <c r="F44">
        <f t="shared" si="1"/>
        <v>-8.0225086389284961</v>
      </c>
      <c r="G44">
        <f t="shared" si="2"/>
        <v>-1.3626926677619682</v>
      </c>
      <c r="H44">
        <f t="shared" si="3"/>
        <v>2.5883189407278304</v>
      </c>
    </row>
    <row r="45" spans="2:14" x14ac:dyDescent="0.3">
      <c r="B45" s="1">
        <v>44986</v>
      </c>
      <c r="C45">
        <v>1334.3195800000001</v>
      </c>
      <c r="D45">
        <v>6940.4780270000001</v>
      </c>
      <c r="E45">
        <v>1801.523193</v>
      </c>
      <c r="F45">
        <f t="shared" si="1"/>
        <v>-5.6251106994912048</v>
      </c>
      <c r="G45">
        <f t="shared" si="2"/>
        <v>-1.0125012118037844</v>
      </c>
      <c r="H45">
        <f t="shared" si="3"/>
        <v>-3.744613482471177</v>
      </c>
    </row>
    <row r="46" spans="2:14" x14ac:dyDescent="0.3">
      <c r="B46" s="1">
        <v>45017</v>
      </c>
      <c r="C46">
        <v>1446.4486079999999</v>
      </c>
      <c r="D46">
        <v>6845.90625</v>
      </c>
      <c r="E46">
        <v>1971.578857</v>
      </c>
      <c r="F46">
        <f t="shared" si="1"/>
        <v>8.403461185812759</v>
      </c>
      <c r="G46">
        <f t="shared" si="2"/>
        <v>-1.3626118637951867</v>
      </c>
      <c r="H46">
        <f t="shared" si="3"/>
        <v>9.4395489694925061</v>
      </c>
    </row>
    <row r="47" spans="2:14" x14ac:dyDescent="0.3">
      <c r="B47" s="1">
        <v>45047</v>
      </c>
      <c r="C47">
        <v>1817.267578</v>
      </c>
      <c r="D47">
        <v>6713.8945309999999</v>
      </c>
      <c r="E47">
        <v>1812.3820800000001</v>
      </c>
      <c r="F47">
        <f t="shared" si="1"/>
        <v>25.636511933371093</v>
      </c>
      <c r="G47">
        <f t="shared" si="2"/>
        <v>-1.9283308035367863</v>
      </c>
      <c r="H47">
        <f t="shared" si="3"/>
        <v>-8.0745832932210178</v>
      </c>
    </row>
    <row r="48" spans="2:14" x14ac:dyDescent="0.3">
      <c r="B48" s="1">
        <v>45078</v>
      </c>
      <c r="C48">
        <v>1979.2482910000001</v>
      </c>
      <c r="D48">
        <v>6963.4604490000002</v>
      </c>
      <c r="E48">
        <v>1816.1678469999999</v>
      </c>
      <c r="F48">
        <f t="shared" si="1"/>
        <v>8.9134211692847458</v>
      </c>
      <c r="G48">
        <f t="shared" si="2"/>
        <v>3.717155770733096</v>
      </c>
      <c r="H48">
        <f t="shared" si="3"/>
        <v>0.20888349326428179</v>
      </c>
    </row>
    <row r="49" spans="2:8" x14ac:dyDescent="0.3">
      <c r="B49" s="1">
        <v>45108</v>
      </c>
      <c r="C49">
        <v>1903.098389</v>
      </c>
      <c r="D49">
        <v>6601.8740230000003</v>
      </c>
      <c r="E49">
        <v>1804.1632079999999</v>
      </c>
      <c r="F49">
        <f t="shared" si="1"/>
        <v>-3.8474153215777669</v>
      </c>
      <c r="G49">
        <f t="shared" si="2"/>
        <v>-5.1926255436968276</v>
      </c>
      <c r="H49">
        <f t="shared" si="3"/>
        <v>-0.66098731016682277</v>
      </c>
    </row>
    <row r="50" spans="2:8" x14ac:dyDescent="0.3">
      <c r="B50" s="1">
        <v>45139</v>
      </c>
      <c r="C50">
        <v>1947.011841</v>
      </c>
      <c r="D50">
        <v>7305.6040039999998</v>
      </c>
      <c r="E50">
        <v>1847.25</v>
      </c>
      <c r="F50">
        <f t="shared" si="1"/>
        <v>2.3074714504421769</v>
      </c>
      <c r="G50">
        <f t="shared" si="2"/>
        <v>10.659548766733556</v>
      </c>
      <c r="H50">
        <f t="shared" si="3"/>
        <v>2.3881870447720637</v>
      </c>
    </row>
    <row r="51" spans="2:8" x14ac:dyDescent="0.3">
      <c r="B51" s="1">
        <v>45170</v>
      </c>
      <c r="C51">
        <v>1909.6417240000001</v>
      </c>
      <c r="D51">
        <v>7024.3808589999999</v>
      </c>
      <c r="E51">
        <v>1842.2687989999999</v>
      </c>
      <c r="F51">
        <f t="shared" si="1"/>
        <v>-1.9193574591105909</v>
      </c>
      <c r="G51">
        <f t="shared" si="2"/>
        <v>-3.849416760695259</v>
      </c>
      <c r="H51">
        <f t="shared" si="3"/>
        <v>-0.26965494654216027</v>
      </c>
    </row>
    <row r="52" spans="2:8" x14ac:dyDescent="0.3">
      <c r="B52" s="1">
        <v>45200</v>
      </c>
      <c r="C52">
        <v>1848.7430420000001</v>
      </c>
      <c r="D52">
        <v>6224.0859380000002</v>
      </c>
      <c r="E52">
        <v>1728.650024</v>
      </c>
      <c r="F52">
        <f t="shared" si="1"/>
        <v>-3.1890108618091757</v>
      </c>
      <c r="G52">
        <f t="shared" si="2"/>
        <v>-11.393102638713282</v>
      </c>
      <c r="H52">
        <f t="shared" si="3"/>
        <v>-6.1673288426571196</v>
      </c>
    </row>
    <row r="53" spans="2:8" x14ac:dyDescent="0.3">
      <c r="B53" s="1">
        <v>45231</v>
      </c>
      <c r="C53">
        <v>1947.400024</v>
      </c>
      <c r="D53">
        <v>6571.314453</v>
      </c>
      <c r="E53">
        <v>1710.599976</v>
      </c>
      <c r="F53">
        <f t="shared" si="1"/>
        <v>5.3364356083402082</v>
      </c>
      <c r="G53">
        <f t="shared" si="2"/>
        <v>5.5787872863396792</v>
      </c>
      <c r="H53">
        <f t="shared" si="3"/>
        <v>-1.0441701761142637</v>
      </c>
    </row>
    <row r="54" spans="2:8" x14ac:dyDescent="0.3">
      <c r="B54" s="1">
        <v>45261</v>
      </c>
      <c r="C54">
        <v>1907.0500489999999</v>
      </c>
      <c r="D54">
        <v>7121.7451170000004</v>
      </c>
      <c r="E54">
        <v>1742.650024</v>
      </c>
      <c r="F54">
        <f t="shared" si="1"/>
        <v>-2.0719921178351637</v>
      </c>
      <c r="G54">
        <f t="shared" si="2"/>
        <v>8.3762642609305136</v>
      </c>
      <c r="H54">
        <f t="shared" si="3"/>
        <v>1.8736144305897069</v>
      </c>
    </row>
    <row r="55" spans="2:8" x14ac:dyDescent="0.3">
      <c r="B55" s="1">
        <v>45292</v>
      </c>
      <c r="C55">
        <v>1832.0500489999999</v>
      </c>
      <c r="D55">
        <v>6411.2851559999999</v>
      </c>
      <c r="E55">
        <v>1728.4499510000001</v>
      </c>
      <c r="F55">
        <f t="shared" si="1"/>
        <v>-3.932775652077289</v>
      </c>
      <c r="G55">
        <f t="shared" si="2"/>
        <v>-9.9759251325085074</v>
      </c>
      <c r="H55">
        <f t="shared" si="3"/>
        <v>-0.81485512319942299</v>
      </c>
    </row>
    <row r="56" spans="2:8" x14ac:dyDescent="0.3">
      <c r="B56" s="1">
        <v>45323</v>
      </c>
      <c r="C56">
        <v>2066.5</v>
      </c>
      <c r="D56">
        <v>6202.0507809999999</v>
      </c>
      <c r="E56">
        <v>1664.900024</v>
      </c>
      <c r="F56">
        <f t="shared" si="1"/>
        <v>12.797136799181411</v>
      </c>
      <c r="G56">
        <f t="shared" si="2"/>
        <v>-3.2635325041530563</v>
      </c>
      <c r="H56">
        <f t="shared" si="3"/>
        <v>-3.6767004426846737</v>
      </c>
    </row>
    <row r="57" spans="2:8" x14ac:dyDescent="0.3">
      <c r="B57" s="1">
        <v>45352</v>
      </c>
      <c r="C57">
        <v>1990.4499510000001</v>
      </c>
      <c r="D57">
        <v>5721.3652339999999</v>
      </c>
      <c r="E57">
        <v>1471</v>
      </c>
      <c r="F57">
        <f t="shared" si="1"/>
        <v>-3.680137865956929</v>
      </c>
      <c r="G57">
        <f t="shared" si="2"/>
        <v>-7.7504290753726419</v>
      </c>
      <c r="H57">
        <f t="shared" si="3"/>
        <v>-11.646346399476059</v>
      </c>
    </row>
    <row r="58" spans="2:8" x14ac:dyDescent="0.3">
      <c r="B58" s="1">
        <v>45383</v>
      </c>
      <c r="C58">
        <v>2118.5500489999999</v>
      </c>
      <c r="D58">
        <v>5967.7402339999999</v>
      </c>
      <c r="E58">
        <v>1632.849976</v>
      </c>
      <c r="F58">
        <f t="shared" si="1"/>
        <v>6.4357356956221148</v>
      </c>
      <c r="G58">
        <f t="shared" si="2"/>
        <v>4.3062274461326586</v>
      </c>
      <c r="H58">
        <f t="shared" si="3"/>
        <v>11.002717607070018</v>
      </c>
    </row>
    <row r="59" spans="2:8" x14ac:dyDescent="0.3">
      <c r="B59" s="1">
        <v>45413</v>
      </c>
      <c r="C59">
        <v>2096.1499020000001</v>
      </c>
      <c r="D59">
        <v>5606.4536129999997</v>
      </c>
      <c r="E59">
        <v>1737.349976</v>
      </c>
      <c r="F59">
        <f t="shared" si="1"/>
        <v>-1.0573338595693396</v>
      </c>
      <c r="G59">
        <f t="shared" si="2"/>
        <v>-6.0539937536430006</v>
      </c>
      <c r="H59">
        <f t="shared" si="3"/>
        <v>6.3998531117962303</v>
      </c>
    </row>
    <row r="60" spans="2:8" x14ac:dyDescent="0.3">
      <c r="B60" s="1">
        <v>45444</v>
      </c>
      <c r="C60">
        <v>2378.8000489999999</v>
      </c>
      <c r="D60">
        <v>6458.0473629999997</v>
      </c>
      <c r="E60">
        <v>1896.5500489999999</v>
      </c>
      <c r="F60">
        <f t="shared" si="1"/>
        <v>13.484252568497833</v>
      </c>
      <c r="G60">
        <f t="shared" si="2"/>
        <v>15.189526370562694</v>
      </c>
      <c r="H60">
        <f t="shared" si="3"/>
        <v>9.1633853396962301</v>
      </c>
    </row>
    <row r="61" spans="2:8" x14ac:dyDescent="0.3">
      <c r="B61" s="1">
        <v>45474</v>
      </c>
      <c r="C61">
        <v>2190.4499510000001</v>
      </c>
      <c r="D61">
        <v>7946.2685549999997</v>
      </c>
      <c r="E61">
        <v>2213.0500489999999</v>
      </c>
      <c r="F61">
        <f t="shared" si="1"/>
        <v>-7.9178617000272258</v>
      </c>
      <c r="G61">
        <f t="shared" si="2"/>
        <v>23.0444452997735</v>
      </c>
      <c r="H61">
        <f t="shared" si="3"/>
        <v>16.688196558107286</v>
      </c>
    </row>
    <row r="62" spans="2:8" x14ac:dyDescent="0.3">
      <c r="B62" s="1">
        <v>45505</v>
      </c>
      <c r="C62">
        <v>2130.3999020000001</v>
      </c>
      <c r="D62">
        <v>7794.9501950000003</v>
      </c>
      <c r="E62">
        <v>2233.3000489999999</v>
      </c>
      <c r="F62">
        <f t="shared" si="1"/>
        <v>-2.7414481199438252</v>
      </c>
      <c r="G62">
        <f t="shared" si="2"/>
        <v>-1.9042693932712085</v>
      </c>
      <c r="H62">
        <f t="shared" si="3"/>
        <v>0.91502675274561762</v>
      </c>
    </row>
    <row r="63" spans="2:8" x14ac:dyDescent="0.3">
      <c r="B63" s="1">
        <v>45509</v>
      </c>
      <c r="C63">
        <v>2105.1499020000001</v>
      </c>
      <c r="D63">
        <v>7703.4501950000003</v>
      </c>
      <c r="E63">
        <v>2173.6000979999999</v>
      </c>
      <c r="F63">
        <f t="shared" si="1"/>
        <v>-1.1852234867404721</v>
      </c>
      <c r="G63">
        <f t="shared" si="2"/>
        <v>-1.173836877863464</v>
      </c>
      <c r="H63">
        <f t="shared" si="3"/>
        <v>-2.6731719737673307</v>
      </c>
    </row>
  </sheetData>
  <mergeCells count="4">
    <mergeCell ref="F1:H1"/>
    <mergeCell ref="K4:P4"/>
    <mergeCell ref="L23:O23"/>
    <mergeCell ref="L33:N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7693-CDF5-444D-A3F9-B31F07ADB46D}">
  <dimension ref="B2:T102"/>
  <sheetViews>
    <sheetView topLeftCell="A10" zoomScale="70" zoomScaleNormal="70" workbookViewId="0">
      <selection activeCell="M42" sqref="M42:N43"/>
    </sheetView>
  </sheetViews>
  <sheetFormatPr defaultRowHeight="14.4" x14ac:dyDescent="0.3"/>
  <cols>
    <col min="2" max="7" width="13.33203125" bestFit="1" customWidth="1"/>
    <col min="8" max="8" width="16.109375" bestFit="1" customWidth="1"/>
    <col min="9" max="9" width="17.5546875" bestFit="1" customWidth="1"/>
    <col min="10" max="10" width="2.21875" bestFit="1" customWidth="1"/>
    <col min="12" max="12" width="6.33203125" bestFit="1" customWidth="1"/>
    <col min="13" max="13" width="17.5546875" bestFit="1" customWidth="1"/>
    <col min="14" max="14" width="13.44140625" bestFit="1" customWidth="1"/>
    <col min="15" max="15" width="16" bestFit="1" customWidth="1"/>
    <col min="16" max="16" width="20.5546875" bestFit="1" customWidth="1"/>
    <col min="17" max="17" width="17.21875" bestFit="1" customWidth="1"/>
    <col min="19" max="22" width="13.33203125" bestFit="1" customWidth="1"/>
  </cols>
  <sheetData>
    <row r="2" spans="2:15" x14ac:dyDescent="0.3">
      <c r="E2" t="s">
        <v>24</v>
      </c>
      <c r="F2" t="s">
        <v>25</v>
      </c>
      <c r="G2" t="s">
        <v>26</v>
      </c>
      <c r="H2" t="s">
        <v>28</v>
      </c>
      <c r="I2" t="s">
        <v>31</v>
      </c>
    </row>
    <row r="3" spans="2:15" x14ac:dyDescent="0.3">
      <c r="B3">
        <v>1.2512588885158849E-3</v>
      </c>
      <c r="C3">
        <v>0.56358531449324012</v>
      </c>
      <c r="D3">
        <v>0.19330423902096622</v>
      </c>
      <c r="E3">
        <f>B3/(SUM(B3:D3))</f>
        <v>1.6504307221640771E-3</v>
      </c>
      <c r="F3">
        <f>C3/(SUM(B3:D3))</f>
        <v>0.7433781499074148</v>
      </c>
      <c r="G3">
        <f>D3/(SUM(B3:D3))</f>
        <v>0.25497141937042106</v>
      </c>
      <c r="H3">
        <f>E3*$N$6+F3*$N$7+G3*$N$8</f>
        <v>18.342314835881005</v>
      </c>
      <c r="I3">
        <f>SQRT(E3^2*$O$6^2 + F3^2*$O$7^2 + G3^2*$O$8^2 + 2*E3*$O$6*F3*$O$7*$N$11 + 2*F3*$O$7*G3*$O$8*$N$12 + 2*E3*$O$6*G3*$O$8*$N$13)</f>
        <v>28.130792732566746</v>
      </c>
    </row>
    <row r="4" spans="2:15" x14ac:dyDescent="0.3">
      <c r="B4">
        <v>0.80874050111392559</v>
      </c>
      <c r="C4">
        <v>0.58500930814539021</v>
      </c>
      <c r="D4">
        <v>0.47987304300057987</v>
      </c>
      <c r="E4">
        <f t="shared" ref="E4:E67" si="0">B4/(SUM(B4:D4))</f>
        <v>0.43164530158161352</v>
      </c>
      <c r="F4">
        <f t="shared" ref="F4:F67" si="1">C4/(SUM(B4:D4))</f>
        <v>0.31223429381199813</v>
      </c>
      <c r="G4">
        <f t="shared" ref="G4:G67" si="2">D4/(SUM(B4:D4))</f>
        <v>0.25612040460638835</v>
      </c>
      <c r="H4">
        <f t="shared" ref="H4:H67" si="3">E4*$N$6+F4*$N$7+G4*$N$8</f>
        <v>23.270925101147121</v>
      </c>
      <c r="I4">
        <f t="shared" ref="I4:I67" si="4">SQRT(E4^2*$O$6^2 + F4^2*$O$7^2 + G4^2*$O$8^2 + 2*E4*$O$6*F4*$O$7*$N$11 + 2*F4*$O$7*G4*$O$8*$N$12 + 2*E4*$O$6*G4*$O$8*$N$13)</f>
        <v>24.521964521805391</v>
      </c>
      <c r="M4" s="8" t="s">
        <v>27</v>
      </c>
      <c r="N4" s="8"/>
      <c r="O4" s="8"/>
    </row>
    <row r="5" spans="2:15" x14ac:dyDescent="0.3">
      <c r="B5">
        <v>0.35029145176549575</v>
      </c>
      <c r="C5">
        <v>0.89596240119632553</v>
      </c>
      <c r="D5">
        <v>0.82284005249183634</v>
      </c>
      <c r="E5">
        <f t="shared" si="0"/>
        <v>0.16929702941089708</v>
      </c>
      <c r="F5">
        <f t="shared" si="1"/>
        <v>0.43302162305672737</v>
      </c>
      <c r="G5">
        <f t="shared" si="2"/>
        <v>0.39768134753237566</v>
      </c>
      <c r="H5">
        <f t="shared" si="3"/>
        <v>20.463526245897022</v>
      </c>
      <c r="I5">
        <f t="shared" si="4"/>
        <v>25.454392103226606</v>
      </c>
      <c r="M5" t="s">
        <v>21</v>
      </c>
      <c r="N5" t="s">
        <v>22</v>
      </c>
      <c r="O5" t="s">
        <v>29</v>
      </c>
    </row>
    <row r="6" spans="2:15" x14ac:dyDescent="0.3">
      <c r="B6">
        <v>0.7466048158207953</v>
      </c>
      <c r="C6">
        <v>0.17410809656056397</v>
      </c>
      <c r="D6">
        <v>0.85894344920194099</v>
      </c>
      <c r="E6">
        <f t="shared" si="0"/>
        <v>0.41952189868642176</v>
      </c>
      <c r="F6">
        <f t="shared" si="1"/>
        <v>9.7832424460678385E-2</v>
      </c>
      <c r="G6">
        <f t="shared" si="2"/>
        <v>0.48264567685289983</v>
      </c>
      <c r="H6">
        <f t="shared" si="3"/>
        <v>23.44990489671445</v>
      </c>
      <c r="I6">
        <f t="shared" si="4"/>
        <v>25.251571143792038</v>
      </c>
      <c r="M6" t="s">
        <v>18</v>
      </c>
      <c r="N6">
        <v>29.423862165780349</v>
      </c>
      <c r="O6">
        <v>33.878454698981798</v>
      </c>
    </row>
    <row r="7" spans="2:15" x14ac:dyDescent="0.3">
      <c r="B7">
        <v>0.71050141911069065</v>
      </c>
      <c r="C7">
        <v>0.5135349589526047</v>
      </c>
      <c r="D7">
        <v>0.30399487289040805</v>
      </c>
      <c r="E7">
        <f t="shared" si="0"/>
        <v>0.46497832990473154</v>
      </c>
      <c r="F7">
        <f t="shared" si="1"/>
        <v>0.3360762148235435</v>
      </c>
      <c r="G7">
        <f t="shared" si="2"/>
        <v>0.19894545527172505</v>
      </c>
      <c r="H7">
        <f t="shared" si="3"/>
        <v>23.572627818950579</v>
      </c>
      <c r="I7">
        <f t="shared" si="4"/>
        <v>24.714577051241736</v>
      </c>
      <c r="M7" t="s">
        <v>32</v>
      </c>
      <c r="N7">
        <v>17.965590970335946</v>
      </c>
      <c r="O7">
        <v>30.116351331568744</v>
      </c>
    </row>
    <row r="8" spans="2:15" x14ac:dyDescent="0.3">
      <c r="B8">
        <v>1.4984588152714622E-2</v>
      </c>
      <c r="C8">
        <v>9.1402935880611588E-2</v>
      </c>
      <c r="D8">
        <v>0.36445204016235849</v>
      </c>
      <c r="E8">
        <f t="shared" si="0"/>
        <v>3.1825252787140261E-2</v>
      </c>
      <c r="F8">
        <f t="shared" si="1"/>
        <v>0.19412756028001035</v>
      </c>
      <c r="G8">
        <f t="shared" si="2"/>
        <v>0.77404718693284935</v>
      </c>
      <c r="H8">
        <f t="shared" si="3"/>
        <v>19.416508342854552</v>
      </c>
      <c r="I8">
        <f t="shared" si="4"/>
        <v>29.259333535987004</v>
      </c>
      <c r="M8" t="s">
        <v>2</v>
      </c>
      <c r="N8">
        <v>19.368935641769028</v>
      </c>
      <c r="O8">
        <v>32.413207327107813</v>
      </c>
    </row>
    <row r="9" spans="2:15" x14ac:dyDescent="0.3">
      <c r="B9">
        <v>0.14731284524063845</v>
      </c>
      <c r="C9">
        <v>0.16589861751152074</v>
      </c>
      <c r="D9">
        <v>0.98852504043702505</v>
      </c>
      <c r="E9">
        <f t="shared" si="0"/>
        <v>0.11316640877760586</v>
      </c>
      <c r="F9">
        <f t="shared" si="1"/>
        <v>0.12744408496272333</v>
      </c>
      <c r="G9">
        <f t="shared" si="2"/>
        <v>0.75938950625967094</v>
      </c>
      <c r="H9">
        <f t="shared" si="3"/>
        <v>20.327967589475982</v>
      </c>
      <c r="I9">
        <f t="shared" si="4"/>
        <v>28.288763374727935</v>
      </c>
    </row>
    <row r="10" spans="2:15" x14ac:dyDescent="0.3">
      <c r="B10">
        <v>0.44569231238746299</v>
      </c>
      <c r="C10">
        <v>0.11908322397534105</v>
      </c>
      <c r="D10">
        <v>4.6693319498275704E-3</v>
      </c>
      <c r="E10">
        <f t="shared" si="0"/>
        <v>0.78267860013934309</v>
      </c>
      <c r="F10">
        <f t="shared" si="1"/>
        <v>0.2091216035157297</v>
      </c>
      <c r="G10">
        <f t="shared" si="2"/>
        <v>8.1997963449273823E-3</v>
      </c>
      <c r="H10">
        <f t="shared" si="3"/>
        <v>26.945241770110822</v>
      </c>
      <c r="I10">
        <f t="shared" si="4"/>
        <v>29.093026266378637</v>
      </c>
      <c r="M10" s="8" t="s">
        <v>20</v>
      </c>
      <c r="N10" s="8"/>
    </row>
    <row r="11" spans="2:15" x14ac:dyDescent="0.3">
      <c r="B11">
        <v>8.9114047669911801E-3</v>
      </c>
      <c r="C11">
        <v>0.37788018433179721</v>
      </c>
      <c r="D11">
        <v>0.53166295358134708</v>
      </c>
      <c r="E11">
        <f t="shared" si="0"/>
        <v>9.7026084067120787E-3</v>
      </c>
      <c r="F11">
        <f t="shared" si="1"/>
        <v>0.41143047017777035</v>
      </c>
      <c r="G11">
        <f t="shared" si="2"/>
        <v>0.57886692141551754</v>
      </c>
      <c r="H11">
        <f t="shared" si="3"/>
        <v>18.88911589840059</v>
      </c>
      <c r="I11">
        <f t="shared" si="4"/>
        <v>28.079576607464286</v>
      </c>
      <c r="M11" t="s">
        <v>33</v>
      </c>
      <c r="N11">
        <v>0.29439323144761154</v>
      </c>
    </row>
    <row r="12" spans="2:15" x14ac:dyDescent="0.3">
      <c r="B12">
        <v>0.57118442335276343</v>
      </c>
      <c r="C12">
        <v>0.60176396984771263</v>
      </c>
      <c r="D12">
        <v>0.60716574602496409</v>
      </c>
      <c r="E12">
        <f t="shared" si="0"/>
        <v>0.32086955030945152</v>
      </c>
      <c r="F12">
        <f t="shared" si="1"/>
        <v>0.33804796927771774</v>
      </c>
      <c r="G12">
        <f t="shared" si="2"/>
        <v>0.34108248041283062</v>
      </c>
      <c r="H12">
        <f t="shared" si="3"/>
        <v>22.120857577548456</v>
      </c>
      <c r="I12">
        <f t="shared" si="4"/>
        <v>24.474298532292533</v>
      </c>
      <c r="M12" t="s">
        <v>34</v>
      </c>
      <c r="N12">
        <v>0.59687712740103893</v>
      </c>
    </row>
    <row r="13" spans="2:15" x14ac:dyDescent="0.3">
      <c r="B13">
        <v>0.1662343211157567</v>
      </c>
      <c r="C13">
        <v>0.66304513687551503</v>
      </c>
      <c r="D13">
        <v>0.45078890346995454</v>
      </c>
      <c r="E13">
        <f t="shared" si="0"/>
        <v>0.12986362769406828</v>
      </c>
      <c r="F13">
        <f t="shared" si="1"/>
        <v>0.51797634941827198</v>
      </c>
      <c r="G13">
        <f t="shared" si="2"/>
        <v>0.35216002288765974</v>
      </c>
      <c r="H13">
        <f t="shared" si="3"/>
        <v>19.947805526489951</v>
      </c>
      <c r="I13">
        <f t="shared" si="4"/>
        <v>25.867541196019179</v>
      </c>
      <c r="M13" t="s">
        <v>30</v>
      </c>
      <c r="N13">
        <v>0.23058930953434889</v>
      </c>
    </row>
    <row r="14" spans="2:15" x14ac:dyDescent="0.3">
      <c r="B14">
        <v>0.35212256233405559</v>
      </c>
      <c r="C14">
        <v>5.7039094210638755E-2</v>
      </c>
      <c r="D14">
        <v>0.60768456068605614</v>
      </c>
      <c r="E14">
        <f t="shared" si="0"/>
        <v>0.34628890422881836</v>
      </c>
      <c r="F14">
        <f t="shared" si="1"/>
        <v>5.6094120471802879E-2</v>
      </c>
      <c r="G14">
        <f t="shared" si="2"/>
        <v>0.59761697529937885</v>
      </c>
      <c r="H14">
        <f t="shared" si="3"/>
        <v>22.772125744807362</v>
      </c>
      <c r="I14">
        <f t="shared" si="4"/>
        <v>25.90845139467076</v>
      </c>
    </row>
    <row r="15" spans="2:15" x14ac:dyDescent="0.3">
      <c r="B15">
        <v>0.78331858272041999</v>
      </c>
      <c r="C15">
        <v>0.80260628070925011</v>
      </c>
      <c r="D15">
        <v>0.51988280892361216</v>
      </c>
      <c r="E15">
        <f t="shared" si="0"/>
        <v>0.37198011623019955</v>
      </c>
      <c r="F15">
        <f t="shared" si="1"/>
        <v>0.38113940377675681</v>
      </c>
      <c r="G15">
        <f t="shared" si="2"/>
        <v>0.24688047999304355</v>
      </c>
      <c r="H15">
        <f t="shared" si="3"/>
        <v>22.574298427493581</v>
      </c>
      <c r="I15">
        <f t="shared" si="4"/>
        <v>24.411730923392287</v>
      </c>
    </row>
    <row r="16" spans="2:15" x14ac:dyDescent="0.3">
      <c r="B16">
        <v>0.30195013275551624</v>
      </c>
      <c r="C16">
        <v>0.87597277748954738</v>
      </c>
      <c r="D16">
        <v>0.72667622913296914</v>
      </c>
      <c r="E16">
        <f t="shared" si="0"/>
        <v>0.15853736700423024</v>
      </c>
      <c r="F16">
        <f t="shared" si="1"/>
        <v>0.459925009614152</v>
      </c>
      <c r="G16">
        <f t="shared" si="2"/>
        <v>0.38153762338161773</v>
      </c>
      <c r="H16">
        <f t="shared" si="3"/>
        <v>20.31758390680595</v>
      </c>
      <c r="I16">
        <f t="shared" si="4"/>
        <v>25.545367976601664</v>
      </c>
    </row>
    <row r="17" spans="2:10" x14ac:dyDescent="0.3">
      <c r="B17">
        <v>0.95590075380718409</v>
      </c>
      <c r="C17">
        <v>0.92571794793542284</v>
      </c>
      <c r="D17">
        <v>0.53935361796929837</v>
      </c>
      <c r="E17">
        <f t="shared" si="0"/>
        <v>0.39484167002823722</v>
      </c>
      <c r="F17">
        <f t="shared" si="1"/>
        <v>0.38237444534086323</v>
      </c>
      <c r="G17">
        <f t="shared" si="2"/>
        <v>0.22278388463089954</v>
      </c>
      <c r="H17">
        <f t="shared" si="3"/>
        <v>22.802436482159596</v>
      </c>
      <c r="I17">
        <f t="shared" si="4"/>
        <v>24.458216191971449</v>
      </c>
      <c r="J17">
        <v>8</v>
      </c>
    </row>
    <row r="18" spans="2:10" x14ac:dyDescent="0.3">
      <c r="B18">
        <v>0.14233832819605091</v>
      </c>
      <c r="C18">
        <v>0.46208075197607351</v>
      </c>
      <c r="D18">
        <v>0.23532822656941435</v>
      </c>
      <c r="E18">
        <f t="shared" si="0"/>
        <v>0.16950138101468237</v>
      </c>
      <c r="F18">
        <f t="shared" si="1"/>
        <v>0.55026166593981685</v>
      </c>
      <c r="G18">
        <f t="shared" si="2"/>
        <v>0.28023695304550078</v>
      </c>
      <c r="H18">
        <f t="shared" si="3"/>
        <v>20.301052796799574</v>
      </c>
      <c r="I18">
        <f t="shared" si="4"/>
        <v>25.492955185134907</v>
      </c>
    </row>
    <row r="19" spans="2:10" x14ac:dyDescent="0.3">
      <c r="B19">
        <v>0.8622394482253487</v>
      </c>
      <c r="C19">
        <v>0.20960112308114873</v>
      </c>
      <c r="D19">
        <v>0.77965636158330032</v>
      </c>
      <c r="E19">
        <f t="shared" si="0"/>
        <v>0.46569855607569066</v>
      </c>
      <c r="F19">
        <f t="shared" si="1"/>
        <v>0.11320630315817236</v>
      </c>
      <c r="G19">
        <f t="shared" si="2"/>
        <v>0.42109514076613702</v>
      </c>
      <c r="H19">
        <f t="shared" si="3"/>
        <v>23.892632943138604</v>
      </c>
      <c r="I19">
        <f t="shared" si="4"/>
        <v>25.166877020169302</v>
      </c>
    </row>
    <row r="20" spans="2:10" x14ac:dyDescent="0.3">
      <c r="B20">
        <v>0.84365367595446639</v>
      </c>
      <c r="C20">
        <v>0.99679555650502027</v>
      </c>
      <c r="D20">
        <v>0.99969481490524004</v>
      </c>
      <c r="E20">
        <f t="shared" si="0"/>
        <v>0.29704608705930391</v>
      </c>
      <c r="F20">
        <f t="shared" si="1"/>
        <v>0.35096654954170831</v>
      </c>
      <c r="G20">
        <f t="shared" si="2"/>
        <v>0.35198736339898778</v>
      </c>
      <c r="H20">
        <f t="shared" si="3"/>
        <v>21.863185184244788</v>
      </c>
      <c r="I20">
        <f t="shared" si="4"/>
        <v>24.549872214481802</v>
      </c>
    </row>
    <row r="21" spans="2:10" x14ac:dyDescent="0.3">
      <c r="B21">
        <v>0.61149937437055579</v>
      </c>
      <c r="C21">
        <v>0.3924375133518479</v>
      </c>
      <c r="D21">
        <v>0.26621295815912349</v>
      </c>
      <c r="E21">
        <f t="shared" si="0"/>
        <v>0.48143876594824481</v>
      </c>
      <c r="F21">
        <f t="shared" si="1"/>
        <v>0.30896946106345657</v>
      </c>
      <c r="G21">
        <f t="shared" si="2"/>
        <v>0.20959177298829859</v>
      </c>
      <c r="H21">
        <f t="shared" si="3"/>
        <v>23.776176412370361</v>
      </c>
      <c r="I21">
        <f t="shared" si="4"/>
        <v>24.792895677031687</v>
      </c>
    </row>
    <row r="22" spans="2:10" x14ac:dyDescent="0.3">
      <c r="B22">
        <v>0.29728080080568864</v>
      </c>
      <c r="C22">
        <v>0.8401440473647267</v>
      </c>
      <c r="D22">
        <v>2.3743400372325817E-2</v>
      </c>
      <c r="E22">
        <f t="shared" si="0"/>
        <v>0.25601871320437342</v>
      </c>
      <c r="F22">
        <f t="shared" si="1"/>
        <v>0.72353343145500415</v>
      </c>
      <c r="G22">
        <f t="shared" si="2"/>
        <v>2.0447855340622371E-2</v>
      </c>
      <c r="H22">
        <f t="shared" si="3"/>
        <v>20.927818206174852</v>
      </c>
      <c r="I22">
        <f t="shared" si="4"/>
        <v>26.10846900418716</v>
      </c>
    </row>
    <row r="23" spans="2:10" x14ac:dyDescent="0.3">
      <c r="B23">
        <v>0.3758659627063814</v>
      </c>
      <c r="C23">
        <v>9.2623676259651483E-2</v>
      </c>
      <c r="D23">
        <v>0.67720572527237766</v>
      </c>
      <c r="E23">
        <f t="shared" si="0"/>
        <v>0.32806797900961615</v>
      </c>
      <c r="F23">
        <f t="shared" si="1"/>
        <v>8.0844942862470376E-2</v>
      </c>
      <c r="G23">
        <f t="shared" si="2"/>
        <v>0.5910870781279135</v>
      </c>
      <c r="H23">
        <f t="shared" si="3"/>
        <v>22.554181745813246</v>
      </c>
      <c r="I23">
        <f t="shared" si="4"/>
        <v>25.813757511992158</v>
      </c>
    </row>
    <row r="24" spans="2:10" x14ac:dyDescent="0.3">
      <c r="B24">
        <v>5.6215094454786826E-2</v>
      </c>
      <c r="C24">
        <v>8.7893307290871914E-3</v>
      </c>
      <c r="D24">
        <v>0.91879024628437145</v>
      </c>
      <c r="E24">
        <f t="shared" si="0"/>
        <v>5.7141084501799229E-2</v>
      </c>
      <c r="F24">
        <f t="shared" si="1"/>
        <v>8.9341109318774037E-3</v>
      </c>
      <c r="G24">
        <f t="shared" si="2"/>
        <v>0.93392480456632332</v>
      </c>
      <c r="H24">
        <f t="shared" si="3"/>
        <v>19.930947410966699</v>
      </c>
      <c r="I24">
        <f t="shared" si="4"/>
        <v>30.939276723667099</v>
      </c>
    </row>
    <row r="25" spans="2:10" x14ac:dyDescent="0.3">
      <c r="B25">
        <v>0.2758873256630146</v>
      </c>
      <c r="C25">
        <v>0.27289651173436691</v>
      </c>
      <c r="D25">
        <v>0.58790856654560997</v>
      </c>
      <c r="E25">
        <f t="shared" si="0"/>
        <v>0.24271062664447185</v>
      </c>
      <c r="F25">
        <f t="shared" si="1"/>
        <v>0.24007947162111368</v>
      </c>
      <c r="G25">
        <f t="shared" si="2"/>
        <v>0.51720990173441439</v>
      </c>
      <c r="H25">
        <f t="shared" si="3"/>
        <v>21.472458912055977</v>
      </c>
      <c r="I25">
        <f t="shared" si="4"/>
        <v>25.38130849162938</v>
      </c>
    </row>
    <row r="26" spans="2:10" x14ac:dyDescent="0.3">
      <c r="B26">
        <v>0.69118320261238442</v>
      </c>
      <c r="C26">
        <v>0.83761101107821889</v>
      </c>
      <c r="D26">
        <v>0.72649311807611316</v>
      </c>
      <c r="E26">
        <f t="shared" si="0"/>
        <v>0.3064723473930635</v>
      </c>
      <c r="F26">
        <f t="shared" si="1"/>
        <v>0.37139880106632023</v>
      </c>
      <c r="G26">
        <f t="shared" si="2"/>
        <v>0.32212885154061627</v>
      </c>
      <c r="H26">
        <f t="shared" si="3"/>
        <v>21.929292047994497</v>
      </c>
      <c r="I26">
        <f t="shared" si="4"/>
        <v>24.489162311277255</v>
      </c>
    </row>
    <row r="27" spans="2:10" x14ac:dyDescent="0.3">
      <c r="B27">
        <v>0.48493911557359537</v>
      </c>
      <c r="C27">
        <v>0.2053590502639851</v>
      </c>
      <c r="D27">
        <v>0.74373607593005153</v>
      </c>
      <c r="E27">
        <f t="shared" si="0"/>
        <v>0.33816425120772947</v>
      </c>
      <c r="F27">
        <f t="shared" si="1"/>
        <v>0.14320372853220967</v>
      </c>
      <c r="G27">
        <f t="shared" si="2"/>
        <v>0.51863202026006083</v>
      </c>
      <c r="H27">
        <f t="shared" si="3"/>
        <v>22.568188151345026</v>
      </c>
      <c r="I27">
        <f t="shared" si="4"/>
        <v>25.236910549314658</v>
      </c>
    </row>
    <row r="28" spans="2:10" x14ac:dyDescent="0.3">
      <c r="B28">
        <v>0.46845912045655691</v>
      </c>
      <c r="C28">
        <v>0.45796075319681384</v>
      </c>
      <c r="D28">
        <v>0.94915616321298868</v>
      </c>
      <c r="E28">
        <f t="shared" si="0"/>
        <v>0.24976813056283256</v>
      </c>
      <c r="F28">
        <f t="shared" si="1"/>
        <v>0.24417072099191303</v>
      </c>
      <c r="G28">
        <f t="shared" si="2"/>
        <v>0.50606114844525441</v>
      </c>
      <c r="H28">
        <f t="shared" si="3"/>
        <v>21.537680162394</v>
      </c>
      <c r="I28">
        <f t="shared" si="4"/>
        <v>25.285866564681246</v>
      </c>
    </row>
    <row r="29" spans="2:10" x14ac:dyDescent="0.3">
      <c r="B29">
        <v>0.74443800164799956</v>
      </c>
      <c r="C29">
        <v>0.10827967162083804</v>
      </c>
      <c r="D29">
        <v>0.59904782250434885</v>
      </c>
      <c r="E29">
        <f t="shared" si="0"/>
        <v>0.5127811645995376</v>
      </c>
      <c r="F29">
        <f t="shared" si="1"/>
        <v>7.4584822367038048E-2</v>
      </c>
      <c r="G29">
        <f t="shared" si="2"/>
        <v>0.4126340130334244</v>
      </c>
      <c r="H29">
        <f t="shared" si="3"/>
        <v>24.420244361675771</v>
      </c>
      <c r="I29">
        <f t="shared" si="4"/>
        <v>25.528790928060303</v>
      </c>
    </row>
    <row r="30" spans="2:10" x14ac:dyDescent="0.3">
      <c r="B30">
        <v>0.38523514511551255</v>
      </c>
      <c r="C30">
        <v>0.73500778221991636</v>
      </c>
      <c r="D30">
        <v>0.60896633808404799</v>
      </c>
      <c r="E30">
        <f t="shared" si="0"/>
        <v>0.22278110163957573</v>
      </c>
      <c r="F30">
        <f t="shared" si="1"/>
        <v>0.42505427013289565</v>
      </c>
      <c r="G30">
        <f t="shared" si="2"/>
        <v>0.35216462822752864</v>
      </c>
      <c r="H30">
        <f t="shared" si="3"/>
        <v>21.012485604632381</v>
      </c>
      <c r="I30">
        <f t="shared" si="4"/>
        <v>24.943552565362261</v>
      </c>
    </row>
    <row r="31" spans="2:10" x14ac:dyDescent="0.3">
      <c r="B31">
        <v>0.57240516373180339</v>
      </c>
      <c r="C31">
        <v>0.36133915219580676</v>
      </c>
      <c r="D31">
        <v>0.15155491805780205</v>
      </c>
      <c r="E31">
        <f t="shared" si="0"/>
        <v>0.52741690568584443</v>
      </c>
      <c r="F31">
        <f t="shared" si="1"/>
        <v>0.33293965468758785</v>
      </c>
      <c r="G31">
        <f t="shared" si="2"/>
        <v>0.13964343962656767</v>
      </c>
      <c r="H31">
        <f t="shared" si="3"/>
        <v>24.204844785647005</v>
      </c>
      <c r="I31">
        <f t="shared" si="4"/>
        <v>25.243993398490954</v>
      </c>
    </row>
    <row r="32" spans="2:10" x14ac:dyDescent="0.3">
      <c r="B32">
        <v>0.2251045258949553</v>
      </c>
      <c r="C32">
        <v>0.4251533555101169</v>
      </c>
      <c r="D32">
        <v>0.80288094729453419</v>
      </c>
      <c r="E32">
        <f t="shared" si="0"/>
        <v>0.15490916727921875</v>
      </c>
      <c r="F32">
        <f t="shared" si="1"/>
        <v>0.29257586894886067</v>
      </c>
      <c r="G32">
        <f t="shared" si="2"/>
        <v>0.55251496377192066</v>
      </c>
      <c r="H32">
        <f t="shared" si="3"/>
        <v>20.515951149978065</v>
      </c>
      <c r="I32">
        <f t="shared" si="4"/>
        <v>26.169681346702177</v>
      </c>
    </row>
    <row r="33" spans="2:20" x14ac:dyDescent="0.3">
      <c r="B33">
        <v>0.51710562456129638</v>
      </c>
      <c r="C33">
        <v>0.98998992889187287</v>
      </c>
      <c r="D33">
        <v>0.75154881435590681</v>
      </c>
      <c r="E33">
        <f t="shared" si="0"/>
        <v>0.22894512829520736</v>
      </c>
      <c r="F33">
        <f t="shared" si="1"/>
        <v>0.43831155670256322</v>
      </c>
      <c r="G33">
        <f t="shared" si="2"/>
        <v>0.33274331500222948</v>
      </c>
      <c r="H33">
        <f t="shared" si="3"/>
        <v>21.055859897281604</v>
      </c>
      <c r="I33">
        <f t="shared" si="4"/>
        <v>24.890732097175533</v>
      </c>
    </row>
    <row r="34" spans="2:20" x14ac:dyDescent="0.3">
      <c r="B34">
        <v>0.34556108279671621</v>
      </c>
      <c r="C34">
        <v>0.16898098696859645</v>
      </c>
      <c r="D34">
        <v>0.6573076570940275</v>
      </c>
      <c r="E34">
        <f t="shared" si="0"/>
        <v>0.29488515026824313</v>
      </c>
      <c r="F34">
        <f t="shared" si="1"/>
        <v>0.14420021876139383</v>
      </c>
      <c r="G34">
        <f t="shared" si="2"/>
        <v>0.56091463097036298</v>
      </c>
      <c r="H34">
        <f t="shared" si="3"/>
        <v>22.131621552119963</v>
      </c>
      <c r="I34">
        <f t="shared" si="4"/>
        <v>25.549557103056994</v>
      </c>
    </row>
    <row r="35" spans="2:20" x14ac:dyDescent="0.3">
      <c r="B35">
        <v>0.49189733573412275</v>
      </c>
      <c r="C35">
        <v>6.3539536729026153E-2</v>
      </c>
      <c r="D35">
        <v>0.69975890377513961</v>
      </c>
      <c r="E35">
        <f t="shared" si="0"/>
        <v>0.39188893481485088</v>
      </c>
      <c r="F35">
        <f t="shared" si="1"/>
        <v>5.0621216173502882E-2</v>
      </c>
      <c r="G35">
        <f t="shared" si="2"/>
        <v>0.55748984901164633</v>
      </c>
      <c r="H35">
        <f t="shared" si="3"/>
        <v>23.238311072926869</v>
      </c>
      <c r="I35">
        <f t="shared" si="4"/>
        <v>25.701401108746275</v>
      </c>
    </row>
    <row r="36" spans="2:20" x14ac:dyDescent="0.3">
      <c r="B36">
        <v>0.50480666524246953</v>
      </c>
      <c r="C36">
        <v>0.14749595629749443</v>
      </c>
      <c r="D36">
        <v>0.94958342234565263</v>
      </c>
      <c r="E36">
        <f t="shared" si="0"/>
        <v>0.31513269446931735</v>
      </c>
      <c r="F36">
        <f t="shared" si="1"/>
        <v>9.2076435062584547E-2</v>
      </c>
      <c r="G36">
        <f t="shared" si="2"/>
        <v>0.59279087046809809</v>
      </c>
      <c r="H36">
        <f t="shared" si="3"/>
        <v>22.408356755462091</v>
      </c>
      <c r="I36">
        <f t="shared" si="4"/>
        <v>25.816630894134676</v>
      </c>
    </row>
    <row r="37" spans="2:20" x14ac:dyDescent="0.3">
      <c r="B37">
        <v>0.14157536545915098</v>
      </c>
      <c r="C37">
        <v>0.90511795403912476</v>
      </c>
      <c r="D37">
        <v>0.69289223914304021</v>
      </c>
      <c r="E37">
        <f t="shared" si="0"/>
        <v>8.138453711338399E-2</v>
      </c>
      <c r="F37">
        <f t="shared" si="1"/>
        <v>0.52030666128664416</v>
      </c>
      <c r="G37">
        <f t="shared" si="2"/>
        <v>0.39830880159997195</v>
      </c>
      <c r="H37">
        <f t="shared" si="3"/>
        <v>19.45708160200703</v>
      </c>
      <c r="I37">
        <f t="shared" si="4"/>
        <v>26.517506534050703</v>
      </c>
      <c r="M37" t="s">
        <v>35</v>
      </c>
      <c r="N37" t="s">
        <v>36</v>
      </c>
      <c r="P37" s="8" t="s">
        <v>39</v>
      </c>
      <c r="Q37" s="8"/>
      <c r="R37" s="8"/>
      <c r="S37" s="8"/>
      <c r="T37" s="8"/>
    </row>
    <row r="38" spans="2:20" x14ac:dyDescent="0.3">
      <c r="B38">
        <v>0.30304879909665211</v>
      </c>
      <c r="C38">
        <v>0.42655720694601273</v>
      </c>
      <c r="D38">
        <v>7.0375682851649524E-2</v>
      </c>
      <c r="E38">
        <f t="shared" si="0"/>
        <v>0.37881966962957314</v>
      </c>
      <c r="F38">
        <f t="shared" si="1"/>
        <v>0.53320871323389163</v>
      </c>
      <c r="G38">
        <f t="shared" si="2"/>
        <v>8.7971617136535313E-2</v>
      </c>
      <c r="H38">
        <f t="shared" si="3"/>
        <v>22.429663979266159</v>
      </c>
      <c r="I38">
        <f t="shared" si="4"/>
        <v>24.971733291936609</v>
      </c>
      <c r="M38" t="s">
        <v>37</v>
      </c>
      <c r="P38" t="s">
        <v>40</v>
      </c>
      <c r="Q38" s="7">
        <v>320000000000</v>
      </c>
      <c r="S38" t="s">
        <v>44</v>
      </c>
      <c r="T38" t="s">
        <v>45</v>
      </c>
    </row>
    <row r="39" spans="2:20" x14ac:dyDescent="0.3">
      <c r="B39">
        <v>0.96661275063325902</v>
      </c>
      <c r="C39">
        <v>0.68318735312967316</v>
      </c>
      <c r="D39">
        <v>0.1532334360789819</v>
      </c>
      <c r="E39">
        <f t="shared" si="0"/>
        <v>0.53610358835477312</v>
      </c>
      <c r="F39">
        <f t="shared" si="1"/>
        <v>0.37890995260663507</v>
      </c>
      <c r="G39">
        <f t="shared" si="2"/>
        <v>8.4986459038591741E-2</v>
      </c>
      <c r="H39">
        <f t="shared" si="3"/>
        <v>24.227676568991598</v>
      </c>
      <c r="I39">
        <f t="shared" si="4"/>
        <v>25.501151873947208</v>
      </c>
      <c r="L39" t="s">
        <v>18</v>
      </c>
      <c r="M39" t="s">
        <v>24</v>
      </c>
      <c r="N39">
        <v>0.39484167002823722</v>
      </c>
      <c r="P39" t="s">
        <v>41</v>
      </c>
      <c r="Q39" s="7">
        <f>N39*$Q$38</f>
        <v>126349334409.03592</v>
      </c>
      <c r="S39">
        <v>2105.1499020000001</v>
      </c>
      <c r="T39">
        <f>Q39/S39</f>
        <v>60019162.668177493</v>
      </c>
    </row>
    <row r="40" spans="2:20" x14ac:dyDescent="0.3">
      <c r="B40">
        <v>0.87725455488753934</v>
      </c>
      <c r="C40">
        <v>0.82168034913174837</v>
      </c>
      <c r="D40">
        <v>0.58204901272621845</v>
      </c>
      <c r="E40">
        <f t="shared" si="0"/>
        <v>0.38459480071179142</v>
      </c>
      <c r="F40">
        <f t="shared" si="1"/>
        <v>0.3602306632236657</v>
      </c>
      <c r="G40">
        <f t="shared" si="2"/>
        <v>0.25517453606454288</v>
      </c>
      <c r="H40">
        <f t="shared" si="3"/>
        <v>22.730480322721132</v>
      </c>
      <c r="I40">
        <f t="shared" si="4"/>
        <v>24.411444951655191</v>
      </c>
      <c r="L40" t="s">
        <v>32</v>
      </c>
      <c r="M40" t="s">
        <v>25</v>
      </c>
      <c r="N40">
        <v>0.38237444534086323</v>
      </c>
      <c r="P40" t="s">
        <v>42</v>
      </c>
      <c r="Q40" s="7">
        <f t="shared" ref="Q40:Q41" si="5">N40*$Q$38</f>
        <v>122359822509.07623</v>
      </c>
      <c r="S40">
        <v>7703.4501950000003</v>
      </c>
      <c r="T40">
        <f>Q40/S40</f>
        <v>15883768.884297464</v>
      </c>
    </row>
    <row r="41" spans="2:20" x14ac:dyDescent="0.3">
      <c r="B41">
        <v>0.1913510544145024</v>
      </c>
      <c r="C41">
        <v>0.17789239173558763</v>
      </c>
      <c r="D41">
        <v>0.8171941282387768</v>
      </c>
      <c r="E41">
        <f t="shared" si="0"/>
        <v>0.16128202489968105</v>
      </c>
      <c r="F41">
        <f t="shared" si="1"/>
        <v>0.14993826525362691</v>
      </c>
      <c r="G41">
        <f t="shared" si="2"/>
        <v>0.68877970984669201</v>
      </c>
      <c r="H41">
        <f t="shared" si="3"/>
        <v>20.780199486191485</v>
      </c>
      <c r="I41">
        <f t="shared" si="4"/>
        <v>27.199398071202431</v>
      </c>
      <c r="L41" t="s">
        <v>2</v>
      </c>
      <c r="M41" t="s">
        <v>26</v>
      </c>
      <c r="N41">
        <v>0.22278388463089954</v>
      </c>
      <c r="P41" t="s">
        <v>43</v>
      </c>
      <c r="Q41">
        <f t="shared" si="5"/>
        <v>71290843081.887848</v>
      </c>
      <c r="S41">
        <v>2173.6000979999999</v>
      </c>
      <c r="T41">
        <f>Q41/S41</f>
        <v>32798509.324454334</v>
      </c>
    </row>
    <row r="42" spans="2:20" x14ac:dyDescent="0.3">
      <c r="B42">
        <v>0.47526474806970426</v>
      </c>
      <c r="C42">
        <v>0.15555284279915768</v>
      </c>
      <c r="D42">
        <v>0.50392162846766564</v>
      </c>
      <c r="E42">
        <f t="shared" si="0"/>
        <v>0.41883169275455867</v>
      </c>
      <c r="F42">
        <f t="shared" si="1"/>
        <v>0.13708245925447798</v>
      </c>
      <c r="G42">
        <f t="shared" si="2"/>
        <v>0.4440858479909634</v>
      </c>
      <c r="H42">
        <f t="shared" si="3"/>
        <v>23.387883599601686</v>
      </c>
      <c r="I42">
        <f t="shared" si="4"/>
        <v>25.004009076779326</v>
      </c>
      <c r="M42" t="s">
        <v>38</v>
      </c>
      <c r="N42">
        <v>22.802436482159596</v>
      </c>
    </row>
    <row r="43" spans="2:20" x14ac:dyDescent="0.3">
      <c r="B43">
        <v>0.73201696829126861</v>
      </c>
      <c r="C43">
        <v>0.4055909909360027</v>
      </c>
      <c r="D43">
        <v>0.27958006530961027</v>
      </c>
      <c r="E43">
        <f t="shared" si="0"/>
        <v>0.51652776880504758</v>
      </c>
      <c r="F43">
        <f t="shared" si="1"/>
        <v>0.28619419859164025</v>
      </c>
      <c r="G43">
        <f t="shared" si="2"/>
        <v>0.197278032603312</v>
      </c>
      <c r="H43">
        <f t="shared" si="3"/>
        <v>24.160955301126645</v>
      </c>
      <c r="I43">
        <f t="shared" si="4"/>
        <v>25.051966652967376</v>
      </c>
      <c r="M43" t="s">
        <v>31</v>
      </c>
      <c r="N43">
        <v>24.458216191971449</v>
      </c>
    </row>
    <row r="44" spans="2:20" x14ac:dyDescent="0.3">
      <c r="B44">
        <v>0.56874294259468372</v>
      </c>
      <c r="C44">
        <v>0.68224127933591727</v>
      </c>
      <c r="D44">
        <v>0.75585192419202241</v>
      </c>
      <c r="E44">
        <f t="shared" si="0"/>
        <v>0.28340277988989937</v>
      </c>
      <c r="F44">
        <f t="shared" si="1"/>
        <v>0.33995863621156369</v>
      </c>
      <c r="G44">
        <f t="shared" si="2"/>
        <v>0.37663858389853705</v>
      </c>
      <c r="H44">
        <f t="shared" si="3"/>
        <v>21.741450629627366</v>
      </c>
      <c r="I44">
        <f t="shared" si="4"/>
        <v>24.641129067708473</v>
      </c>
    </row>
    <row r="45" spans="2:20" x14ac:dyDescent="0.3">
      <c r="B45">
        <v>0.7219153416547136</v>
      </c>
      <c r="C45">
        <v>0.47529526657918025</v>
      </c>
      <c r="D45">
        <v>0.12302011169774468</v>
      </c>
      <c r="E45">
        <f t="shared" si="0"/>
        <v>0.54680998613037446</v>
      </c>
      <c r="F45">
        <f t="shared" si="1"/>
        <v>0.36000924641701337</v>
      </c>
      <c r="G45">
        <f t="shared" si="2"/>
        <v>9.3180767452612112E-2</v>
      </c>
      <c r="H45">
        <f t="shared" si="3"/>
        <v>24.361852817279633</v>
      </c>
      <c r="I45">
        <f t="shared" si="4"/>
        <v>25.553996309208632</v>
      </c>
    </row>
    <row r="46" spans="2:20" x14ac:dyDescent="0.3">
      <c r="B46">
        <v>0.36780907620471814</v>
      </c>
      <c r="C46">
        <v>0.83468123416852325</v>
      </c>
      <c r="D46">
        <v>3.5096285897396773E-2</v>
      </c>
      <c r="E46">
        <f t="shared" si="0"/>
        <v>0.29719865851252714</v>
      </c>
      <c r="F46">
        <f t="shared" si="1"/>
        <v>0.67444269086604858</v>
      </c>
      <c r="G46">
        <f t="shared" si="2"/>
        <v>2.8358650621424349E-2</v>
      </c>
      <c r="H46">
        <f t="shared" si="3"/>
        <v>21.41077075973336</v>
      </c>
      <c r="I46">
        <f t="shared" si="4"/>
        <v>25.724683911609898</v>
      </c>
    </row>
    <row r="47" spans="2:20" x14ac:dyDescent="0.3">
      <c r="B47">
        <v>0.5170140690328684</v>
      </c>
      <c r="C47">
        <v>0.66298409985656304</v>
      </c>
      <c r="D47">
        <v>0.42622150334177678</v>
      </c>
      <c r="E47">
        <f t="shared" si="0"/>
        <v>0.32188254070794775</v>
      </c>
      <c r="F47">
        <f t="shared" si="1"/>
        <v>0.41276054036594401</v>
      </c>
      <c r="G47">
        <f t="shared" si="2"/>
        <v>0.26535691892610819</v>
      </c>
      <c r="H47">
        <f t="shared" si="3"/>
        <v>22.026195633049138</v>
      </c>
      <c r="I47">
        <f t="shared" si="4"/>
        <v>24.456590074094581</v>
      </c>
    </row>
    <row r="48" spans="2:20" x14ac:dyDescent="0.3">
      <c r="B48">
        <v>0.10467848750267036</v>
      </c>
      <c r="C48">
        <v>0.94933927426984466</v>
      </c>
      <c r="D48">
        <v>0.92138431958983125</v>
      </c>
      <c r="E48">
        <f t="shared" si="0"/>
        <v>5.2990977629464836E-2</v>
      </c>
      <c r="F48">
        <f t="shared" si="1"/>
        <v>0.48058027437893958</v>
      </c>
      <c r="G48">
        <f t="shared" si="2"/>
        <v>0.46642874799159562</v>
      </c>
      <c r="H48">
        <f t="shared" si="3"/>
        <v>19.227336261023293</v>
      </c>
      <c r="I48">
        <f t="shared" si="4"/>
        <v>27.023947340746787</v>
      </c>
    </row>
    <row r="49" spans="2:9" x14ac:dyDescent="0.3">
      <c r="B49">
        <v>0.54954680013428148</v>
      </c>
      <c r="C49">
        <v>0.34598834192938016</v>
      </c>
      <c r="D49">
        <v>0.47172460097048863</v>
      </c>
      <c r="E49">
        <f t="shared" si="0"/>
        <v>0.40193299256713017</v>
      </c>
      <c r="F49">
        <f t="shared" si="1"/>
        <v>0.25305238722349943</v>
      </c>
      <c r="G49">
        <f t="shared" si="2"/>
        <v>0.34501462020937029</v>
      </c>
      <c r="H49">
        <f t="shared" si="3"/>
        <v>23.055222630403989</v>
      </c>
      <c r="I49">
        <f t="shared" si="4"/>
        <v>24.528072041482027</v>
      </c>
    </row>
    <row r="50" spans="2:9" x14ac:dyDescent="0.3">
      <c r="B50">
        <v>0.3749809259315775</v>
      </c>
      <c r="C50">
        <v>0.8469801934873501</v>
      </c>
      <c r="D50">
        <v>0.31687368388927883</v>
      </c>
      <c r="E50">
        <f t="shared" si="0"/>
        <v>0.24367848005870341</v>
      </c>
      <c r="F50">
        <f t="shared" si="1"/>
        <v>0.55040358566527192</v>
      </c>
      <c r="G50">
        <f t="shared" si="2"/>
        <v>0.20591793427602484</v>
      </c>
      <c r="H50">
        <f t="shared" si="3"/>
        <v>21.046698915161031</v>
      </c>
      <c r="I50">
        <f t="shared" si="4"/>
        <v>25.010511001835113</v>
      </c>
    </row>
    <row r="51" spans="2:9" x14ac:dyDescent="0.3">
      <c r="B51">
        <v>0.45609912411877807</v>
      </c>
      <c r="C51">
        <v>0.27188940092165897</v>
      </c>
      <c r="D51">
        <v>0.98297067171239361</v>
      </c>
      <c r="E51">
        <f t="shared" si="0"/>
        <v>0.26657510300911474</v>
      </c>
      <c r="F51">
        <f t="shared" si="1"/>
        <v>0.15891051138897311</v>
      </c>
      <c r="G51">
        <f t="shared" si="2"/>
        <v>0.57451438560191215</v>
      </c>
      <c r="H51">
        <f t="shared" si="3"/>
        <v>21.826322496264005</v>
      </c>
      <c r="I51">
        <f t="shared" si="4"/>
        <v>25.702817216911612</v>
      </c>
    </row>
    <row r="52" spans="2:9" x14ac:dyDescent="0.3">
      <c r="B52">
        <v>0.29779961546678058</v>
      </c>
      <c r="C52">
        <v>0.73918881801812797</v>
      </c>
      <c r="D52">
        <v>0.56727805413983579</v>
      </c>
      <c r="E52">
        <f t="shared" si="0"/>
        <v>0.18562976772499859</v>
      </c>
      <c r="F52">
        <f t="shared" si="1"/>
        <v>0.46076435786710301</v>
      </c>
      <c r="G52">
        <f t="shared" si="2"/>
        <v>0.35360587440789853</v>
      </c>
      <c r="H52">
        <f t="shared" si="3"/>
        <v>20.588818110514094</v>
      </c>
      <c r="I52">
        <f t="shared" si="4"/>
        <v>25.257857216747148</v>
      </c>
    </row>
    <row r="53" spans="2:9" x14ac:dyDescent="0.3">
      <c r="B53">
        <v>0.19598986785485398</v>
      </c>
      <c r="C53">
        <v>0.76131473738822597</v>
      </c>
      <c r="D53">
        <v>0.83944212164677878</v>
      </c>
      <c r="E53">
        <f t="shared" si="0"/>
        <v>0.10908040900907022</v>
      </c>
      <c r="F53">
        <f t="shared" si="1"/>
        <v>0.42371844957026872</v>
      </c>
      <c r="G53">
        <f t="shared" si="2"/>
        <v>0.4672011414206611</v>
      </c>
      <c r="H53">
        <f t="shared" si="3"/>
        <v>19.871108111172006</v>
      </c>
      <c r="I53">
        <f t="shared" si="4"/>
        <v>26.269394601656447</v>
      </c>
    </row>
    <row r="54" spans="2:9" x14ac:dyDescent="0.3">
      <c r="B54">
        <v>0.39765617847224344</v>
      </c>
      <c r="C54">
        <v>0.50090029602954189</v>
      </c>
      <c r="D54">
        <v>0.89016388439588612</v>
      </c>
      <c r="E54">
        <f t="shared" si="0"/>
        <v>0.22231321765538894</v>
      </c>
      <c r="F54">
        <f t="shared" si="1"/>
        <v>0.28003275835593999</v>
      </c>
      <c r="G54">
        <f t="shared" si="2"/>
        <v>0.49765402398867109</v>
      </c>
      <c r="H54">
        <f t="shared" si="3"/>
        <v>21.211296231344981</v>
      </c>
      <c r="I54">
        <f t="shared" si="4"/>
        <v>25.374569214805653</v>
      </c>
    </row>
    <row r="55" spans="2:9" x14ac:dyDescent="0.3">
      <c r="B55">
        <v>2.7466658528397473E-2</v>
      </c>
      <c r="C55">
        <v>0.99462874233222454</v>
      </c>
      <c r="D55">
        <v>0.57258827478865937</v>
      </c>
      <c r="E55">
        <f t="shared" si="0"/>
        <v>1.7223891451208544E-2</v>
      </c>
      <c r="F55">
        <f t="shared" si="1"/>
        <v>0.62371538476259736</v>
      </c>
      <c r="G55">
        <f t="shared" si="2"/>
        <v>0.35906072378619414</v>
      </c>
      <c r="H55">
        <f t="shared" si="3"/>
        <v>18.666832943071054</v>
      </c>
      <c r="I55">
        <f t="shared" si="4"/>
        <v>27.553365870782802</v>
      </c>
    </row>
    <row r="56" spans="2:9" x14ac:dyDescent="0.3">
      <c r="B56">
        <v>5.0508133182775354E-2</v>
      </c>
      <c r="C56">
        <v>0.53132724997711112</v>
      </c>
      <c r="D56">
        <v>0.19406720175786615</v>
      </c>
      <c r="E56">
        <f t="shared" si="0"/>
        <v>6.50959723096287E-2</v>
      </c>
      <c r="F56">
        <f t="shared" si="1"/>
        <v>0.68478602894902452</v>
      </c>
      <c r="G56">
        <f t="shared" si="2"/>
        <v>0.25011799874134677</v>
      </c>
      <c r="H56">
        <f t="shared" si="3"/>
        <v>19.062480035553985</v>
      </c>
      <c r="I56">
        <f t="shared" si="4"/>
        <v>27.028175897405827</v>
      </c>
    </row>
    <row r="57" spans="2:9" x14ac:dyDescent="0.3">
      <c r="B57">
        <v>0.84304330576494646</v>
      </c>
      <c r="C57">
        <v>0.62675862910855429</v>
      </c>
      <c r="D57">
        <v>0.65761284218878746</v>
      </c>
      <c r="E57">
        <f t="shared" si="0"/>
        <v>0.39627594715173081</v>
      </c>
      <c r="F57">
        <f t="shared" si="1"/>
        <v>0.29461045202197705</v>
      </c>
      <c r="G57">
        <f t="shared" si="2"/>
        <v>0.30911360082629213</v>
      </c>
      <c r="H57">
        <f t="shared" si="3"/>
        <v>22.940021165619143</v>
      </c>
      <c r="I57">
        <f t="shared" si="4"/>
        <v>24.446621079780289</v>
      </c>
    </row>
    <row r="58" spans="2:9" x14ac:dyDescent="0.3">
      <c r="B58">
        <v>0.19785149693288981</v>
      </c>
      <c r="C58">
        <v>0.84215826899014257</v>
      </c>
      <c r="D58">
        <v>0.12332529679250466</v>
      </c>
      <c r="E58">
        <f t="shared" si="0"/>
        <v>0.17007266717385031</v>
      </c>
      <c r="F58">
        <f t="shared" si="1"/>
        <v>0.72391720664235681</v>
      </c>
      <c r="G58">
        <f t="shared" si="2"/>
        <v>0.10601012618379287</v>
      </c>
      <c r="H58">
        <f t="shared" si="3"/>
        <v>20.063098459444451</v>
      </c>
      <c r="I58">
        <f t="shared" si="4"/>
        <v>26.321893944850771</v>
      </c>
    </row>
    <row r="59" spans="2:9" x14ac:dyDescent="0.3">
      <c r="B59">
        <v>0.10992767113254188</v>
      </c>
      <c r="C59">
        <v>0.74312570574053161</v>
      </c>
      <c r="D59">
        <v>0.31406598101748712</v>
      </c>
      <c r="E59">
        <f t="shared" si="0"/>
        <v>9.4187171508511372E-2</v>
      </c>
      <c r="F59">
        <f t="shared" si="1"/>
        <v>0.63671783071411769</v>
      </c>
      <c r="G59">
        <f t="shared" si="2"/>
        <v>0.26909499777737106</v>
      </c>
      <c r="H59">
        <f t="shared" si="3"/>
        <v>19.422446155852477</v>
      </c>
      <c r="I59">
        <f t="shared" si="4"/>
        <v>26.504452679802966</v>
      </c>
    </row>
    <row r="60" spans="2:9" x14ac:dyDescent="0.3">
      <c r="B60">
        <v>0.94106875820184943</v>
      </c>
      <c r="C60">
        <v>0.28608050782799765</v>
      </c>
      <c r="D60">
        <v>0.33631397442548905</v>
      </c>
      <c r="E60">
        <f t="shared" si="0"/>
        <v>0.60191294163576037</v>
      </c>
      <c r="F60">
        <f t="shared" si="1"/>
        <v>0.18297872340425531</v>
      </c>
      <c r="G60">
        <f t="shared" si="2"/>
        <v>0.21510833495998438</v>
      </c>
      <c r="H60">
        <f t="shared" si="3"/>
        <v>25.164343827293123</v>
      </c>
      <c r="I60">
        <f t="shared" si="4"/>
        <v>25.930867964952078</v>
      </c>
    </row>
    <row r="61" spans="2:9" x14ac:dyDescent="0.3">
      <c r="B61">
        <v>0.14026306955168311</v>
      </c>
      <c r="C61">
        <v>0.73308511612292859</v>
      </c>
      <c r="D61">
        <v>0.83462019714957125</v>
      </c>
      <c r="E61">
        <f t="shared" si="0"/>
        <v>8.2122755293487004E-2</v>
      </c>
      <c r="F61">
        <f t="shared" si="1"/>
        <v>0.42921468775127314</v>
      </c>
      <c r="G61">
        <f t="shared" si="2"/>
        <v>0.48866255695523986</v>
      </c>
      <c r="H61">
        <f t="shared" si="3"/>
        <v>19.592337767237836</v>
      </c>
      <c r="I61">
        <f t="shared" si="4"/>
        <v>26.676202478744823</v>
      </c>
    </row>
    <row r="62" spans="2:9" x14ac:dyDescent="0.3">
      <c r="B62">
        <v>0.70799890133365884</v>
      </c>
      <c r="C62">
        <v>0.60023804437391282</v>
      </c>
      <c r="D62">
        <v>0.74721518601031522</v>
      </c>
      <c r="E62">
        <f t="shared" si="0"/>
        <v>0.34444922866772576</v>
      </c>
      <c r="F62">
        <f t="shared" si="1"/>
        <v>0.29202239016495674</v>
      </c>
      <c r="G62">
        <f t="shared" si="2"/>
        <v>0.36352838116731745</v>
      </c>
      <c r="H62">
        <f t="shared" si="3"/>
        <v>22.42253926209824</v>
      </c>
      <c r="I62">
        <f t="shared" si="4"/>
        <v>24.493037649399646</v>
      </c>
    </row>
    <row r="63" spans="2:9" x14ac:dyDescent="0.3">
      <c r="B63">
        <v>0.25272377697073273</v>
      </c>
      <c r="C63">
        <v>0.14447462385937071</v>
      </c>
      <c r="D63">
        <v>1.6174810022278512E-3</v>
      </c>
      <c r="E63">
        <f t="shared" si="0"/>
        <v>0.63368533823079276</v>
      </c>
      <c r="F63">
        <f t="shared" si="1"/>
        <v>0.36225895316804407</v>
      </c>
      <c r="G63">
        <f t="shared" si="2"/>
        <v>4.0557086011631469E-3</v>
      </c>
      <c r="H63">
        <f t="shared" si="3"/>
        <v>25.232220985415609</v>
      </c>
      <c r="I63">
        <f t="shared" si="4"/>
        <v>26.848615518603154</v>
      </c>
    </row>
    <row r="64" spans="2:9" x14ac:dyDescent="0.3">
      <c r="B64">
        <v>6.1006500442518388E-2</v>
      </c>
      <c r="C64">
        <v>0.80623798333689378</v>
      </c>
      <c r="D64">
        <v>0.85262611774040953</v>
      </c>
      <c r="E64">
        <f t="shared" si="0"/>
        <v>3.5471564191287379E-2</v>
      </c>
      <c r="F64">
        <f t="shared" si="1"/>
        <v>0.46877828054298643</v>
      </c>
      <c r="G64">
        <f t="shared" si="2"/>
        <v>0.49575015526572619</v>
      </c>
      <c r="H64">
        <f t="shared" si="3"/>
        <v>19.067742111320612</v>
      </c>
      <c r="I64">
        <f t="shared" si="4"/>
        <v>27.361922587043736</v>
      </c>
    </row>
    <row r="65" spans="2:9" x14ac:dyDescent="0.3">
      <c r="B65">
        <v>0.21057771538438064</v>
      </c>
      <c r="C65">
        <v>0.11560411389507737</v>
      </c>
      <c r="D65">
        <v>0.55320902127140115</v>
      </c>
      <c r="E65">
        <f t="shared" si="0"/>
        <v>0.23945861530452889</v>
      </c>
      <c r="F65">
        <f t="shared" si="1"/>
        <v>0.1314593093874718</v>
      </c>
      <c r="G65">
        <f t="shared" si="2"/>
        <v>0.62908207530799931</v>
      </c>
      <c r="H65">
        <f t="shared" si="3"/>
        <v>21.592191702858376</v>
      </c>
      <c r="I65">
        <f t="shared" si="4"/>
        <v>26.245553554985463</v>
      </c>
    </row>
    <row r="66" spans="2:9" x14ac:dyDescent="0.3">
      <c r="B66">
        <v>1.425214392529069E-2</v>
      </c>
      <c r="C66">
        <v>0.11377300332651753</v>
      </c>
      <c r="D66">
        <v>0.4545121616260262</v>
      </c>
      <c r="E66">
        <f t="shared" si="0"/>
        <v>2.446563285834032E-2</v>
      </c>
      <c r="F66">
        <f t="shared" si="1"/>
        <v>0.19530595138306789</v>
      </c>
      <c r="G66">
        <f t="shared" si="2"/>
        <v>0.78022841575859181</v>
      </c>
      <c r="H66">
        <f t="shared" si="3"/>
        <v>19.340854216350479</v>
      </c>
      <c r="I66">
        <f t="shared" si="4"/>
        <v>29.410259043682771</v>
      </c>
    </row>
    <row r="67" spans="2:9" x14ac:dyDescent="0.3">
      <c r="B67">
        <v>0.75222022156437884</v>
      </c>
      <c r="C67">
        <v>0.68614764854884491</v>
      </c>
      <c r="D67">
        <v>0.54344309823908199</v>
      </c>
      <c r="E67">
        <f t="shared" si="0"/>
        <v>0.37956204379562047</v>
      </c>
      <c r="F67">
        <f t="shared" si="1"/>
        <v>0.34622255074070651</v>
      </c>
      <c r="G67">
        <f t="shared" si="2"/>
        <v>0.27421540546367301</v>
      </c>
      <c r="H67">
        <f t="shared" si="3"/>
        <v>22.699534531725618</v>
      </c>
      <c r="I67">
        <f t="shared" si="4"/>
        <v>24.400048799573291</v>
      </c>
    </row>
    <row r="68" spans="2:9" x14ac:dyDescent="0.3">
      <c r="B68">
        <v>7.3885311441389198E-2</v>
      </c>
      <c r="C68">
        <v>0.43671987060151984</v>
      </c>
      <c r="D68">
        <v>0.20194097720267343</v>
      </c>
      <c r="E68">
        <f t="shared" ref="E68:E102" si="6">B68/(SUM(B68:D68))</f>
        <v>0.10369196505053964</v>
      </c>
      <c r="F68">
        <f t="shared" ref="F68:F102" si="7">C68/(SUM(B68:D68))</f>
        <v>0.61290046256638686</v>
      </c>
      <c r="G68">
        <f t="shared" ref="G68:G102" si="8">D68/(SUM(B68:D68))</f>
        <v>0.28340757238307346</v>
      </c>
      <c r="H68">
        <f t="shared" ref="H68:H102" si="9">E68*$N$6+F68*$N$7+G68*$N$8</f>
        <v>19.551440133221142</v>
      </c>
      <c r="I68">
        <f t="shared" ref="I68:I102" si="10">SQRT(E68^2*$O$6^2 + F68^2*$O$7^2 + G68^2*$O$8^2 + 2*E68*$O$6*F68*$O$7*$N$11 + 2*F68*$O$7*G68*$O$8*$N$12 + 2*E68*$O$6*G68*$O$8*$N$13)</f>
        <v>26.32319601098737</v>
      </c>
    </row>
    <row r="69" spans="2:9" x14ac:dyDescent="0.3">
      <c r="B69">
        <v>0.69621875667592392</v>
      </c>
      <c r="C69">
        <v>0.29035309915463731</v>
      </c>
      <c r="D69">
        <v>0.43668935209204385</v>
      </c>
      <c r="E69">
        <f t="shared" si="6"/>
        <v>0.48917145552791835</v>
      </c>
      <c r="F69">
        <f t="shared" si="7"/>
        <v>0.20400548932155418</v>
      </c>
      <c r="G69">
        <f t="shared" si="8"/>
        <v>0.30682305515052749</v>
      </c>
      <c r="H69">
        <f t="shared" si="9"/>
        <v>24.001228668363417</v>
      </c>
      <c r="I69">
        <f t="shared" si="10"/>
        <v>24.903724397222689</v>
      </c>
    </row>
    <row r="70" spans="2:9" x14ac:dyDescent="0.3">
      <c r="B70">
        <v>0.23242896816919462</v>
      </c>
      <c r="C70">
        <v>0.57786797692800684</v>
      </c>
      <c r="D70">
        <v>0.53257850886562697</v>
      </c>
      <c r="E70">
        <f t="shared" si="6"/>
        <v>0.17308304167992364</v>
      </c>
      <c r="F70">
        <f t="shared" si="7"/>
        <v>0.43032134902958957</v>
      </c>
      <c r="G70">
        <f t="shared" si="8"/>
        <v>0.39659560929048676</v>
      </c>
      <c r="H70">
        <f t="shared" si="9"/>
        <v>20.505383736248479</v>
      </c>
      <c r="I70">
        <f t="shared" si="10"/>
        <v>25.415919955994948</v>
      </c>
    </row>
    <row r="71" spans="2:9" x14ac:dyDescent="0.3">
      <c r="B71">
        <v>0.62868129520554217</v>
      </c>
      <c r="C71">
        <v>0.16019165623950926</v>
      </c>
      <c r="D71">
        <v>0.50413525803399761</v>
      </c>
      <c r="E71">
        <f t="shared" si="6"/>
        <v>0.48621601208459209</v>
      </c>
      <c r="F71">
        <f t="shared" si="7"/>
        <v>0.12389067220543805</v>
      </c>
      <c r="G71">
        <f t="shared" si="8"/>
        <v>0.38989331570996977</v>
      </c>
      <c r="H71">
        <f t="shared" si="9"/>
        <v>24.083940603397636</v>
      </c>
      <c r="I71">
        <f t="shared" si="10"/>
        <v>25.168385404424345</v>
      </c>
    </row>
    <row r="72" spans="2:9" x14ac:dyDescent="0.3">
      <c r="B72">
        <v>0.96304208502456745</v>
      </c>
      <c r="C72">
        <v>0.69576097903378398</v>
      </c>
      <c r="D72">
        <v>0.92480239265114295</v>
      </c>
      <c r="E72">
        <f t="shared" si="6"/>
        <v>0.37275121962743785</v>
      </c>
      <c r="F72">
        <f t="shared" si="7"/>
        <v>0.26929846321036655</v>
      </c>
      <c r="G72">
        <f t="shared" si="8"/>
        <v>0.35795031716219572</v>
      </c>
      <c r="H72">
        <f t="shared" si="9"/>
        <v>22.739003203487137</v>
      </c>
      <c r="I72">
        <f t="shared" si="10"/>
        <v>24.496244910672559</v>
      </c>
    </row>
    <row r="73" spans="2:9" x14ac:dyDescent="0.3">
      <c r="B73">
        <v>0.18994720297860654</v>
      </c>
      <c r="C73">
        <v>0.33594775231177709</v>
      </c>
      <c r="D73">
        <v>0.1783501693777276</v>
      </c>
      <c r="E73">
        <f t="shared" si="6"/>
        <v>0.26971745536488123</v>
      </c>
      <c r="F73">
        <f t="shared" si="7"/>
        <v>0.47703241462991847</v>
      </c>
      <c r="G73">
        <f t="shared" si="8"/>
        <v>0.25325013000520019</v>
      </c>
      <c r="H73">
        <f t="shared" si="9"/>
        <v>21.41148394053446</v>
      </c>
      <c r="I73">
        <f t="shared" si="10"/>
        <v>24.696903992509448</v>
      </c>
    </row>
    <row r="74" spans="2:9" x14ac:dyDescent="0.3">
      <c r="B74">
        <v>0.99517807550279247</v>
      </c>
      <c r="C74">
        <v>0.4574419385357219</v>
      </c>
      <c r="D74">
        <v>0.99801629688406013</v>
      </c>
      <c r="E74">
        <f t="shared" si="6"/>
        <v>0.40608966376089661</v>
      </c>
      <c r="F74">
        <f t="shared" si="7"/>
        <v>0.18666251556662514</v>
      </c>
      <c r="G74">
        <f t="shared" si="8"/>
        <v>0.40724782067247817</v>
      </c>
      <c r="H74">
        <f t="shared" si="9"/>
        <v>23.190185526468586</v>
      </c>
      <c r="I74">
        <f t="shared" si="10"/>
        <v>24.758730102688585</v>
      </c>
    </row>
    <row r="75" spans="2:9" x14ac:dyDescent="0.3">
      <c r="B75">
        <v>9.7506637775811034E-2</v>
      </c>
      <c r="C75">
        <v>0.62517166661580248</v>
      </c>
      <c r="D75">
        <v>9.4393749809259311E-2</v>
      </c>
      <c r="E75">
        <f t="shared" si="6"/>
        <v>0.11933664512755389</v>
      </c>
      <c r="F75">
        <f t="shared" si="7"/>
        <v>0.7651365181339409</v>
      </c>
      <c r="G75">
        <f t="shared" si="8"/>
        <v>0.11552683673850521</v>
      </c>
      <c r="H75">
        <f t="shared" si="9"/>
        <v>19.49510658450647</v>
      </c>
      <c r="I75">
        <f t="shared" si="10"/>
        <v>26.947964610592138</v>
      </c>
    </row>
    <row r="76" spans="2:9" x14ac:dyDescent="0.3">
      <c r="B76">
        <v>0.43772698141422772</v>
      </c>
      <c r="C76">
        <v>0.93151646473586225</v>
      </c>
      <c r="D76">
        <v>4.8432874538407542E-2</v>
      </c>
      <c r="E76">
        <f t="shared" si="6"/>
        <v>0.30876369663961423</v>
      </c>
      <c r="F76">
        <f t="shared" si="7"/>
        <v>0.6570727401890083</v>
      </c>
      <c r="G76">
        <f t="shared" si="8"/>
        <v>3.4163563171377524E-2</v>
      </c>
      <c r="H76">
        <f t="shared" si="9"/>
        <v>21.55143239607429</v>
      </c>
      <c r="I76">
        <f t="shared" si="10"/>
        <v>25.604982793453335</v>
      </c>
    </row>
    <row r="77" spans="2:9" x14ac:dyDescent="0.3">
      <c r="B77">
        <v>0.89461958677938169</v>
      </c>
      <c r="C77">
        <v>0.29001739555040129</v>
      </c>
      <c r="D77">
        <v>0.22730185857722709</v>
      </c>
      <c r="E77">
        <f t="shared" si="6"/>
        <v>0.63361072084729275</v>
      </c>
      <c r="F77">
        <f t="shared" si="7"/>
        <v>0.20540365286933965</v>
      </c>
      <c r="G77">
        <f t="shared" si="8"/>
        <v>0.16098562628336754</v>
      </c>
      <c r="H77">
        <f t="shared" si="9"/>
        <v>25.451592762967323</v>
      </c>
      <c r="I77">
        <f t="shared" si="10"/>
        <v>26.356144147265212</v>
      </c>
    </row>
    <row r="78" spans="2:9" x14ac:dyDescent="0.3">
      <c r="B78">
        <v>0.76906643879512926</v>
      </c>
      <c r="C78">
        <v>0.4107181005279702</v>
      </c>
      <c r="D78">
        <v>0.20197149571214942</v>
      </c>
      <c r="E78">
        <f t="shared" si="6"/>
        <v>0.5565862708719852</v>
      </c>
      <c r="F78">
        <f t="shared" si="7"/>
        <v>0.29724357275377683</v>
      </c>
      <c r="G78">
        <f t="shared" si="8"/>
        <v>0.146170156374238</v>
      </c>
      <c r="H78">
        <f t="shared" si="9"/>
        <v>24.548234515718558</v>
      </c>
      <c r="I78">
        <f t="shared" si="10"/>
        <v>25.482559942155518</v>
      </c>
    </row>
    <row r="79" spans="2:9" x14ac:dyDescent="0.3">
      <c r="B79">
        <v>0.62807092501602224</v>
      </c>
      <c r="C79">
        <v>0.60414441358684046</v>
      </c>
      <c r="D79">
        <v>0.45161290322580644</v>
      </c>
      <c r="E79">
        <f t="shared" si="6"/>
        <v>0.37300177619893427</v>
      </c>
      <c r="F79">
        <f t="shared" si="7"/>
        <v>0.35879218472468916</v>
      </c>
      <c r="G79">
        <f t="shared" si="8"/>
        <v>0.26820603907637652</v>
      </c>
      <c r="H79">
        <f t="shared" si="9"/>
        <v>22.6159319941898</v>
      </c>
      <c r="I79">
        <f t="shared" si="10"/>
        <v>24.397107369555108</v>
      </c>
    </row>
    <row r="80" spans="2:9" x14ac:dyDescent="0.3">
      <c r="B80">
        <v>0.46635334330271311</v>
      </c>
      <c r="C80">
        <v>0.597827082125309</v>
      </c>
      <c r="D80">
        <v>0.63472396008178955</v>
      </c>
      <c r="E80">
        <f t="shared" si="6"/>
        <v>0.27450240712797302</v>
      </c>
      <c r="F80">
        <f t="shared" si="7"/>
        <v>0.3518897750952073</v>
      </c>
      <c r="G80">
        <f t="shared" si="8"/>
        <v>0.37360781777681973</v>
      </c>
      <c r="H80">
        <f t="shared" si="9"/>
        <v>21.635214535293393</v>
      </c>
      <c r="I80">
        <f t="shared" si="10"/>
        <v>24.669992471667573</v>
      </c>
    </row>
    <row r="81" spans="2:9" x14ac:dyDescent="0.3">
      <c r="B81">
        <v>0.85479293191320538</v>
      </c>
      <c r="C81">
        <v>0.82879116183965573</v>
      </c>
      <c r="D81">
        <v>0.62477492599261453</v>
      </c>
      <c r="E81">
        <f t="shared" si="6"/>
        <v>0.37030328670773949</v>
      </c>
      <c r="F81">
        <f t="shared" si="7"/>
        <v>0.35903910732700489</v>
      </c>
      <c r="G81">
        <f t="shared" si="8"/>
        <v>0.27065760596525557</v>
      </c>
      <c r="H81">
        <f t="shared" si="9"/>
        <v>22.588452363111802</v>
      </c>
      <c r="I81">
        <f t="shared" si="10"/>
        <v>24.395384445770279</v>
      </c>
    </row>
    <row r="82" spans="2:9" x14ac:dyDescent="0.3">
      <c r="B82">
        <v>0.72090823084200573</v>
      </c>
      <c r="C82">
        <v>0.56575212866603597</v>
      </c>
      <c r="D82">
        <v>0.37513351847895748</v>
      </c>
      <c r="E82">
        <f t="shared" si="6"/>
        <v>0.43381326673033133</v>
      </c>
      <c r="F82">
        <f t="shared" si="7"/>
        <v>0.34044663189598179</v>
      </c>
      <c r="G82">
        <f t="shared" si="8"/>
        <v>0.22574010137368691</v>
      </c>
      <c r="H82">
        <f t="shared" si="9"/>
        <v>23.253132197105266</v>
      </c>
      <c r="I82">
        <f t="shared" si="10"/>
        <v>24.546582858275826</v>
      </c>
    </row>
    <row r="83" spans="2:9" x14ac:dyDescent="0.3">
      <c r="B83">
        <v>0.18427076021607106</v>
      </c>
      <c r="C83">
        <v>0.73790704062013612</v>
      </c>
      <c r="D83">
        <v>0.55513168736838892</v>
      </c>
      <c r="E83">
        <f t="shared" si="6"/>
        <v>0.12473402607060963</v>
      </c>
      <c r="F83">
        <f t="shared" si="7"/>
        <v>0.49949387485281055</v>
      </c>
      <c r="G83">
        <f t="shared" si="8"/>
        <v>0.37577209907657982</v>
      </c>
      <c r="H83">
        <f t="shared" si="9"/>
        <v>19.922165041264968</v>
      </c>
      <c r="I83">
        <f t="shared" si="10"/>
        <v>25.930425137379132</v>
      </c>
    </row>
    <row r="84" spans="2:9" x14ac:dyDescent="0.3">
      <c r="B84">
        <v>0.90508743552964876</v>
      </c>
      <c r="C84">
        <v>0.24286629840998566</v>
      </c>
      <c r="D84">
        <v>0.1889400921658986</v>
      </c>
      <c r="E84">
        <f t="shared" si="6"/>
        <v>0.67700771583801311</v>
      </c>
      <c r="F84">
        <f t="shared" si="7"/>
        <v>0.18166461215358629</v>
      </c>
      <c r="G84">
        <f t="shared" si="8"/>
        <v>0.14132767200840066</v>
      </c>
      <c r="H84">
        <f t="shared" si="9"/>
        <v>25.921260415255297</v>
      </c>
      <c r="I84">
        <f t="shared" si="10"/>
        <v>27.004307389166179</v>
      </c>
    </row>
    <row r="85" spans="2:9" x14ac:dyDescent="0.3">
      <c r="B85">
        <v>0.60472426526688439</v>
      </c>
      <c r="C85">
        <v>0.69850764488662376</v>
      </c>
      <c r="D85">
        <v>0.58461256752220225</v>
      </c>
      <c r="E85">
        <f t="shared" si="6"/>
        <v>0.32032525582372817</v>
      </c>
      <c r="F85">
        <f t="shared" si="7"/>
        <v>0.37000274818538936</v>
      </c>
      <c r="G85">
        <f t="shared" si="8"/>
        <v>0.30967199599088252</v>
      </c>
      <c r="H85">
        <f t="shared" si="9"/>
        <v>22.070541167780181</v>
      </c>
      <c r="I85">
        <f t="shared" si="10"/>
        <v>24.446754027153119</v>
      </c>
    </row>
    <row r="86" spans="2:9" x14ac:dyDescent="0.3">
      <c r="B86">
        <v>0.35129856257820369</v>
      </c>
      <c r="C86">
        <v>0.4944608905301065</v>
      </c>
      <c r="D86">
        <v>8.038575395977661E-2</v>
      </c>
      <c r="E86">
        <f t="shared" si="6"/>
        <v>0.37931261739216399</v>
      </c>
      <c r="F86">
        <f t="shared" si="7"/>
        <v>0.53389132368932679</v>
      </c>
      <c r="G86">
        <f t="shared" si="8"/>
        <v>8.679605891850925E-2</v>
      </c>
      <c r="H86">
        <f t="shared" si="9"/>
        <v>22.433662595053885</v>
      </c>
      <c r="I86">
        <f t="shared" si="10"/>
        <v>24.978178793983851</v>
      </c>
    </row>
    <row r="87" spans="2:9" x14ac:dyDescent="0.3">
      <c r="B87">
        <v>0.74074526200140389</v>
      </c>
      <c r="C87">
        <v>0.61204870754112373</v>
      </c>
      <c r="D87">
        <v>0.62038026062807095</v>
      </c>
      <c r="E87">
        <f t="shared" si="6"/>
        <v>0.37540793442115844</v>
      </c>
      <c r="F87">
        <f t="shared" si="7"/>
        <v>0.31018482715953904</v>
      </c>
      <c r="G87">
        <f t="shared" si="8"/>
        <v>0.3144072384193024</v>
      </c>
      <c r="H87">
        <f t="shared" si="9"/>
        <v>22.708338614550904</v>
      </c>
      <c r="I87">
        <f t="shared" si="10"/>
        <v>24.418184699018202</v>
      </c>
    </row>
    <row r="88" spans="2:9" x14ac:dyDescent="0.3">
      <c r="B88">
        <v>0.69112216559343242</v>
      </c>
      <c r="C88">
        <v>0.80452894680623799</v>
      </c>
      <c r="D88">
        <v>0.14911343729972229</v>
      </c>
      <c r="E88">
        <f t="shared" si="6"/>
        <v>0.4201951979812224</v>
      </c>
      <c r="F88">
        <f t="shared" si="7"/>
        <v>0.48914535940921067</v>
      </c>
      <c r="G88">
        <f t="shared" si="8"/>
        <v>9.0659442609566931E-2</v>
      </c>
      <c r="H88">
        <f t="shared" si="9"/>
        <v>22.90752794952947</v>
      </c>
      <c r="I88">
        <f t="shared" si="10"/>
        <v>24.954725332715157</v>
      </c>
    </row>
    <row r="89" spans="2:9" x14ac:dyDescent="0.3">
      <c r="B89">
        <v>0.57603686635944695</v>
      </c>
      <c r="C89">
        <v>0.86773277993102815</v>
      </c>
      <c r="D89">
        <v>0.9115573595385601</v>
      </c>
      <c r="E89">
        <f t="shared" si="6"/>
        <v>0.24456768208144916</v>
      </c>
      <c r="F89">
        <f t="shared" si="7"/>
        <v>0.36841286911903809</v>
      </c>
      <c r="G89">
        <f t="shared" si="8"/>
        <v>0.38701944879951283</v>
      </c>
      <c r="H89">
        <f t="shared" si="9"/>
        <v>21.311035478480186</v>
      </c>
      <c r="I89">
        <f t="shared" si="10"/>
        <v>24.846230401225263</v>
      </c>
    </row>
    <row r="90" spans="2:9" x14ac:dyDescent="0.3">
      <c r="B90">
        <v>0.61470381786553541</v>
      </c>
      <c r="C90">
        <v>0.72768333994567702</v>
      </c>
      <c r="D90">
        <v>4.3214209418012024E-2</v>
      </c>
      <c r="E90">
        <f t="shared" si="6"/>
        <v>0.44363684419188576</v>
      </c>
      <c r="F90">
        <f t="shared" si="7"/>
        <v>0.5251751024183956</v>
      </c>
      <c r="G90">
        <f t="shared" si="8"/>
        <v>3.1188053389718511E-2</v>
      </c>
      <c r="H90">
        <f t="shared" si="9"/>
        <v>23.092669831914517</v>
      </c>
      <c r="I90">
        <f t="shared" si="10"/>
        <v>25.359995114408946</v>
      </c>
    </row>
    <row r="91" spans="2:9" x14ac:dyDescent="0.3">
      <c r="B91">
        <v>0.66777550584429457</v>
      </c>
      <c r="C91">
        <v>0.97653126621295816</v>
      </c>
      <c r="D91">
        <v>0.315012054811243</v>
      </c>
      <c r="E91">
        <f t="shared" si="6"/>
        <v>0.34082023644491521</v>
      </c>
      <c r="F91">
        <f t="shared" si="7"/>
        <v>0.49840345165963151</v>
      </c>
      <c r="G91">
        <f t="shared" si="8"/>
        <v>0.16077631189545336</v>
      </c>
      <c r="H91">
        <f t="shared" si="9"/>
        <v>22.096426249008417</v>
      </c>
      <c r="I91">
        <f t="shared" si="10"/>
        <v>24.676977678996312</v>
      </c>
    </row>
    <row r="92" spans="2:9" x14ac:dyDescent="0.3">
      <c r="B92">
        <v>0.56920072023682367</v>
      </c>
      <c r="C92">
        <v>0.30582598345896789</v>
      </c>
      <c r="D92">
        <v>0.173924985503708</v>
      </c>
      <c r="E92">
        <f t="shared" si="6"/>
        <v>0.54263768874923635</v>
      </c>
      <c r="F92">
        <f t="shared" si="7"/>
        <v>0.2915539262750575</v>
      </c>
      <c r="G92">
        <f t="shared" si="8"/>
        <v>0.16580838497570627</v>
      </c>
      <c r="H92">
        <f t="shared" si="9"/>
        <v>24.415967082428431</v>
      </c>
      <c r="I92">
        <f t="shared" si="10"/>
        <v>25.315663769823317</v>
      </c>
    </row>
    <row r="93" spans="2:9" x14ac:dyDescent="0.3">
      <c r="B93">
        <v>0.10855433820612201</v>
      </c>
      <c r="C93">
        <v>0.869045075838496</v>
      </c>
      <c r="D93">
        <v>0.8512222663045137</v>
      </c>
      <c r="E93">
        <f t="shared" si="6"/>
        <v>5.9357530246141009E-2</v>
      </c>
      <c r="F93">
        <f t="shared" si="7"/>
        <v>0.47519399249061323</v>
      </c>
      <c r="G93">
        <f t="shared" si="8"/>
        <v>0.46544847726324573</v>
      </c>
      <c r="H93">
        <f t="shared" si="9"/>
        <v>19.298910289782043</v>
      </c>
      <c r="I93">
        <f t="shared" si="10"/>
        <v>26.928342002184809</v>
      </c>
    </row>
    <row r="94" spans="2:9" x14ac:dyDescent="0.3">
      <c r="B94">
        <v>0.74431592761009557</v>
      </c>
      <c r="C94">
        <v>0.15488143559068576</v>
      </c>
      <c r="D94">
        <v>0.3269142735068819</v>
      </c>
      <c r="E94">
        <f t="shared" si="6"/>
        <v>0.60705396256471533</v>
      </c>
      <c r="F94">
        <f t="shared" si="7"/>
        <v>0.12631919553962564</v>
      </c>
      <c r="G94">
        <f t="shared" si="8"/>
        <v>0.26662684189565911</v>
      </c>
      <c r="H94">
        <f t="shared" si="9"/>
        <v>25.295549261506917</v>
      </c>
      <c r="I94">
        <f t="shared" si="10"/>
        <v>26.065396811856584</v>
      </c>
    </row>
    <row r="95" spans="2:9" x14ac:dyDescent="0.3">
      <c r="B95">
        <v>7.9348124637592707E-2</v>
      </c>
      <c r="C95">
        <v>7.6601458784752954E-2</v>
      </c>
      <c r="D95">
        <v>0.64098025452436902</v>
      </c>
      <c r="E95">
        <f t="shared" si="6"/>
        <v>9.9567265346762163E-2</v>
      </c>
      <c r="F95">
        <f t="shared" si="7"/>
        <v>9.6120706161681918E-2</v>
      </c>
      <c r="G95">
        <f t="shared" si="8"/>
        <v>0.80431202849155592</v>
      </c>
      <c r="H95">
        <f t="shared" si="9"/>
        <v>20.235186698221078</v>
      </c>
      <c r="I95">
        <f t="shared" si="10"/>
        <v>28.910496241216553</v>
      </c>
    </row>
    <row r="96" spans="2:9" x14ac:dyDescent="0.3">
      <c r="B96">
        <v>0.82000183111056857</v>
      </c>
      <c r="C96">
        <v>0.5450910977507859</v>
      </c>
      <c r="D96">
        <v>0.44825586718344679</v>
      </c>
      <c r="E96">
        <f t="shared" si="6"/>
        <v>0.45220303611700158</v>
      </c>
      <c r="F96">
        <f t="shared" si="7"/>
        <v>0.30059914504022356</v>
      </c>
      <c r="G96">
        <f t="shared" si="8"/>
        <v>0.24719781884277495</v>
      </c>
      <c r="H96">
        <f t="shared" si="9"/>
        <v>23.493959735430781</v>
      </c>
      <c r="I96">
        <f t="shared" si="10"/>
        <v>24.611300656449831</v>
      </c>
    </row>
    <row r="97" spans="2:9" x14ac:dyDescent="0.3">
      <c r="B97">
        <v>0.40897854548783835</v>
      </c>
      <c r="C97">
        <v>0.29874568926053652</v>
      </c>
      <c r="D97">
        <v>0.46555986205633715</v>
      </c>
      <c r="E97">
        <f t="shared" si="6"/>
        <v>0.34857588763168162</v>
      </c>
      <c r="F97">
        <f t="shared" si="7"/>
        <v>0.25462348809988294</v>
      </c>
      <c r="G97">
        <f t="shared" si="8"/>
        <v>0.39680062426843543</v>
      </c>
      <c r="H97">
        <f t="shared" si="9"/>
        <v>22.516516064700937</v>
      </c>
      <c r="I97">
        <f t="shared" si="10"/>
        <v>24.592319100788469</v>
      </c>
    </row>
    <row r="98" spans="2:9" x14ac:dyDescent="0.3">
      <c r="B98">
        <v>0.50120548112430185</v>
      </c>
      <c r="C98">
        <v>0.15265358439893795</v>
      </c>
      <c r="D98">
        <v>0.32303842280343026</v>
      </c>
      <c r="E98">
        <f t="shared" si="6"/>
        <v>0.51305841924398621</v>
      </c>
      <c r="F98">
        <f t="shared" si="7"/>
        <v>0.15626366760387378</v>
      </c>
      <c r="G98">
        <f t="shared" si="8"/>
        <v>0.33067791315213996</v>
      </c>
      <c r="H98">
        <f t="shared" si="9"/>
        <v>24.308408564522217</v>
      </c>
      <c r="I98">
        <f t="shared" si="10"/>
        <v>25.168363773727197</v>
      </c>
    </row>
    <row r="99" spans="2:9" x14ac:dyDescent="0.3">
      <c r="B99">
        <v>0.73799859614856411</v>
      </c>
      <c r="C99">
        <v>0.31388286996063114</v>
      </c>
      <c r="D99">
        <v>0.82668538468581199</v>
      </c>
      <c r="E99">
        <f t="shared" si="6"/>
        <v>0.3928519210462188</v>
      </c>
      <c r="F99">
        <f t="shared" si="7"/>
        <v>0.16708634554463489</v>
      </c>
      <c r="G99">
        <f t="shared" si="8"/>
        <v>0.44006173340914628</v>
      </c>
      <c r="H99">
        <f t="shared" si="9"/>
        <v>23.084553110016166</v>
      </c>
      <c r="I99">
        <f t="shared" si="10"/>
        <v>24.871236503440194</v>
      </c>
    </row>
    <row r="100" spans="2:9" x14ac:dyDescent="0.3">
      <c r="B100">
        <v>0.95907467879268782</v>
      </c>
      <c r="C100">
        <v>0.8733481856746117</v>
      </c>
      <c r="D100">
        <v>0.72502822962126534</v>
      </c>
      <c r="E100">
        <f t="shared" si="6"/>
        <v>0.37501193317422432</v>
      </c>
      <c r="F100">
        <f t="shared" si="7"/>
        <v>0.34149164677804295</v>
      </c>
      <c r="G100">
        <f t="shared" si="8"/>
        <v>0.28349642004773268</v>
      </c>
      <c r="H100">
        <f t="shared" si="9"/>
        <v>22.660422592618421</v>
      </c>
      <c r="I100">
        <f t="shared" si="10"/>
        <v>24.396906650144754</v>
      </c>
    </row>
    <row r="101" spans="2:9" x14ac:dyDescent="0.3">
      <c r="B101">
        <v>0.30005798516800442</v>
      </c>
      <c r="C101">
        <v>0.94399853511154519</v>
      </c>
      <c r="D101">
        <v>0.12723166600543229</v>
      </c>
      <c r="E101">
        <f t="shared" si="6"/>
        <v>0.21881467963412191</v>
      </c>
      <c r="F101">
        <f t="shared" si="7"/>
        <v>0.68840273295795962</v>
      </c>
      <c r="G101">
        <f t="shared" si="8"/>
        <v>9.2782587407918449E-2</v>
      </c>
      <c r="H101">
        <f t="shared" si="9"/>
        <v>20.603034860768673</v>
      </c>
      <c r="I101">
        <f t="shared" si="10"/>
        <v>25.865492804722944</v>
      </c>
    </row>
    <row r="102" spans="2:9" x14ac:dyDescent="0.3">
      <c r="B102">
        <v>6.5736869411297957E-2</v>
      </c>
      <c r="C102">
        <v>0.78496658223212379</v>
      </c>
      <c r="D102">
        <v>0.52458265938291571</v>
      </c>
      <c r="E102">
        <f t="shared" si="6"/>
        <v>4.7798686312799578E-2</v>
      </c>
      <c r="F102">
        <f t="shared" si="7"/>
        <v>0.57076602165808632</v>
      </c>
      <c r="G102">
        <f t="shared" si="8"/>
        <v>0.38143529202911414</v>
      </c>
      <c r="H102">
        <f t="shared" si="9"/>
        <v>19.048566465459558</v>
      </c>
      <c r="I102">
        <f t="shared" si="10"/>
        <v>27.023613234721264</v>
      </c>
    </row>
  </sheetData>
  <mergeCells count="3">
    <mergeCell ref="M4:O4"/>
    <mergeCell ref="M10:N10"/>
    <mergeCell ref="P37:T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6C66-2429-496C-9D47-0E93A2800BF6}">
  <dimension ref="B1:V63"/>
  <sheetViews>
    <sheetView zoomScale="55" zoomScaleNormal="55" workbookViewId="0">
      <selection activeCell="V38" sqref="V38"/>
    </sheetView>
  </sheetViews>
  <sheetFormatPr defaultRowHeight="14.4" x14ac:dyDescent="0.3"/>
  <cols>
    <col min="2" max="2" width="13" bestFit="1" customWidth="1"/>
    <col min="3" max="5" width="13.44140625" bestFit="1" customWidth="1"/>
    <col min="6" max="6" width="8" customWidth="1"/>
    <col min="7" max="9" width="14" bestFit="1" customWidth="1"/>
    <col min="11" max="13" width="13.44140625" bestFit="1" customWidth="1"/>
    <col min="15" max="15" width="19.109375" bestFit="1" customWidth="1"/>
    <col min="16" max="17" width="18.88671875" bestFit="1" customWidth="1"/>
    <col min="18" max="18" width="11.88671875" bestFit="1" customWidth="1"/>
    <col min="19" max="19" width="23.77734375" bestFit="1" customWidth="1"/>
    <col min="20" max="20" width="19.109375" bestFit="1" customWidth="1"/>
    <col min="21" max="22" width="13.44140625" bestFit="1" customWidth="1"/>
    <col min="23" max="23" width="23.77734375" bestFit="1" customWidth="1"/>
    <col min="24" max="26" width="13.33203125" bestFit="1" customWidth="1"/>
  </cols>
  <sheetData>
    <row r="1" spans="2:22" x14ac:dyDescent="0.3"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2:22" x14ac:dyDescent="0.3">
      <c r="B2" t="s">
        <v>3</v>
      </c>
      <c r="C2" s="7" t="s">
        <v>0</v>
      </c>
      <c r="D2" s="7" t="s">
        <v>32</v>
      </c>
      <c r="E2" s="7" t="s">
        <v>2</v>
      </c>
      <c r="F2" s="7"/>
      <c r="G2" s="9" t="s">
        <v>46</v>
      </c>
      <c r="H2" s="9"/>
      <c r="I2" s="9"/>
      <c r="J2" s="7"/>
      <c r="K2" s="9" t="s">
        <v>47</v>
      </c>
      <c r="L2" s="9"/>
      <c r="M2" s="9"/>
      <c r="N2" s="7"/>
      <c r="O2" s="7" t="s">
        <v>48</v>
      </c>
      <c r="P2" s="7" t="s">
        <v>50</v>
      </c>
      <c r="Q2" s="7" t="s">
        <v>51</v>
      </c>
      <c r="R2" s="7"/>
      <c r="S2" s="7"/>
      <c r="T2" s="7"/>
      <c r="U2" s="7"/>
      <c r="V2" s="7"/>
    </row>
    <row r="3" spans="2:22" x14ac:dyDescent="0.3">
      <c r="B3" s="1">
        <v>45509</v>
      </c>
      <c r="C3" s="7">
        <v>2105.1499020000001</v>
      </c>
      <c r="D3" s="7">
        <v>7703.4501950000003</v>
      </c>
      <c r="E3" s="7">
        <v>2173.6000979999999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2:22" x14ac:dyDescent="0.3">
      <c r="B4" s="1">
        <v>45505</v>
      </c>
      <c r="C4" s="7">
        <v>2130.3999020000001</v>
      </c>
      <c r="D4" s="7">
        <v>7794.9501950000003</v>
      </c>
      <c r="E4" s="7">
        <v>2233.3000489999999</v>
      </c>
      <c r="F4" s="7"/>
      <c r="G4" s="7">
        <f t="shared" ref="G4:G35" si="0">(C3-C4)/C4</f>
        <v>-1.1852234867404721E-2</v>
      </c>
      <c r="H4" s="7">
        <f t="shared" ref="H4:H35" si="1">(D3-D4)/D4</f>
        <v>-1.173836877863464E-2</v>
      </c>
      <c r="I4" s="7">
        <f t="shared" ref="I4:I35" si="2">(E3-E4)/E4</f>
        <v>-2.6731719737673305E-2</v>
      </c>
      <c r="J4" s="7"/>
      <c r="K4" s="7">
        <f t="shared" ref="K4:K35" si="3">$T$12*(1+G4)</f>
        <v>2080.199170930402</v>
      </c>
      <c r="L4" s="7">
        <f t="shared" ref="L4:L35" si="4">$U$12*(1+H4)</f>
        <v>7613.0242557432457</v>
      </c>
      <c r="M4" s="7">
        <f t="shared" ref="M4:M35" si="5">$V$12*(1+I4)</f>
        <v>2115.4960293584845</v>
      </c>
      <c r="N4" s="7"/>
      <c r="O4" s="7">
        <f t="shared" ref="O4:O35" si="6">$T$15*K4+$T$16*L4+$T$17*M4</f>
        <v>315160446455.81653</v>
      </c>
      <c r="P4" s="7">
        <f t="shared" ref="P4:P35" si="7">$T$18-O4</f>
        <v>4839553544.1834717</v>
      </c>
      <c r="Q4" s="7" cm="1">
        <f t="array" ref="Q4:Q63">_xlfn._xlws.SORT(P4:P63,,-1)</f>
        <v>63946536292.402679</v>
      </c>
      <c r="R4" s="7"/>
      <c r="S4" s="7"/>
      <c r="T4" s="7"/>
      <c r="U4" s="7"/>
      <c r="V4" s="7"/>
    </row>
    <row r="5" spans="2:22" x14ac:dyDescent="0.3">
      <c r="B5" s="1">
        <v>45474</v>
      </c>
      <c r="C5" s="7">
        <v>2190.4499510000001</v>
      </c>
      <c r="D5" s="7">
        <v>7946.2685549999997</v>
      </c>
      <c r="E5" s="7">
        <v>2213.0500489999999</v>
      </c>
      <c r="F5" s="7"/>
      <c r="G5" s="7">
        <f t="shared" si="0"/>
        <v>-2.7414481199438252E-2</v>
      </c>
      <c r="H5" s="7">
        <f t="shared" si="1"/>
        <v>-1.9042693932712084E-2</v>
      </c>
      <c r="I5" s="7">
        <f t="shared" si="2"/>
        <v>9.1502675274561761E-3</v>
      </c>
      <c r="J5" s="7"/>
      <c r="K5" s="7">
        <f t="shared" si="3"/>
        <v>2047.4383095896219</v>
      </c>
      <c r="L5" s="7">
        <f t="shared" si="4"/>
        <v>7556.755750710724</v>
      </c>
      <c r="M5" s="7">
        <f t="shared" si="5"/>
        <v>2193.4891203944048</v>
      </c>
      <c r="N5" s="7"/>
      <c r="O5" s="7">
        <f t="shared" si="6"/>
        <v>314858468184.03784</v>
      </c>
      <c r="P5" s="7">
        <f t="shared" si="7"/>
        <v>5141531815.9621582</v>
      </c>
      <c r="Q5" s="7">
        <v>37902695977.111328</v>
      </c>
      <c r="R5" s="7"/>
      <c r="S5" s="7"/>
      <c r="T5" s="7"/>
      <c r="U5" s="7"/>
      <c r="V5" s="7"/>
    </row>
    <row r="6" spans="2:22" x14ac:dyDescent="0.3">
      <c r="B6" s="1">
        <v>45444</v>
      </c>
      <c r="C6" s="7">
        <v>2378.8000489999999</v>
      </c>
      <c r="D6" s="7">
        <v>6458.0473629999997</v>
      </c>
      <c r="E6" s="7">
        <v>1896.5500489999999</v>
      </c>
      <c r="F6" s="7"/>
      <c r="G6" s="7">
        <f t="shared" si="0"/>
        <v>-7.9178617000272261E-2</v>
      </c>
      <c r="H6" s="7">
        <f t="shared" si="1"/>
        <v>0.230444452997735</v>
      </c>
      <c r="I6" s="7">
        <f t="shared" si="2"/>
        <v>0.16688196558107285</v>
      </c>
      <c r="J6" s="7"/>
      <c r="K6" s="7">
        <f t="shared" si="3"/>
        <v>1938.4670441813814</v>
      </c>
      <c r="L6" s="7">
        <f t="shared" si="4"/>
        <v>9478.6675613820698</v>
      </c>
      <c r="M6" s="7">
        <f t="shared" si="5"/>
        <v>2536.3347547414528</v>
      </c>
      <c r="N6" s="7"/>
      <c r="O6" s="7">
        <f t="shared" si="6"/>
        <v>350090132831.02893</v>
      </c>
      <c r="P6" s="7">
        <f t="shared" si="7"/>
        <v>-30090132831.028931</v>
      </c>
      <c r="Q6" s="7">
        <v>26101983088.488586</v>
      </c>
      <c r="R6" s="7"/>
      <c r="S6" s="7"/>
      <c r="T6" s="7"/>
      <c r="U6" s="7"/>
      <c r="V6" s="7"/>
    </row>
    <row r="7" spans="2:22" x14ac:dyDescent="0.3">
      <c r="B7" s="1">
        <v>45413</v>
      </c>
      <c r="C7" s="7">
        <v>2096.1499020000001</v>
      </c>
      <c r="D7" s="7">
        <v>5606.4536129999997</v>
      </c>
      <c r="E7" s="7">
        <v>1737.349976</v>
      </c>
      <c r="F7" s="7"/>
      <c r="G7" s="7">
        <f t="shared" si="0"/>
        <v>0.13484252568497834</v>
      </c>
      <c r="H7" s="7">
        <f t="shared" si="1"/>
        <v>0.15189526370562695</v>
      </c>
      <c r="I7" s="7">
        <f t="shared" si="2"/>
        <v>9.1633853396962298E-2</v>
      </c>
      <c r="J7" s="7"/>
      <c r="K7" s="7">
        <f t="shared" si="3"/>
        <v>2389.0136317311649</v>
      </c>
      <c r="L7" s="7">
        <f t="shared" si="4"/>
        <v>8873.5677938126901</v>
      </c>
      <c r="M7" s="7">
        <f t="shared" si="5"/>
        <v>2372.7754507237546</v>
      </c>
      <c r="N7" s="7"/>
      <c r="O7" s="7">
        <f t="shared" si="6"/>
        <v>362155795540.83179</v>
      </c>
      <c r="P7" s="7">
        <f t="shared" si="7"/>
        <v>-42155795540.831787</v>
      </c>
      <c r="Q7" s="7">
        <v>22436019495.71283</v>
      </c>
      <c r="R7" s="7"/>
      <c r="S7" s="7"/>
      <c r="T7" s="7"/>
      <c r="U7" s="7"/>
      <c r="V7" s="7"/>
    </row>
    <row r="8" spans="2:22" x14ac:dyDescent="0.3">
      <c r="B8" s="1">
        <v>45383</v>
      </c>
      <c r="C8" s="7">
        <v>2118.5500489999999</v>
      </c>
      <c r="D8" s="7">
        <v>5967.7402339999999</v>
      </c>
      <c r="E8" s="7">
        <v>1632.849976</v>
      </c>
      <c r="F8" s="7"/>
      <c r="G8" s="7">
        <f t="shared" si="0"/>
        <v>-1.0573338595693395E-2</v>
      </c>
      <c r="H8" s="7">
        <f t="shared" si="1"/>
        <v>-6.0539937536430007E-2</v>
      </c>
      <c r="I8" s="7">
        <f t="shared" si="2"/>
        <v>6.3998531117962304E-2</v>
      </c>
      <c r="J8" s="7"/>
      <c r="K8" s="7">
        <f t="shared" si="3"/>
        <v>2082.8914392914635</v>
      </c>
      <c r="L8" s="7">
        <f t="shared" si="4"/>
        <v>7237.0838013797002</v>
      </c>
      <c r="M8" s="7">
        <f t="shared" si="5"/>
        <v>2312.7073115098588</v>
      </c>
      <c r="N8" s="7"/>
      <c r="O8" s="7">
        <f t="shared" si="6"/>
        <v>315818918933.68658</v>
      </c>
      <c r="P8" s="7">
        <f t="shared" si="7"/>
        <v>4181081066.3134155</v>
      </c>
      <c r="Q8" s="7">
        <v>22366614892.696899</v>
      </c>
      <c r="R8" s="7"/>
      <c r="S8" s="7"/>
      <c r="T8" s="7"/>
      <c r="U8" s="7"/>
      <c r="V8" s="7"/>
    </row>
    <row r="9" spans="2:22" x14ac:dyDescent="0.3">
      <c r="B9" s="1">
        <v>45352</v>
      </c>
      <c r="C9" s="7">
        <v>1990.4499510000001</v>
      </c>
      <c r="D9" s="7">
        <v>5721.3652339999999</v>
      </c>
      <c r="E9" s="7">
        <v>1471</v>
      </c>
      <c r="F9" s="7"/>
      <c r="G9" s="7">
        <f t="shared" si="0"/>
        <v>6.4357356956221148E-2</v>
      </c>
      <c r="H9" s="7">
        <f t="shared" si="1"/>
        <v>4.3062274461326586E-2</v>
      </c>
      <c r="I9" s="7">
        <f t="shared" si="2"/>
        <v>0.11002717607070019</v>
      </c>
      <c r="J9" s="7"/>
      <c r="K9" s="7">
        <f t="shared" si="3"/>
        <v>2240.6317856893684</v>
      </c>
      <c r="L9" s="7">
        <f t="shared" si="4"/>
        <v>8035.1782815962497</v>
      </c>
      <c r="M9" s="7">
        <f t="shared" si="5"/>
        <v>2412.7551786899371</v>
      </c>
      <c r="N9" s="7"/>
      <c r="O9" s="7">
        <f t="shared" si="6"/>
        <v>341244531619.66785</v>
      </c>
      <c r="P9" s="7">
        <f t="shared" si="7"/>
        <v>-21244531619.667847</v>
      </c>
      <c r="Q9" s="7">
        <v>20973429553.427917</v>
      </c>
      <c r="R9" s="7"/>
      <c r="S9" s="7"/>
      <c r="T9" s="7"/>
      <c r="U9" s="7"/>
      <c r="V9" s="7"/>
    </row>
    <row r="10" spans="2:22" x14ac:dyDescent="0.3">
      <c r="B10" s="1">
        <v>45323</v>
      </c>
      <c r="C10" s="7">
        <v>2066.5</v>
      </c>
      <c r="D10" s="7">
        <v>6202.0507809999999</v>
      </c>
      <c r="E10" s="7">
        <v>1664.900024</v>
      </c>
      <c r="F10" s="7"/>
      <c r="G10" s="7">
        <f t="shared" si="0"/>
        <v>-3.6801378659569291E-2</v>
      </c>
      <c r="H10" s="7">
        <f t="shared" si="1"/>
        <v>-7.7504290753726418E-2</v>
      </c>
      <c r="I10" s="7">
        <f t="shared" si="2"/>
        <v>-0.11646346399476058</v>
      </c>
      <c r="J10" s="7"/>
      <c r="K10" s="7">
        <f t="shared" si="3"/>
        <v>2027.6774833213428</v>
      </c>
      <c r="L10" s="7">
        <f t="shared" si="4"/>
        <v>7106.3997512798696</v>
      </c>
      <c r="M10" s="7">
        <f t="shared" si="5"/>
        <v>1920.4551012475688</v>
      </c>
      <c r="N10" s="7"/>
      <c r="O10" s="7">
        <f t="shared" si="6"/>
        <v>297563980504.28717</v>
      </c>
      <c r="P10" s="7">
        <f t="shared" si="7"/>
        <v>22436019495.71283</v>
      </c>
      <c r="Q10" s="7">
        <v>19037032627.197021</v>
      </c>
      <c r="R10" s="7"/>
      <c r="S10" s="7"/>
      <c r="T10" s="7"/>
      <c r="U10" s="7"/>
      <c r="V10" s="7"/>
    </row>
    <row r="11" spans="2:22" x14ac:dyDescent="0.3">
      <c r="B11" s="1">
        <v>45292</v>
      </c>
      <c r="C11" s="7">
        <v>1832.0500489999999</v>
      </c>
      <c r="D11" s="7">
        <v>6411.2851559999999</v>
      </c>
      <c r="E11" s="7">
        <v>1728.4499510000001</v>
      </c>
      <c r="F11" s="7"/>
      <c r="G11" s="7">
        <f t="shared" si="0"/>
        <v>0.12797136799181411</v>
      </c>
      <c r="H11" s="7">
        <f t="shared" si="1"/>
        <v>-3.2635325041530563E-2</v>
      </c>
      <c r="I11" s="7">
        <f t="shared" si="2"/>
        <v>-3.6767004426846737E-2</v>
      </c>
      <c r="J11" s="7"/>
      <c r="K11" s="7">
        <f t="shared" si="3"/>
        <v>2374.5488147867736</v>
      </c>
      <c r="L11" s="7">
        <f t="shared" si="4"/>
        <v>7452.045593944933</v>
      </c>
      <c r="M11" s="7">
        <f t="shared" si="5"/>
        <v>2093.6833335746392</v>
      </c>
      <c r="N11" s="7"/>
      <c r="O11" s="7">
        <f t="shared" si="6"/>
        <v>329554693846.38641</v>
      </c>
      <c r="P11" s="7">
        <f t="shared" si="7"/>
        <v>-9554693846.3864136</v>
      </c>
      <c r="Q11" s="7">
        <v>17756477233.200867</v>
      </c>
      <c r="R11" s="7"/>
      <c r="S11" s="7"/>
      <c r="T11" s="7" t="s">
        <v>0</v>
      </c>
      <c r="U11" s="7" t="s">
        <v>32</v>
      </c>
      <c r="V11" s="7" t="s">
        <v>2</v>
      </c>
    </row>
    <row r="12" spans="2:22" x14ac:dyDescent="0.3">
      <c r="B12" s="1">
        <v>45261</v>
      </c>
      <c r="C12" s="7">
        <v>1907.0500489999999</v>
      </c>
      <c r="D12" s="7">
        <v>7121.7451170000004</v>
      </c>
      <c r="E12" s="7">
        <v>1742.650024</v>
      </c>
      <c r="F12" s="7"/>
      <c r="G12" s="7">
        <f t="shared" si="0"/>
        <v>-3.9327756520772889E-2</v>
      </c>
      <c r="H12" s="7">
        <f t="shared" si="1"/>
        <v>-9.9759251325085077E-2</v>
      </c>
      <c r="I12" s="7">
        <f t="shared" si="2"/>
        <v>-8.1485512319942298E-3</v>
      </c>
      <c r="J12" s="7"/>
      <c r="K12" s="7">
        <f t="shared" si="3"/>
        <v>2022.359079214415</v>
      </c>
      <c r="L12" s="7">
        <f t="shared" si="4"/>
        <v>6934.9597709267191</v>
      </c>
      <c r="M12" s="7">
        <f t="shared" si="5"/>
        <v>2155.8884062435791</v>
      </c>
      <c r="N12" s="7"/>
      <c r="O12" s="7">
        <f t="shared" si="6"/>
        <v>302243522766.79913</v>
      </c>
      <c r="P12" s="7">
        <f t="shared" si="7"/>
        <v>17756477233.200867</v>
      </c>
      <c r="Q12" s="7">
        <v>16801288614.502869</v>
      </c>
      <c r="R12" s="7"/>
      <c r="S12" s="7" t="s">
        <v>44</v>
      </c>
      <c r="T12" s="7">
        <v>2105.1499020000001</v>
      </c>
      <c r="U12" s="7">
        <v>7703.4501950000003</v>
      </c>
      <c r="V12" s="7">
        <v>2173.6000979999999</v>
      </c>
    </row>
    <row r="13" spans="2:22" x14ac:dyDescent="0.3">
      <c r="B13" s="1">
        <v>45231</v>
      </c>
      <c r="C13" s="7">
        <v>1947.400024</v>
      </c>
      <c r="D13" s="7">
        <v>6571.314453</v>
      </c>
      <c r="E13" s="7">
        <v>1710.599976</v>
      </c>
      <c r="F13" s="7"/>
      <c r="G13" s="7">
        <f t="shared" si="0"/>
        <v>-2.0719921178351638E-2</v>
      </c>
      <c r="H13" s="7">
        <f t="shared" si="1"/>
        <v>8.3762642609305132E-2</v>
      </c>
      <c r="I13" s="7">
        <f t="shared" si="2"/>
        <v>1.8736144305897068E-2</v>
      </c>
      <c r="J13" s="7"/>
      <c r="K13" s="7">
        <f t="shared" si="3"/>
        <v>2061.5313619619455</v>
      </c>
      <c r="L13" s="7">
        <f t="shared" si="4"/>
        <v>8348.7115405423683</v>
      </c>
      <c r="M13" s="7">
        <f t="shared" si="5"/>
        <v>2214.32498309944</v>
      </c>
      <c r="N13" s="7"/>
      <c r="O13" s="7">
        <f t="shared" si="6"/>
        <v>328966949356.34473</v>
      </c>
      <c r="P13" s="7">
        <f t="shared" si="7"/>
        <v>-8966949356.3447266</v>
      </c>
      <c r="Q13" s="7">
        <v>13436154450.526001</v>
      </c>
      <c r="R13" s="7"/>
      <c r="S13" s="7"/>
      <c r="T13" s="7"/>
      <c r="U13" s="7"/>
      <c r="V13" s="7"/>
    </row>
    <row r="14" spans="2:22" x14ac:dyDescent="0.3">
      <c r="B14" s="1">
        <v>45200</v>
      </c>
      <c r="C14" s="7">
        <v>1848.7430420000001</v>
      </c>
      <c r="D14" s="7">
        <v>6224.0859380000002</v>
      </c>
      <c r="E14" s="7">
        <v>1728.650024</v>
      </c>
      <c r="F14" s="7"/>
      <c r="G14" s="7">
        <f t="shared" si="0"/>
        <v>5.3364356083402079E-2</v>
      </c>
      <c r="H14" s="7">
        <f t="shared" si="1"/>
        <v>5.5787872863396794E-2</v>
      </c>
      <c r="I14" s="7">
        <f t="shared" si="2"/>
        <v>-1.0441701761142636E-2</v>
      </c>
      <c r="J14" s="7"/>
      <c r="K14" s="7">
        <f t="shared" si="3"/>
        <v>2217.4898709792669</v>
      </c>
      <c r="L14" s="7">
        <f t="shared" si="4"/>
        <v>8133.2092950881688</v>
      </c>
      <c r="M14" s="7">
        <f t="shared" si="5"/>
        <v>2150.9040140286934</v>
      </c>
      <c r="N14" s="7"/>
      <c r="O14" s="7">
        <f t="shared" si="6"/>
        <v>332824347372.26727</v>
      </c>
      <c r="P14" s="7">
        <f t="shared" si="7"/>
        <v>-12824347372.267273</v>
      </c>
      <c r="Q14" s="7">
        <v>13168403144.055969</v>
      </c>
      <c r="R14" s="7"/>
      <c r="S14" s="7"/>
      <c r="T14" s="7" t="s">
        <v>45</v>
      </c>
      <c r="U14" s="7"/>
      <c r="V14" s="7"/>
    </row>
    <row r="15" spans="2:22" x14ac:dyDescent="0.3">
      <c r="B15" s="1">
        <v>45170</v>
      </c>
      <c r="C15" s="7">
        <v>1909.6417240000001</v>
      </c>
      <c r="D15" s="7">
        <v>7024.3808589999999</v>
      </c>
      <c r="E15" s="7">
        <v>1842.2687989999999</v>
      </c>
      <c r="F15" s="7"/>
      <c r="G15" s="7">
        <f t="shared" si="0"/>
        <v>-3.1890108618091759E-2</v>
      </c>
      <c r="H15" s="7">
        <f t="shared" si="1"/>
        <v>-0.11393102638713282</v>
      </c>
      <c r="I15" s="7">
        <f t="shared" si="2"/>
        <v>-6.1673288426571195E-2</v>
      </c>
      <c r="J15" s="7"/>
      <c r="K15" s="7">
        <f t="shared" si="3"/>
        <v>2038.016442967855</v>
      </c>
      <c r="L15" s="7">
        <f t="shared" si="4"/>
        <v>6825.7882075614916</v>
      </c>
      <c r="M15" s="7">
        <f t="shared" si="5"/>
        <v>2039.5470322320225</v>
      </c>
      <c r="N15" s="7"/>
      <c r="O15" s="7">
        <f t="shared" si="6"/>
        <v>297633385107.3031</v>
      </c>
      <c r="P15" s="7">
        <f t="shared" si="7"/>
        <v>22366614892.696899</v>
      </c>
      <c r="Q15" s="7">
        <v>11686094475.675415</v>
      </c>
      <c r="R15" s="7"/>
      <c r="S15" s="7" t="s">
        <v>18</v>
      </c>
      <c r="T15" s="7">
        <v>60019162.668177493</v>
      </c>
      <c r="U15" s="7"/>
      <c r="V15" s="7"/>
    </row>
    <row r="16" spans="2:22" x14ac:dyDescent="0.3">
      <c r="B16" s="1">
        <v>45139</v>
      </c>
      <c r="C16" s="7">
        <v>1947.011841</v>
      </c>
      <c r="D16" s="7">
        <v>7305.6040039999998</v>
      </c>
      <c r="E16" s="7">
        <v>1847.25</v>
      </c>
      <c r="F16" s="7"/>
      <c r="G16" s="7">
        <f t="shared" si="0"/>
        <v>-1.9193574591105909E-2</v>
      </c>
      <c r="H16" s="7">
        <f t="shared" si="1"/>
        <v>-3.8494167606952588E-2</v>
      </c>
      <c r="I16" s="7">
        <f t="shared" si="2"/>
        <v>-2.6965494654216026E-3</v>
      </c>
      <c r="J16" s="7"/>
      <c r="K16" s="7">
        <f t="shared" si="3"/>
        <v>2064.7445503305039</v>
      </c>
      <c r="L16" s="7">
        <f t="shared" si="4"/>
        <v>7406.9122920418586</v>
      </c>
      <c r="M16" s="7">
        <f t="shared" si="5"/>
        <v>2167.7388778176974</v>
      </c>
      <c r="N16" s="7"/>
      <c r="O16" s="7">
        <f t="shared" si="6"/>
        <v>312672525824.66034</v>
      </c>
      <c r="P16" s="7">
        <f t="shared" si="7"/>
        <v>7327474175.3396606</v>
      </c>
      <c r="Q16" s="7">
        <v>11280180927.210022</v>
      </c>
      <c r="R16" s="7"/>
      <c r="S16" s="7" t="s">
        <v>32</v>
      </c>
      <c r="T16" s="7">
        <v>15883768.884297464</v>
      </c>
      <c r="U16" s="7"/>
      <c r="V16" s="7"/>
    </row>
    <row r="17" spans="2:22" x14ac:dyDescent="0.3">
      <c r="B17" s="1">
        <v>45108</v>
      </c>
      <c r="C17" s="7">
        <v>1903.098389</v>
      </c>
      <c r="D17" s="7">
        <v>6601.8740230000003</v>
      </c>
      <c r="E17" s="7">
        <v>1804.1632079999999</v>
      </c>
      <c r="F17" s="7"/>
      <c r="G17" s="7">
        <f t="shared" si="0"/>
        <v>2.3074714504421771E-2</v>
      </c>
      <c r="H17" s="7">
        <f t="shared" si="1"/>
        <v>0.10659548766733555</v>
      </c>
      <c r="I17" s="7">
        <f t="shared" si="2"/>
        <v>2.3881870447720638E-2</v>
      </c>
      <c r="J17" s="7"/>
      <c r="K17" s="7">
        <f t="shared" si="3"/>
        <v>2153.7256349776612</v>
      </c>
      <c r="L17" s="7">
        <f t="shared" si="4"/>
        <v>8524.6032252570567</v>
      </c>
      <c r="M17" s="7">
        <f t="shared" si="5"/>
        <v>2225.5097339455888</v>
      </c>
      <c r="N17" s="7"/>
      <c r="O17" s="7">
        <f t="shared" si="6"/>
        <v>337661038449.14624</v>
      </c>
      <c r="P17" s="7">
        <f t="shared" si="7"/>
        <v>-17661038449.14624</v>
      </c>
      <c r="Q17" s="7">
        <v>11015751136.055725</v>
      </c>
      <c r="R17" s="7"/>
      <c r="S17" s="7" t="s">
        <v>2</v>
      </c>
      <c r="T17" s="7">
        <v>32798509.324454334</v>
      </c>
      <c r="U17" s="7"/>
      <c r="V17" s="7"/>
    </row>
    <row r="18" spans="2:22" x14ac:dyDescent="0.3">
      <c r="B18" s="1">
        <v>45078</v>
      </c>
      <c r="C18" s="7">
        <v>1979.2482910000001</v>
      </c>
      <c r="D18" s="7">
        <v>6963.4604490000002</v>
      </c>
      <c r="E18" s="7">
        <v>1816.1678469999999</v>
      </c>
      <c r="F18" s="7"/>
      <c r="G18" s="7">
        <f t="shared" si="0"/>
        <v>-3.8474153215777671E-2</v>
      </c>
      <c r="H18" s="7">
        <f t="shared" si="1"/>
        <v>-5.1926255436968279E-2</v>
      </c>
      <c r="I18" s="7">
        <f t="shared" si="2"/>
        <v>-6.6098731016682281E-3</v>
      </c>
      <c r="J18" s="7"/>
      <c r="K18" s="7">
        <f t="shared" si="3"/>
        <v>2024.1560421282729</v>
      </c>
      <c r="L18" s="7">
        <f t="shared" si="4"/>
        <v>7303.4388724284672</v>
      </c>
      <c r="M18" s="7">
        <f t="shared" si="5"/>
        <v>2159.232877178446</v>
      </c>
      <c r="N18" s="7"/>
      <c r="O18" s="7">
        <f t="shared" si="6"/>
        <v>308313905524.32458</v>
      </c>
      <c r="P18" s="7">
        <f t="shared" si="7"/>
        <v>11686094475.675415</v>
      </c>
      <c r="Q18" s="7">
        <v>9958540203.3182373</v>
      </c>
      <c r="R18" s="7"/>
      <c r="S18" s="7" t="s">
        <v>49</v>
      </c>
      <c r="T18" s="7">
        <v>320000000000</v>
      </c>
      <c r="U18" s="7"/>
      <c r="V18" s="7"/>
    </row>
    <row r="19" spans="2:22" x14ac:dyDescent="0.3">
      <c r="B19" s="1">
        <v>45047</v>
      </c>
      <c r="C19" s="7">
        <v>1817.267578</v>
      </c>
      <c r="D19" s="7">
        <v>6713.8945309999999</v>
      </c>
      <c r="E19" s="7">
        <v>1812.3820800000001</v>
      </c>
      <c r="F19" s="7"/>
      <c r="G19" s="7">
        <f t="shared" si="0"/>
        <v>8.9134211692847451E-2</v>
      </c>
      <c r="H19" s="7">
        <f t="shared" si="1"/>
        <v>3.7171557707330959E-2</v>
      </c>
      <c r="I19" s="7">
        <f t="shared" si="2"/>
        <v>2.0888349326428179E-3</v>
      </c>
      <c r="J19" s="7"/>
      <c r="K19" s="7">
        <f t="shared" si="3"/>
        <v>2292.7907790100453</v>
      </c>
      <c r="L19" s="7">
        <f t="shared" si="4"/>
        <v>7989.7994384689937</v>
      </c>
      <c r="M19" s="7">
        <f t="shared" si="5"/>
        <v>2178.1403898142985</v>
      </c>
      <c r="N19" s="7"/>
      <c r="O19" s="7">
        <f t="shared" si="6"/>
        <v>335959268327.32733</v>
      </c>
      <c r="P19" s="7">
        <f t="shared" si="7"/>
        <v>-15959268327.327332</v>
      </c>
      <c r="Q19" s="7">
        <v>9142807050.9724121</v>
      </c>
      <c r="R19" s="7"/>
      <c r="S19" s="7"/>
      <c r="T19" s="7"/>
      <c r="U19" s="7"/>
      <c r="V19" s="7"/>
    </row>
    <row r="20" spans="2:22" x14ac:dyDescent="0.3">
      <c r="B20" s="1">
        <v>45017</v>
      </c>
      <c r="C20" s="7">
        <v>1446.4486079999999</v>
      </c>
      <c r="D20" s="7">
        <v>6845.90625</v>
      </c>
      <c r="E20" s="7">
        <v>1971.578857</v>
      </c>
      <c r="F20" s="7"/>
      <c r="G20" s="7">
        <f t="shared" si="0"/>
        <v>0.25636511933371092</v>
      </c>
      <c r="H20" s="7">
        <f t="shared" si="1"/>
        <v>-1.9283308035367864E-2</v>
      </c>
      <c r="I20" s="7">
        <f t="shared" si="2"/>
        <v>-8.0745832932210174E-2</v>
      </c>
      <c r="J20" s="7"/>
      <c r="K20" s="7">
        <f t="shared" si="3"/>
        <v>2644.8369078415799</v>
      </c>
      <c r="L20" s="7">
        <f t="shared" si="4"/>
        <v>7554.9021919547013</v>
      </c>
      <c r="M20" s="7">
        <f t="shared" si="5"/>
        <v>1998.0909476254562</v>
      </c>
      <c r="N20" s="7"/>
      <c r="O20" s="7">
        <f t="shared" si="6"/>
        <v>344275621539.82544</v>
      </c>
      <c r="P20" s="7">
        <f t="shared" si="7"/>
        <v>-24275621539.825439</v>
      </c>
      <c r="Q20" s="7">
        <v>7561562100.9934082</v>
      </c>
      <c r="R20" s="7"/>
      <c r="S20" s="7" t="s">
        <v>52</v>
      </c>
      <c r="T20" s="7">
        <f>(1-0.95)*60</f>
        <v>3.0000000000000027</v>
      </c>
      <c r="U20" s="7"/>
      <c r="V20" s="7"/>
    </row>
    <row r="21" spans="2:22" x14ac:dyDescent="0.3">
      <c r="B21" s="1">
        <v>44986</v>
      </c>
      <c r="C21" s="7">
        <v>1334.3195800000001</v>
      </c>
      <c r="D21" s="7">
        <v>6940.4780270000001</v>
      </c>
      <c r="E21" s="7">
        <v>1801.523193</v>
      </c>
      <c r="F21" s="7"/>
      <c r="G21" s="7">
        <f t="shared" si="0"/>
        <v>8.4034611858127592E-2</v>
      </c>
      <c r="H21" s="7">
        <f t="shared" si="1"/>
        <v>-1.3626118637951868E-2</v>
      </c>
      <c r="I21" s="7">
        <f t="shared" si="2"/>
        <v>9.4395489694925061E-2</v>
      </c>
      <c r="J21" s="7"/>
      <c r="K21" s="7">
        <f t="shared" si="3"/>
        <v>2282.0553569177455</v>
      </c>
      <c r="L21" s="7">
        <f t="shared" si="4"/>
        <v>7598.4820687213769</v>
      </c>
      <c r="M21" s="7">
        <f t="shared" si="5"/>
        <v>2378.778143651647</v>
      </c>
      <c r="N21" s="7"/>
      <c r="O21" s="7">
        <f t="shared" si="6"/>
        <v>335679961861.04755</v>
      </c>
      <c r="P21" s="7">
        <f t="shared" si="7"/>
        <v>-15679961861.047546</v>
      </c>
      <c r="Q21" s="7">
        <v>7327474175.3396606</v>
      </c>
      <c r="R21" s="7"/>
      <c r="S21" s="7"/>
      <c r="T21" s="7"/>
      <c r="U21" s="7"/>
      <c r="V21" s="7"/>
    </row>
    <row r="22" spans="2:22" x14ac:dyDescent="0.3">
      <c r="B22" s="1">
        <v>44958</v>
      </c>
      <c r="C22" s="7">
        <v>1413.85022</v>
      </c>
      <c r="D22" s="7">
        <v>7011.4692379999997</v>
      </c>
      <c r="E22" s="7">
        <v>1871.6076660000001</v>
      </c>
      <c r="F22" s="7"/>
      <c r="G22" s="7">
        <f t="shared" si="0"/>
        <v>-5.6251106994912051E-2</v>
      </c>
      <c r="H22" s="7">
        <f t="shared" si="1"/>
        <v>-1.0125012118037844E-2</v>
      </c>
      <c r="I22" s="7">
        <f t="shared" si="2"/>
        <v>-3.744613482471177E-2</v>
      </c>
      <c r="J22" s="7"/>
      <c r="K22" s="7">
        <f t="shared" si="3"/>
        <v>1986.7328896222693</v>
      </c>
      <c r="L22" s="7">
        <f t="shared" si="4"/>
        <v>7625.452668424924</v>
      </c>
      <c r="M22" s="7">
        <f t="shared" si="5"/>
        <v>2092.2071756752853</v>
      </c>
      <c r="N22" s="7"/>
      <c r="O22" s="7">
        <f t="shared" si="6"/>
        <v>308984248863.94427</v>
      </c>
      <c r="P22" s="7">
        <f t="shared" si="7"/>
        <v>11015751136.055725</v>
      </c>
      <c r="Q22" s="7">
        <v>6336928709.217041</v>
      </c>
      <c r="R22" s="7"/>
      <c r="S22" s="7" t="s">
        <v>53</v>
      </c>
      <c r="T22" s="7">
        <v>26101983088.488586</v>
      </c>
      <c r="U22" s="7"/>
      <c r="V22" s="7"/>
    </row>
    <row r="23" spans="2:22" x14ac:dyDescent="0.3">
      <c r="B23" s="1">
        <v>44927</v>
      </c>
      <c r="C23" s="7">
        <v>1537.1697999999999</v>
      </c>
      <c r="D23" s="7">
        <v>7108.3339839999999</v>
      </c>
      <c r="E23" s="7">
        <v>1824.3867190000001</v>
      </c>
      <c r="F23" s="7"/>
      <c r="G23" s="7">
        <f t="shared" si="0"/>
        <v>-8.0225086389284953E-2</v>
      </c>
      <c r="H23" s="7">
        <f t="shared" si="1"/>
        <v>-1.3626926677619682E-2</v>
      </c>
      <c r="I23" s="7">
        <f t="shared" si="2"/>
        <v>2.5883189407278306E-2</v>
      </c>
      <c r="J23" s="7"/>
      <c r="K23" s="7">
        <f t="shared" si="3"/>
        <v>1936.2640692496554</v>
      </c>
      <c r="L23" s="7">
        <f t="shared" si="4"/>
        <v>7598.4758440280402</v>
      </c>
      <c r="M23" s="7">
        <f t="shared" si="5"/>
        <v>2229.859801032213</v>
      </c>
      <c r="N23" s="7"/>
      <c r="O23" s="7">
        <f t="shared" si="6"/>
        <v>310041459796.68176</v>
      </c>
      <c r="P23" s="7">
        <f t="shared" si="7"/>
        <v>9958540203.3182373</v>
      </c>
      <c r="Q23" s="7">
        <v>5745845295.4586182</v>
      </c>
      <c r="R23" s="7"/>
      <c r="S23" s="7"/>
      <c r="T23" s="7"/>
      <c r="U23" s="7"/>
      <c r="V23" s="7"/>
    </row>
    <row r="24" spans="2:22" x14ac:dyDescent="0.3">
      <c r="B24" s="1">
        <v>44896</v>
      </c>
      <c r="C24" s="7">
        <v>1470.0645750000001</v>
      </c>
      <c r="D24" s="7">
        <v>8242.2978519999997</v>
      </c>
      <c r="E24" s="7">
        <v>1983.981812</v>
      </c>
      <c r="F24" s="7"/>
      <c r="G24" s="7">
        <f t="shared" si="0"/>
        <v>4.5647807682189595E-2</v>
      </c>
      <c r="H24" s="7">
        <f t="shared" si="1"/>
        <v>-0.13757860833976568</v>
      </c>
      <c r="I24" s="7">
        <f t="shared" si="2"/>
        <v>-8.0441812538148361E-2</v>
      </c>
      <c r="J24" s="7"/>
      <c r="K24" s="7">
        <f t="shared" si="3"/>
        <v>2201.2453798686765</v>
      </c>
      <c r="L24" s="7">
        <f t="shared" si="4"/>
        <v>6643.6202377572035</v>
      </c>
      <c r="M24" s="7">
        <f t="shared" si="5"/>
        <v>1998.7517663837832</v>
      </c>
      <c r="N24" s="7"/>
      <c r="O24" s="7">
        <f t="shared" si="6"/>
        <v>303198711385.49713</v>
      </c>
      <c r="P24" s="7">
        <f t="shared" si="7"/>
        <v>16801288614.502869</v>
      </c>
      <c r="Q24" s="7">
        <v>5141531815.9621582</v>
      </c>
      <c r="R24" s="7"/>
      <c r="S24" s="7"/>
      <c r="T24" s="7"/>
      <c r="U24" s="7"/>
      <c r="V24" s="7"/>
    </row>
    <row r="25" spans="2:22" x14ac:dyDescent="0.3">
      <c r="B25" s="1">
        <v>44866</v>
      </c>
      <c r="C25" s="7">
        <v>1410.170044</v>
      </c>
      <c r="D25" s="7">
        <v>8344.8378909999992</v>
      </c>
      <c r="E25" s="7">
        <v>2137.9484859999998</v>
      </c>
      <c r="F25" s="7"/>
      <c r="G25" s="7">
        <f t="shared" si="0"/>
        <v>4.2473268564198877E-2</v>
      </c>
      <c r="H25" s="7">
        <f t="shared" si="1"/>
        <v>-1.2287840739313834E-2</v>
      </c>
      <c r="I25" s="7">
        <f t="shared" si="2"/>
        <v>-7.2016082243433338E-2</v>
      </c>
      <c r="J25" s="7"/>
      <c r="K25" s="7">
        <f t="shared" si="3"/>
        <v>2194.5624991555428</v>
      </c>
      <c r="L25" s="7">
        <f t="shared" si="4"/>
        <v>7608.7914258606042</v>
      </c>
      <c r="M25" s="7">
        <f t="shared" si="5"/>
        <v>2017.0659345780971</v>
      </c>
      <c r="N25" s="7"/>
      <c r="O25" s="7">
        <f t="shared" si="6"/>
        <v>318728843982.79156</v>
      </c>
      <c r="P25" s="7">
        <f t="shared" si="7"/>
        <v>1271156017.2084351</v>
      </c>
      <c r="Q25" s="7">
        <v>4839553544.1834717</v>
      </c>
      <c r="R25" s="7"/>
      <c r="S25" s="7"/>
      <c r="T25" s="7"/>
      <c r="U25" s="7"/>
      <c r="V25" s="7"/>
    </row>
    <row r="26" spans="2:22" x14ac:dyDescent="0.3">
      <c r="B26" s="1">
        <v>44835</v>
      </c>
      <c r="C26" s="7">
        <v>1518.7224120000001</v>
      </c>
      <c r="D26" s="7">
        <v>8332.9833980000003</v>
      </c>
      <c r="E26" s="7">
        <v>1898.1072999999999</v>
      </c>
      <c r="F26" s="7"/>
      <c r="G26" s="7">
        <f t="shared" si="0"/>
        <v>-7.1476108564861363E-2</v>
      </c>
      <c r="H26" s="7">
        <f t="shared" si="1"/>
        <v>1.4225988981142225E-3</v>
      </c>
      <c r="I26" s="7">
        <f t="shared" si="2"/>
        <v>0.1263580757526194</v>
      </c>
      <c r="J26" s="7"/>
      <c r="K26" s="7">
        <f t="shared" si="3"/>
        <v>1954.6819790593406</v>
      </c>
      <c r="L26" s="7">
        <f t="shared" si="4"/>
        <v>7714.4091147590852</v>
      </c>
      <c r="M26" s="7">
        <f t="shared" si="5"/>
        <v>2448.2520238389852</v>
      </c>
      <c r="N26" s="7"/>
      <c r="O26" s="7">
        <f t="shared" si="6"/>
        <v>320151283955.96594</v>
      </c>
      <c r="P26" s="7">
        <f t="shared" si="7"/>
        <v>-151283955.96594238</v>
      </c>
      <c r="Q26" s="7">
        <v>4181081066.3134155</v>
      </c>
      <c r="R26" s="7"/>
      <c r="S26" s="7"/>
      <c r="T26" s="7"/>
      <c r="U26" s="7"/>
      <c r="V26" s="7"/>
    </row>
    <row r="27" spans="2:22" x14ac:dyDescent="0.3">
      <c r="B27" s="1">
        <v>44805</v>
      </c>
      <c r="C27" s="7">
        <v>1668.8558350000001</v>
      </c>
      <c r="D27" s="7">
        <v>8975.6650389999995</v>
      </c>
      <c r="E27" s="7">
        <v>2071.7138669999999</v>
      </c>
      <c r="F27" s="7"/>
      <c r="G27" s="7">
        <f t="shared" si="0"/>
        <v>-8.9961888769139839E-2</v>
      </c>
      <c r="H27" s="7">
        <f t="shared" si="1"/>
        <v>-7.1602676593600006E-2</v>
      </c>
      <c r="I27" s="7">
        <f t="shared" si="2"/>
        <v>-8.379852534915723E-2</v>
      </c>
      <c r="J27" s="7"/>
      <c r="K27" s="7">
        <f t="shared" si="3"/>
        <v>1915.7666406739106</v>
      </c>
      <c r="L27" s="7">
        <f t="shared" si="4"/>
        <v>7151.8625420325106</v>
      </c>
      <c r="M27" s="7">
        <f t="shared" si="5"/>
        <v>1991.4556150888163</v>
      </c>
      <c r="N27" s="7"/>
      <c r="O27" s="7">
        <f t="shared" si="6"/>
        <v>293898016911.51141</v>
      </c>
      <c r="P27" s="7">
        <f t="shared" si="7"/>
        <v>26101983088.488586</v>
      </c>
      <c r="Q27" s="7">
        <v>3407819978.5985107</v>
      </c>
      <c r="R27" s="7"/>
      <c r="S27" s="7"/>
      <c r="T27" s="7"/>
      <c r="U27" s="7"/>
      <c r="V27" s="7"/>
    </row>
    <row r="28" spans="2:22" x14ac:dyDescent="0.3">
      <c r="B28" s="1">
        <v>44774</v>
      </c>
      <c r="C28" s="7">
        <v>1563.897217</v>
      </c>
      <c r="D28" s="7">
        <v>9123.3964840000008</v>
      </c>
      <c r="E28" s="7">
        <v>2186.3015140000002</v>
      </c>
      <c r="F28" s="7"/>
      <c r="G28" s="7">
        <f t="shared" si="0"/>
        <v>6.7113501359981079E-2</v>
      </c>
      <c r="H28" s="7">
        <f t="shared" si="1"/>
        <v>-1.6192592885673963E-2</v>
      </c>
      <c r="I28" s="7">
        <f t="shared" si="2"/>
        <v>-5.241163959601973E-2</v>
      </c>
      <c r="J28" s="7"/>
      <c r="K28" s="7">
        <f t="shared" si="3"/>
        <v>2246.4338828108412</v>
      </c>
      <c r="L28" s="7">
        <f t="shared" si="4"/>
        <v>7578.7113621772996</v>
      </c>
      <c r="M28" s="7">
        <f t="shared" si="5"/>
        <v>2059.6781530377507</v>
      </c>
      <c r="N28" s="7"/>
      <c r="O28" s="7">
        <f t="shared" si="6"/>
        <v>322761953461.13647</v>
      </c>
      <c r="P28" s="7">
        <f t="shared" si="7"/>
        <v>-2761953461.1364746</v>
      </c>
      <c r="Q28" s="7">
        <v>2260334277.9799805</v>
      </c>
      <c r="R28" s="7"/>
      <c r="S28" s="7"/>
      <c r="T28" s="7"/>
      <c r="U28" s="7"/>
      <c r="V28" s="7"/>
    </row>
    <row r="29" spans="2:22" x14ac:dyDescent="0.3">
      <c r="B29" s="1">
        <v>44743</v>
      </c>
      <c r="C29" s="7">
        <v>1355.1835940000001</v>
      </c>
      <c r="D29" s="7">
        <v>8828.9804690000001</v>
      </c>
      <c r="E29" s="7">
        <v>2163.8508299999999</v>
      </c>
      <c r="F29" s="7"/>
      <c r="G29" s="7">
        <f t="shared" si="0"/>
        <v>0.15401132652731911</v>
      </c>
      <c r="H29" s="7">
        <f t="shared" si="1"/>
        <v>3.334654732035524E-2</v>
      </c>
      <c r="I29" s="7">
        <f t="shared" si="2"/>
        <v>1.0375338118848223E-2</v>
      </c>
      <c r="J29" s="7"/>
      <c r="K29" s="7">
        <f t="shared" si="3"/>
        <v>2429.3668309458758</v>
      </c>
      <c r="L29" s="7">
        <f t="shared" si="4"/>
        <v>7960.3336614575664</v>
      </c>
      <c r="M29" s="7">
        <f t="shared" si="5"/>
        <v>2196.1519339519118</v>
      </c>
      <c r="N29" s="7"/>
      <c r="O29" s="7">
        <f t="shared" si="6"/>
        <v>344279172811.34094</v>
      </c>
      <c r="P29" s="7">
        <f t="shared" si="7"/>
        <v>-24279172811.340942</v>
      </c>
      <c r="Q29" s="7">
        <v>1271156017.2084351</v>
      </c>
      <c r="R29" s="7"/>
      <c r="S29" s="7"/>
      <c r="T29" s="7"/>
      <c r="U29" s="7"/>
      <c r="V29" s="7"/>
    </row>
    <row r="30" spans="2:22" x14ac:dyDescent="0.3">
      <c r="B30" s="1">
        <v>44713</v>
      </c>
      <c r="C30" s="7">
        <v>1236.745361</v>
      </c>
      <c r="D30" s="7">
        <v>7984.5</v>
      </c>
      <c r="E30" s="7">
        <v>1969.1961670000001</v>
      </c>
      <c r="F30" s="7"/>
      <c r="G30" s="7">
        <f t="shared" si="0"/>
        <v>9.5766062064897517E-2</v>
      </c>
      <c r="H30" s="7">
        <f t="shared" si="1"/>
        <v>0.10576497827039891</v>
      </c>
      <c r="I30" s="7">
        <f t="shared" si="2"/>
        <v>9.884980798868262E-2</v>
      </c>
      <c r="J30" s="7"/>
      <c r="K30" s="7">
        <f t="shared" si="3"/>
        <v>2306.7518181708451</v>
      </c>
      <c r="L30" s="7">
        <f t="shared" si="4"/>
        <v>8518.205437481276</v>
      </c>
      <c r="M30" s="7">
        <f t="shared" si="5"/>
        <v>2388.4600503314814</v>
      </c>
      <c r="N30" s="7"/>
      <c r="O30" s="7">
        <f t="shared" si="6"/>
        <v>352088448319.71252</v>
      </c>
      <c r="P30" s="7">
        <f t="shared" si="7"/>
        <v>-32088448319.712524</v>
      </c>
      <c r="Q30" s="7">
        <v>-151283955.96594238</v>
      </c>
      <c r="R30" s="7"/>
      <c r="S30" s="7"/>
      <c r="T30" s="7"/>
      <c r="U30" s="7"/>
      <c r="V30" s="7"/>
    </row>
    <row r="31" spans="2:22" x14ac:dyDescent="0.3">
      <c r="B31" s="1">
        <v>44682</v>
      </c>
      <c r="C31" s="7">
        <v>1291.7624510000001</v>
      </c>
      <c r="D31" s="7">
        <v>8087.6455079999996</v>
      </c>
      <c r="E31" s="7">
        <v>2031.9285890000001</v>
      </c>
      <c r="F31" s="7"/>
      <c r="G31" s="7">
        <f t="shared" si="0"/>
        <v>-4.2590717788250722E-2</v>
      </c>
      <c r="H31" s="7">
        <f t="shared" si="1"/>
        <v>-1.2753465504635669E-2</v>
      </c>
      <c r="I31" s="7">
        <f t="shared" si="2"/>
        <v>-3.0873339909486375E-2</v>
      </c>
      <c r="J31" s="7"/>
      <c r="K31" s="7">
        <f t="shared" si="3"/>
        <v>2015.4900566219544</v>
      </c>
      <c r="L31" s="7">
        <f t="shared" si="4"/>
        <v>7605.2045086713888</v>
      </c>
      <c r="M31" s="7">
        <f t="shared" si="5"/>
        <v>2106.4938033471531</v>
      </c>
      <c r="N31" s="7"/>
      <c r="O31" s="7">
        <f t="shared" si="6"/>
        <v>310857192949.02759</v>
      </c>
      <c r="P31" s="7">
        <f t="shared" si="7"/>
        <v>9142807050.9724121</v>
      </c>
      <c r="Q31" s="7">
        <v>-158440558.25354004</v>
      </c>
      <c r="R31" s="7"/>
      <c r="S31" s="7"/>
      <c r="T31" s="7"/>
      <c r="U31" s="7"/>
      <c r="V31" s="7"/>
    </row>
    <row r="32" spans="2:22" x14ac:dyDescent="0.3">
      <c r="B32" s="1">
        <v>44652</v>
      </c>
      <c r="C32" s="7">
        <v>1608.3442379999999</v>
      </c>
      <c r="D32" s="7">
        <v>8898.4560550000006</v>
      </c>
      <c r="E32" s="7">
        <v>2087.061768</v>
      </c>
      <c r="F32" s="7"/>
      <c r="G32" s="7">
        <f t="shared" si="0"/>
        <v>-0.19683708221174967</v>
      </c>
      <c r="H32" s="7">
        <f t="shared" si="1"/>
        <v>-9.1118115545944664E-2</v>
      </c>
      <c r="I32" s="7">
        <f t="shared" si="2"/>
        <v>-2.6416649399329098E-2</v>
      </c>
      <c r="J32" s="7"/>
      <c r="K32" s="7">
        <f t="shared" si="3"/>
        <v>1690.7783376719694</v>
      </c>
      <c r="L32" s="7">
        <f t="shared" si="4"/>
        <v>7001.526330029561</v>
      </c>
      <c r="M32" s="7">
        <f t="shared" si="5"/>
        <v>2116.1808662767867</v>
      </c>
      <c r="N32" s="7"/>
      <c r="O32" s="7">
        <f t="shared" si="6"/>
        <v>282097304022.88867</v>
      </c>
      <c r="P32" s="7">
        <f t="shared" si="7"/>
        <v>37902695977.111328</v>
      </c>
      <c r="Q32" s="7">
        <v>-2761953461.1364746</v>
      </c>
      <c r="R32" s="7"/>
      <c r="S32" s="7"/>
      <c r="T32" s="7"/>
      <c r="U32" s="7"/>
      <c r="V32" s="7"/>
    </row>
    <row r="33" spans="2:22" x14ac:dyDescent="0.3">
      <c r="B33" s="1">
        <v>44621</v>
      </c>
      <c r="C33" s="7">
        <v>1511.3454589999999</v>
      </c>
      <c r="D33" s="7">
        <v>10218.38867</v>
      </c>
      <c r="E33" s="7">
        <v>1939.1958010000001</v>
      </c>
      <c r="F33" s="7"/>
      <c r="G33" s="7">
        <f t="shared" si="0"/>
        <v>6.4180415154176884E-2</v>
      </c>
      <c r="H33" s="7">
        <f t="shared" si="1"/>
        <v>-0.1291722851446401</v>
      </c>
      <c r="I33" s="7">
        <f t="shared" si="2"/>
        <v>7.6251179444462885E-2</v>
      </c>
      <c r="J33" s="7"/>
      <c r="K33" s="7">
        <f t="shared" si="3"/>
        <v>2240.259296672135</v>
      </c>
      <c r="L33" s="7">
        <f t="shared" si="4"/>
        <v>6708.377929813927</v>
      </c>
      <c r="M33" s="7">
        <f t="shared" si="5"/>
        <v>2339.3396691131002</v>
      </c>
      <c r="N33" s="7"/>
      <c r="O33" s="7">
        <f t="shared" si="6"/>
        <v>317739665722.02002</v>
      </c>
      <c r="P33" s="7">
        <f t="shared" si="7"/>
        <v>2260334277.9799805</v>
      </c>
      <c r="Q33" s="7">
        <v>-5093661045.0419312</v>
      </c>
      <c r="R33" s="7"/>
      <c r="S33" s="7"/>
      <c r="T33" s="7"/>
      <c r="U33" s="7"/>
      <c r="V33" s="7"/>
    </row>
    <row r="34" spans="2:22" x14ac:dyDescent="0.3">
      <c r="B34" s="1">
        <v>44593</v>
      </c>
      <c r="C34" s="7">
        <v>1450.3149410000001</v>
      </c>
      <c r="D34" s="7">
        <v>9205.2109380000002</v>
      </c>
      <c r="E34" s="7">
        <v>1841.148193</v>
      </c>
      <c r="F34" s="7"/>
      <c r="G34" s="7">
        <f t="shared" si="0"/>
        <v>4.2080872419282205E-2</v>
      </c>
      <c r="H34" s="7">
        <f t="shared" si="1"/>
        <v>0.11006567245705413</v>
      </c>
      <c r="I34" s="7">
        <f t="shared" si="2"/>
        <v>5.3253512331475905E-2</v>
      </c>
      <c r="J34" s="7"/>
      <c r="K34" s="7">
        <f t="shared" si="3"/>
        <v>2193.7364464495267</v>
      </c>
      <c r="L34" s="7">
        <f t="shared" si="4"/>
        <v>8551.3356209521007</v>
      </c>
      <c r="M34" s="7">
        <f t="shared" si="5"/>
        <v>2289.3519376225399</v>
      </c>
      <c r="N34" s="7"/>
      <c r="O34" s="7">
        <f t="shared" si="6"/>
        <v>342580994158.89771</v>
      </c>
      <c r="P34" s="7">
        <f t="shared" si="7"/>
        <v>-22580994158.897705</v>
      </c>
      <c r="Q34" s="7">
        <v>-6887672498.6767578</v>
      </c>
      <c r="R34" s="7"/>
      <c r="S34" s="7"/>
      <c r="T34" s="7"/>
      <c r="U34" s="7"/>
      <c r="V34" s="7"/>
    </row>
    <row r="35" spans="2:22" x14ac:dyDescent="0.3">
      <c r="B35" s="1">
        <v>44562</v>
      </c>
      <c r="C35" s="7">
        <v>1612.5275879999999</v>
      </c>
      <c r="D35" s="7">
        <v>9474.2724610000005</v>
      </c>
      <c r="E35" s="7">
        <v>1973.716064</v>
      </c>
      <c r="F35" s="7"/>
      <c r="G35" s="7">
        <f t="shared" si="0"/>
        <v>-0.10059526931950999</v>
      </c>
      <c r="H35" s="7">
        <f t="shared" si="1"/>
        <v>-2.8399175145908895E-2</v>
      </c>
      <c r="I35" s="7">
        <f t="shared" si="2"/>
        <v>-6.7166637298038415E-2</v>
      </c>
      <c r="J35" s="7"/>
      <c r="K35" s="7">
        <f t="shared" si="3"/>
        <v>1893.38178065037</v>
      </c>
      <c r="L35" s="7">
        <f t="shared" si="4"/>
        <v>7484.6785636844088</v>
      </c>
      <c r="M35" s="7">
        <f t="shared" si="5"/>
        <v>2027.6066885866533</v>
      </c>
      <c r="N35" s="7"/>
      <c r="O35" s="7">
        <f t="shared" si="6"/>
        <v>299026570446.57208</v>
      </c>
      <c r="P35" s="7">
        <f t="shared" si="7"/>
        <v>20973429553.427917</v>
      </c>
      <c r="Q35" s="7">
        <v>-7749923101.0432739</v>
      </c>
      <c r="R35" s="7"/>
      <c r="S35" s="7"/>
      <c r="T35" s="7"/>
      <c r="U35" s="7"/>
      <c r="V35" s="7"/>
    </row>
    <row r="36" spans="2:22" x14ac:dyDescent="0.3">
      <c r="B36" s="1">
        <v>44531</v>
      </c>
      <c r="C36" s="7">
        <v>1706.5756839999999</v>
      </c>
      <c r="D36" s="7">
        <v>8962.2705079999996</v>
      </c>
      <c r="E36" s="7">
        <v>1970.0900879999999</v>
      </c>
      <c r="F36" s="7"/>
      <c r="G36" s="7">
        <f t="shared" ref="G36:G63" si="8">(C35-C36)/C36</f>
        <v>-5.5109244132415511E-2</v>
      </c>
      <c r="H36" s="7">
        <f t="shared" ref="H36:H63" si="9">(D35-D36)/D36</f>
        <v>5.7128598444219254E-2</v>
      </c>
      <c r="I36" s="7">
        <f t="shared" ref="I36:I63" si="10">(E35-E36)/E36</f>
        <v>1.8405127877583825E-3</v>
      </c>
      <c r="J36" s="7"/>
      <c r="K36" s="7">
        <f t="shared" ref="K36:K63" si="11">$T$12*(1+G36)</f>
        <v>1989.1366821153515</v>
      </c>
      <c r="L36" s="7">
        <f t="shared" ref="L36:L63" si="12">$U$12*(1+H36)</f>
        <v>8143.5375078251991</v>
      </c>
      <c r="M36" s="7">
        <f t="shared" ref="M36:M63" si="13">$V$12*(1+I36)</f>
        <v>2177.6006367758418</v>
      </c>
      <c r="N36" s="7"/>
      <c r="O36" s="7">
        <f t="shared" ref="O36:O63" si="14">$T$15*K36+$T$16*L36+$T$17*M36</f>
        <v>320158440558.25354</v>
      </c>
      <c r="P36" s="7">
        <f t="shared" ref="P36:P67" si="15">$T$18-O36</f>
        <v>-158440558.25354004</v>
      </c>
      <c r="Q36" s="7">
        <v>-8966949356.3447266</v>
      </c>
      <c r="R36" s="7"/>
      <c r="S36" s="7"/>
      <c r="T36" s="7"/>
      <c r="U36" s="7"/>
      <c r="V36" s="7"/>
    </row>
    <row r="37" spans="2:22" x14ac:dyDescent="0.3">
      <c r="B37" s="1">
        <v>44501</v>
      </c>
      <c r="C37" s="7">
        <v>1639.556885</v>
      </c>
      <c r="D37" s="7">
        <v>8657.0068360000005</v>
      </c>
      <c r="E37" s="7">
        <v>1866.231323</v>
      </c>
      <c r="F37" s="7"/>
      <c r="G37" s="7">
        <f t="shared" si="8"/>
        <v>4.087616575743265E-2</v>
      </c>
      <c r="H37" s="7">
        <f t="shared" si="9"/>
        <v>3.5262034301574749E-2</v>
      </c>
      <c r="I37" s="7">
        <f t="shared" si="10"/>
        <v>5.5651603164094975E-2</v>
      </c>
      <c r="J37" s="7"/>
      <c r="K37" s="7">
        <f t="shared" si="11"/>
        <v>2191.2003583383953</v>
      </c>
      <c r="L37" s="7">
        <f t="shared" si="12"/>
        <v>7975.0895200165633</v>
      </c>
      <c r="M37" s="7">
        <f t="shared" si="13"/>
        <v>2294.5644280913339</v>
      </c>
      <c r="N37" s="7"/>
      <c r="O37" s="7">
        <f t="shared" si="14"/>
        <v>333446782303.52167</v>
      </c>
      <c r="P37" s="7">
        <f t="shared" si="15"/>
        <v>-13446782303.521667</v>
      </c>
      <c r="Q37" s="7">
        <v>-9554693846.3864136</v>
      </c>
      <c r="R37" s="7"/>
      <c r="S37" s="7"/>
      <c r="T37" s="7"/>
      <c r="U37" s="7"/>
      <c r="V37" s="7"/>
    </row>
    <row r="38" spans="2:22" x14ac:dyDescent="0.3">
      <c r="B38" s="1">
        <v>44470</v>
      </c>
      <c r="C38" s="7">
        <v>1631.9801030000001</v>
      </c>
      <c r="D38" s="7">
        <v>9068.3457030000009</v>
      </c>
      <c r="E38" s="7">
        <v>1902.8874510000001</v>
      </c>
      <c r="F38" s="7"/>
      <c r="G38" s="7">
        <f t="shared" si="8"/>
        <v>4.6426926321416467E-3</v>
      </c>
      <c r="H38" s="7">
        <f t="shared" si="9"/>
        <v>-4.5359857296124122E-2</v>
      </c>
      <c r="I38" s="7">
        <f t="shared" si="10"/>
        <v>-1.9263424108838731E-2</v>
      </c>
      <c r="J38" s="7"/>
      <c r="K38" s="7">
        <f t="shared" si="11"/>
        <v>2114.9234659395693</v>
      </c>
      <c r="L38" s="7">
        <f t="shared" si="12"/>
        <v>7354.0227934670011</v>
      </c>
      <c r="M38" s="7">
        <f t="shared" si="13"/>
        <v>2131.7291174692123</v>
      </c>
      <c r="N38" s="7"/>
      <c r="O38" s="7">
        <f t="shared" si="14"/>
        <v>313663071290.78296</v>
      </c>
      <c r="P38" s="7">
        <f t="shared" si="15"/>
        <v>6336928709.217041</v>
      </c>
      <c r="Q38" s="7">
        <v>-11341832935.308044</v>
      </c>
      <c r="R38" s="7"/>
      <c r="S38" s="7"/>
      <c r="T38" s="7"/>
      <c r="U38" s="7"/>
      <c r="V38" s="7"/>
    </row>
    <row r="39" spans="2:22" x14ac:dyDescent="0.3">
      <c r="B39" s="1">
        <v>44440</v>
      </c>
      <c r="C39" s="7">
        <v>1612.758423</v>
      </c>
      <c r="D39" s="7">
        <v>9396.4042969999991</v>
      </c>
      <c r="E39" s="7">
        <v>1920.1723629999999</v>
      </c>
      <c r="F39" s="7"/>
      <c r="G39" s="7">
        <f t="shared" si="8"/>
        <v>1.1918511617037207E-2</v>
      </c>
      <c r="H39" s="7">
        <f t="shared" si="9"/>
        <v>-3.4913205480604739E-2</v>
      </c>
      <c r="I39" s="7">
        <f t="shared" si="10"/>
        <v>-9.001750224648896E-3</v>
      </c>
      <c r="J39" s="7"/>
      <c r="K39" s="7">
        <f t="shared" si="11"/>
        <v>2130.240155562592</v>
      </c>
      <c r="L39" s="7">
        <f t="shared" si="12"/>
        <v>7434.4980554323611</v>
      </c>
      <c r="M39" s="7">
        <f t="shared" si="13"/>
        <v>2154.0338928295314</v>
      </c>
      <c r="N39" s="7"/>
      <c r="O39" s="7">
        <f t="shared" si="14"/>
        <v>316592180021.40149</v>
      </c>
      <c r="P39" s="7">
        <f t="shared" si="15"/>
        <v>3407819978.5985107</v>
      </c>
      <c r="Q39" s="7">
        <v>-12373955868.999695</v>
      </c>
      <c r="R39" s="7"/>
      <c r="S39" s="7"/>
      <c r="T39" s="7"/>
      <c r="U39" s="7"/>
      <c r="V39" s="7"/>
    </row>
    <row r="40" spans="2:22" x14ac:dyDescent="0.3">
      <c r="B40" s="1">
        <v>44409</v>
      </c>
      <c r="C40" s="7">
        <v>1523.314697</v>
      </c>
      <c r="D40" s="7">
        <v>9062.4355469999991</v>
      </c>
      <c r="E40" s="7">
        <v>1786.0151370000001</v>
      </c>
      <c r="F40" s="7"/>
      <c r="G40" s="7">
        <f t="shared" si="8"/>
        <v>5.8716512206013309E-2</v>
      </c>
      <c r="H40" s="7">
        <f t="shared" si="9"/>
        <v>3.685198623129033E-2</v>
      </c>
      <c r="I40" s="7">
        <f t="shared" si="10"/>
        <v>7.511539136524116E-2</v>
      </c>
      <c r="J40" s="7"/>
      <c r="K40" s="7">
        <f t="shared" si="11"/>
        <v>2228.7569619162709</v>
      </c>
      <c r="L40" s="7">
        <f t="shared" si="12"/>
        <v>7987.3376355195714</v>
      </c>
      <c r="M40" s="7">
        <f t="shared" si="13"/>
        <v>2336.8709200327962</v>
      </c>
      <c r="N40" s="7"/>
      <c r="O40" s="7">
        <f t="shared" si="14"/>
        <v>337283034309.27148</v>
      </c>
      <c r="P40" s="7">
        <f t="shared" si="15"/>
        <v>-17283034309.271484</v>
      </c>
      <c r="Q40" s="7">
        <v>-12824347372.267273</v>
      </c>
      <c r="R40" s="7"/>
      <c r="S40" s="7"/>
      <c r="T40" s="7"/>
      <c r="U40" s="7"/>
      <c r="V40" s="7"/>
    </row>
    <row r="41" spans="2:22" x14ac:dyDescent="0.3">
      <c r="B41" s="1">
        <v>44378</v>
      </c>
      <c r="C41" s="7">
        <v>1554.347534</v>
      </c>
      <c r="D41" s="7">
        <v>8955.5517579999996</v>
      </c>
      <c r="E41" s="7">
        <v>1965.1728519999999</v>
      </c>
      <c r="F41" s="7"/>
      <c r="G41" s="7">
        <f t="shared" si="8"/>
        <v>-1.9965185597933321E-2</v>
      </c>
      <c r="H41" s="7">
        <f t="shared" si="9"/>
        <v>1.1934919465405376E-2</v>
      </c>
      <c r="I41" s="7">
        <f t="shared" si="10"/>
        <v>-9.1166390181742565E-2</v>
      </c>
      <c r="J41" s="7"/>
      <c r="K41" s="7">
        <f t="shared" si="11"/>
        <v>2063.1201934950986</v>
      </c>
      <c r="L41" s="7">
        <f t="shared" si="12"/>
        <v>7795.3902526830871</v>
      </c>
      <c r="M41" s="7">
        <f t="shared" si="13"/>
        <v>1975.4408233666582</v>
      </c>
      <c r="N41" s="7"/>
      <c r="O41" s="7">
        <f t="shared" si="14"/>
        <v>312438437899.00659</v>
      </c>
      <c r="P41" s="7">
        <f t="shared" si="15"/>
        <v>7561562100.9934082</v>
      </c>
      <c r="Q41" s="7">
        <v>-13446782303.521667</v>
      </c>
      <c r="R41" s="7"/>
      <c r="S41" s="7"/>
      <c r="T41" s="7"/>
      <c r="U41" s="7"/>
      <c r="V41" s="7"/>
    </row>
    <row r="42" spans="2:22" x14ac:dyDescent="0.3">
      <c r="B42" s="1">
        <v>44348</v>
      </c>
      <c r="C42" s="7">
        <v>1490.7894289999999</v>
      </c>
      <c r="D42" s="7">
        <v>8892.4697269999997</v>
      </c>
      <c r="E42" s="7">
        <v>1809.827759</v>
      </c>
      <c r="F42" s="7"/>
      <c r="G42" s="7">
        <f t="shared" si="8"/>
        <v>4.2633858118134048E-2</v>
      </c>
      <c r="H42" s="7">
        <f t="shared" si="9"/>
        <v>7.0938707621871801E-3</v>
      </c>
      <c r="I42" s="7">
        <f t="shared" si="10"/>
        <v>8.5834186279601599E-2</v>
      </c>
      <c r="J42" s="7"/>
      <c r="K42" s="7">
        <f t="shared" si="11"/>
        <v>2194.9005642392717</v>
      </c>
      <c r="L42" s="7">
        <f t="shared" si="12"/>
        <v>7758.0974751062768</v>
      </c>
      <c r="M42" s="7">
        <f t="shared" si="13"/>
        <v>2360.1692937090925</v>
      </c>
      <c r="N42" s="7"/>
      <c r="O42" s="7">
        <f t="shared" si="14"/>
        <v>332373955868.99969</v>
      </c>
      <c r="P42" s="7">
        <f t="shared" si="15"/>
        <v>-12373955868.999695</v>
      </c>
      <c r="Q42" s="7">
        <v>-15679961861.047546</v>
      </c>
      <c r="R42" s="7"/>
      <c r="S42" s="7"/>
      <c r="T42" s="7"/>
      <c r="U42" s="7"/>
      <c r="V42" s="7"/>
    </row>
    <row r="43" spans="2:22" x14ac:dyDescent="0.3">
      <c r="B43" s="1">
        <v>44317</v>
      </c>
      <c r="C43" s="7">
        <v>1399.2189940000001</v>
      </c>
      <c r="D43" s="7">
        <v>8512.6904300000006</v>
      </c>
      <c r="E43" s="7">
        <v>1740.1676030000001</v>
      </c>
      <c r="F43" s="7"/>
      <c r="G43" s="7">
        <f t="shared" si="8"/>
        <v>6.5443962233691533E-2</v>
      </c>
      <c r="H43" s="7">
        <f t="shared" si="9"/>
        <v>4.461330998970664E-2</v>
      </c>
      <c r="I43" s="7">
        <f t="shared" si="10"/>
        <v>4.0030716512540379E-2</v>
      </c>
      <c r="J43" s="7"/>
      <c r="K43" s="7">
        <f t="shared" si="11"/>
        <v>2242.9192526827474</v>
      </c>
      <c r="L43" s="7">
        <f t="shared" si="12"/>
        <v>8047.1266065398013</v>
      </c>
      <c r="M43" s="7">
        <f t="shared" si="13"/>
        <v>2260.610867334668</v>
      </c>
      <c r="N43" s="7"/>
      <c r="O43" s="7">
        <f t="shared" si="14"/>
        <v>336581501290.55096</v>
      </c>
      <c r="P43" s="7">
        <f t="shared" si="15"/>
        <v>-16581501290.550964</v>
      </c>
      <c r="Q43" s="7">
        <v>-15959268327.327332</v>
      </c>
      <c r="R43" s="7"/>
      <c r="S43" s="7"/>
      <c r="T43" s="7"/>
      <c r="U43" s="7"/>
      <c r="V43" s="7"/>
    </row>
    <row r="44" spans="2:22" x14ac:dyDescent="0.3">
      <c r="B44" s="1">
        <v>44287</v>
      </c>
      <c r="C44" s="7">
        <v>1180.0466309999999</v>
      </c>
      <c r="D44" s="7">
        <v>8015.6660160000001</v>
      </c>
      <c r="E44" s="7">
        <v>1680.805298</v>
      </c>
      <c r="F44" s="7"/>
      <c r="G44" s="7">
        <f t="shared" si="8"/>
        <v>0.18573195096050416</v>
      </c>
      <c r="H44" s="7">
        <f t="shared" si="9"/>
        <v>6.2006627148373496E-2</v>
      </c>
      <c r="I44" s="7">
        <f t="shared" si="10"/>
        <v>3.5317775991446275E-2</v>
      </c>
      <c r="J44" s="7"/>
      <c r="K44" s="7">
        <f t="shared" si="11"/>
        <v>2496.1435003627744</v>
      </c>
      <c r="L44" s="7">
        <f t="shared" si="12"/>
        <v>8181.1151589974306</v>
      </c>
      <c r="M44" s="7">
        <f t="shared" si="13"/>
        <v>2250.3668193561493</v>
      </c>
      <c r="N44" s="7"/>
      <c r="O44" s="7">
        <f t="shared" si="14"/>
        <v>353572062300.82031</v>
      </c>
      <c r="P44" s="7">
        <f t="shared" si="15"/>
        <v>-33572062300.820313</v>
      </c>
      <c r="Q44" s="7">
        <v>-16581501290.550964</v>
      </c>
      <c r="R44" s="7"/>
      <c r="S44" s="7"/>
      <c r="T44" s="7"/>
      <c r="U44" s="7"/>
      <c r="V44" s="7"/>
    </row>
    <row r="45" spans="2:22" x14ac:dyDescent="0.3">
      <c r="B45" s="1">
        <v>44256</v>
      </c>
      <c r="C45" s="7">
        <v>1206.044312</v>
      </c>
      <c r="D45" s="7">
        <v>7012.6977539999998</v>
      </c>
      <c r="E45" s="7">
        <v>1386.2224120000001</v>
      </c>
      <c r="F45" s="7"/>
      <c r="G45" s="7">
        <f t="shared" si="8"/>
        <v>-2.1556157382714856E-2</v>
      </c>
      <c r="H45" s="7">
        <f t="shared" si="9"/>
        <v>0.14302174386852953</v>
      </c>
      <c r="I45" s="7">
        <f t="shared" si="10"/>
        <v>0.21250766359705914</v>
      </c>
      <c r="J45" s="7"/>
      <c r="K45" s="7">
        <f t="shared" si="11"/>
        <v>2059.7709593982813</v>
      </c>
      <c r="L45" s="7">
        <f t="shared" si="12"/>
        <v>8805.2110756932634</v>
      </c>
      <c r="M45" s="7">
        <f t="shared" si="13"/>
        <v>2635.5067764203186</v>
      </c>
      <c r="N45" s="7"/>
      <c r="O45" s="7">
        <f t="shared" si="14"/>
        <v>349926359556.16595</v>
      </c>
      <c r="P45" s="7">
        <f t="shared" si="15"/>
        <v>-29926359556.165955</v>
      </c>
      <c r="Q45" s="7">
        <v>-16671505232.627197</v>
      </c>
      <c r="R45" s="7"/>
      <c r="S45" s="7"/>
      <c r="T45" s="7"/>
      <c r="U45" s="7"/>
      <c r="V45" s="7"/>
    </row>
    <row r="46" spans="2:22" x14ac:dyDescent="0.3">
      <c r="B46" s="1">
        <v>44228</v>
      </c>
      <c r="C46" s="7">
        <v>1189.2036129999999</v>
      </c>
      <c r="D46" s="7">
        <v>6493.8706050000001</v>
      </c>
      <c r="E46" s="7">
        <v>1390.579346</v>
      </c>
      <c r="F46" s="7"/>
      <c r="G46" s="7">
        <f t="shared" si="8"/>
        <v>1.4161325122042063E-2</v>
      </c>
      <c r="H46" s="7">
        <f t="shared" si="9"/>
        <v>7.9894900985634856E-2</v>
      </c>
      <c r="I46" s="7">
        <f t="shared" si="10"/>
        <v>-3.1331789966049951E-3</v>
      </c>
      <c r="J46" s="7"/>
      <c r="K46" s="7">
        <f t="shared" si="11"/>
        <v>2134.9616141928573</v>
      </c>
      <c r="L46" s="7">
        <f t="shared" si="12"/>
        <v>8318.9165855772953</v>
      </c>
      <c r="M46" s="7">
        <f t="shared" si="13"/>
        <v>2166.7898198259277</v>
      </c>
      <c r="N46" s="7"/>
      <c r="O46" s="7">
        <f t="shared" si="14"/>
        <v>331341832935.30804</v>
      </c>
      <c r="P46" s="7">
        <f t="shared" si="15"/>
        <v>-11341832935.308044</v>
      </c>
      <c r="Q46" s="7">
        <v>-17283034309.271484</v>
      </c>
      <c r="R46" s="7"/>
      <c r="S46" s="7"/>
      <c r="T46" s="7"/>
      <c r="U46" s="7"/>
      <c r="V46" s="7"/>
    </row>
    <row r="47" spans="2:22" x14ac:dyDescent="0.3">
      <c r="B47" s="1">
        <v>44197</v>
      </c>
      <c r="C47" s="7">
        <v>959.72735599999999</v>
      </c>
      <c r="D47" s="7">
        <v>6316.9140630000002</v>
      </c>
      <c r="E47" s="7">
        <v>1201.996948</v>
      </c>
      <c r="F47" s="7"/>
      <c r="G47" s="7">
        <f t="shared" si="8"/>
        <v>0.23910567471622632</v>
      </c>
      <c r="H47" s="7">
        <f t="shared" si="9"/>
        <v>2.8013131132570847E-2</v>
      </c>
      <c r="I47" s="7">
        <f t="shared" si="10"/>
        <v>0.15689091250504575</v>
      </c>
      <c r="J47" s="7"/>
      <c r="K47" s="7">
        <f t="shared" si="11"/>
        <v>2608.5031896965079</v>
      </c>
      <c r="L47" s="7">
        <f t="shared" si="12"/>
        <v>7919.2479554857637</v>
      </c>
      <c r="M47" s="7">
        <f t="shared" si="13"/>
        <v>2514.6182007962766</v>
      </c>
      <c r="N47" s="7"/>
      <c r="O47" s="7">
        <f t="shared" si="14"/>
        <v>364823410031.49493</v>
      </c>
      <c r="P47" s="7">
        <f t="shared" si="15"/>
        <v>-44823410031.494934</v>
      </c>
      <c r="Q47" s="7">
        <v>-17661038449.14624</v>
      </c>
      <c r="R47" s="7"/>
      <c r="S47" s="7"/>
      <c r="T47" s="7"/>
      <c r="U47" s="7"/>
      <c r="V47" s="7"/>
    </row>
    <row r="48" spans="2:22" x14ac:dyDescent="0.3">
      <c r="B48" s="1">
        <v>44166</v>
      </c>
      <c r="C48" s="7">
        <v>999.98290999999995</v>
      </c>
      <c r="D48" s="7">
        <v>6372.0170900000003</v>
      </c>
      <c r="E48" s="7">
        <v>1195.313232</v>
      </c>
      <c r="F48" s="7"/>
      <c r="G48" s="7">
        <f t="shared" si="8"/>
        <v>-4.0256241979175385E-2</v>
      </c>
      <c r="H48" s="7">
        <f t="shared" si="9"/>
        <v>-8.6476583822219649E-3</v>
      </c>
      <c r="I48" s="7">
        <f t="shared" si="10"/>
        <v>5.5916021182303823E-3</v>
      </c>
      <c r="J48" s="7"/>
      <c r="K48" s="7">
        <f t="shared" si="11"/>
        <v>2020.4044781426508</v>
      </c>
      <c r="L48" s="7">
        <f t="shared" si="12"/>
        <v>7636.8333893491799</v>
      </c>
      <c r="M48" s="7">
        <f t="shared" si="13"/>
        <v>2185.7540049121621</v>
      </c>
      <c r="N48" s="7"/>
      <c r="O48" s="7">
        <f t="shared" si="14"/>
        <v>314254154704.54138</v>
      </c>
      <c r="P48" s="7">
        <f t="shared" si="15"/>
        <v>5745845295.4586182</v>
      </c>
      <c r="Q48" s="7">
        <v>-21244531619.667847</v>
      </c>
      <c r="R48" s="7"/>
      <c r="S48" s="7"/>
      <c r="T48" s="7"/>
      <c r="U48" s="7"/>
      <c r="V48" s="7"/>
    </row>
    <row r="49" spans="2:22" x14ac:dyDescent="0.3">
      <c r="B49" s="1">
        <v>44136</v>
      </c>
      <c r="C49" s="7">
        <v>817.71148700000003</v>
      </c>
      <c r="D49" s="7">
        <v>6253.732422</v>
      </c>
      <c r="E49" s="7">
        <v>1164.963745</v>
      </c>
      <c r="F49" s="7"/>
      <c r="G49" s="7">
        <f t="shared" si="8"/>
        <v>0.22290432004167249</v>
      </c>
      <c r="H49" s="7">
        <f t="shared" si="9"/>
        <v>1.8914251525039144E-2</v>
      </c>
      <c r="I49" s="7">
        <f t="shared" si="10"/>
        <v>2.6051872541320978E-2</v>
      </c>
      <c r="J49" s="7"/>
      <c r="K49" s="7">
        <f t="shared" si="11"/>
        <v>2574.3969094911035</v>
      </c>
      <c r="L49" s="7">
        <f t="shared" si="12"/>
        <v>7849.1551895988423</v>
      </c>
      <c r="M49" s="7">
        <f t="shared" si="13"/>
        <v>2230.2264507088989</v>
      </c>
      <c r="N49" s="7"/>
      <c r="O49" s="7">
        <f t="shared" si="14"/>
        <v>352335416890.99249</v>
      </c>
      <c r="P49" s="7">
        <f t="shared" si="15"/>
        <v>-32335416890.992493</v>
      </c>
      <c r="Q49" s="7">
        <v>-22580994158.897705</v>
      </c>
      <c r="R49" s="7"/>
      <c r="S49" s="7"/>
      <c r="T49" s="7"/>
      <c r="U49" s="7"/>
      <c r="V49" s="7"/>
    </row>
    <row r="50" spans="2:22" x14ac:dyDescent="0.3">
      <c r="B50" s="1">
        <v>44105</v>
      </c>
      <c r="C50" s="7">
        <v>627.90014599999995</v>
      </c>
      <c r="D50" s="7">
        <v>5953.0903319999998</v>
      </c>
      <c r="E50" s="7">
        <v>1196.7985839999999</v>
      </c>
      <c r="F50" s="7"/>
      <c r="G50" s="7">
        <f t="shared" si="8"/>
        <v>0.30229542421542949</v>
      </c>
      <c r="H50" s="7">
        <f t="shared" si="9"/>
        <v>5.0501852522536236E-2</v>
      </c>
      <c r="I50" s="7">
        <f t="shared" si="10"/>
        <v>-2.6599997213900346E-2</v>
      </c>
      <c r="J50" s="7"/>
      <c r="K50" s="7">
        <f t="shared" si="11"/>
        <v>2741.5270846621597</v>
      </c>
      <c r="L50" s="7">
        <f t="shared" si="12"/>
        <v>8092.4887006625931</v>
      </c>
      <c r="M50" s="7">
        <f t="shared" si="13"/>
        <v>2115.7823414490663</v>
      </c>
      <c r="N50" s="7"/>
      <c r="O50" s="7">
        <f t="shared" si="14"/>
        <v>362477887128.19891</v>
      </c>
      <c r="P50" s="7">
        <f t="shared" si="15"/>
        <v>-42477887128.198914</v>
      </c>
      <c r="Q50" s="7">
        <v>-24275621539.825439</v>
      </c>
      <c r="R50" s="7"/>
      <c r="S50" s="7"/>
      <c r="T50" s="7"/>
      <c r="U50" s="7"/>
      <c r="V50" s="7"/>
    </row>
    <row r="51" spans="2:22" x14ac:dyDescent="0.3">
      <c r="B51" s="1">
        <v>44075</v>
      </c>
      <c r="C51" s="7">
        <v>683.96356200000002</v>
      </c>
      <c r="D51" s="7">
        <v>6049.373047</v>
      </c>
      <c r="E51" s="7">
        <v>1321.615112</v>
      </c>
      <c r="F51" s="7"/>
      <c r="G51" s="7">
        <f t="shared" si="8"/>
        <v>-8.1968425095721803E-2</v>
      </c>
      <c r="H51" s="7">
        <f t="shared" si="9"/>
        <v>-1.5916147715133673E-2</v>
      </c>
      <c r="I51" s="7">
        <f t="shared" si="10"/>
        <v>-9.4442418875730946E-2</v>
      </c>
      <c r="J51" s="7"/>
      <c r="K51" s="7">
        <f t="shared" si="11"/>
        <v>1932.5940799426471</v>
      </c>
      <c r="L51" s="7">
        <f t="shared" si="12"/>
        <v>7580.8409437802047</v>
      </c>
      <c r="M51" s="7">
        <f t="shared" si="13"/>
        <v>1968.3200470763541</v>
      </c>
      <c r="N51" s="7"/>
      <c r="O51" s="7">
        <f t="shared" si="14"/>
        <v>300962967372.80298</v>
      </c>
      <c r="P51" s="7">
        <f t="shared" si="15"/>
        <v>19037032627.197021</v>
      </c>
      <c r="Q51" s="7">
        <v>-24279172811.340942</v>
      </c>
      <c r="R51" s="7"/>
      <c r="S51" s="7"/>
      <c r="T51" s="7"/>
      <c r="U51" s="7"/>
      <c r="V51" s="7"/>
    </row>
    <row r="52" spans="2:22" x14ac:dyDescent="0.3">
      <c r="B52" s="1">
        <v>44044</v>
      </c>
      <c r="C52" s="7">
        <v>627.11792000000003</v>
      </c>
      <c r="D52" s="7">
        <v>5724.4985349999997</v>
      </c>
      <c r="E52" s="7">
        <v>997.31091300000003</v>
      </c>
      <c r="F52" s="7"/>
      <c r="G52" s="7">
        <f t="shared" si="8"/>
        <v>9.0645858118677258E-2</v>
      </c>
      <c r="H52" s="7">
        <f t="shared" si="9"/>
        <v>5.6751610645665113E-2</v>
      </c>
      <c r="I52" s="7">
        <f t="shared" si="10"/>
        <v>0.32517863263369295</v>
      </c>
      <c r="J52" s="7"/>
      <c r="K52" s="7">
        <f t="shared" si="11"/>
        <v>2295.9730213352395</v>
      </c>
      <c r="L52" s="7">
        <f t="shared" si="12"/>
        <v>8140.633401094914</v>
      </c>
      <c r="M52" s="7">
        <f t="shared" si="13"/>
        <v>2880.4084057601008</v>
      </c>
      <c r="N52" s="7"/>
      <c r="O52" s="7">
        <f t="shared" si="14"/>
        <v>361579419718.61005</v>
      </c>
      <c r="P52" s="7">
        <f t="shared" si="15"/>
        <v>-41579419718.610046</v>
      </c>
      <c r="Q52" s="7">
        <v>-29926359556.165955</v>
      </c>
      <c r="R52" s="7"/>
      <c r="S52" s="7"/>
      <c r="T52" s="7"/>
      <c r="U52" s="7"/>
      <c r="V52" s="7"/>
    </row>
    <row r="53" spans="2:22" x14ac:dyDescent="0.3">
      <c r="B53" s="1">
        <v>44013</v>
      </c>
      <c r="C53" s="7">
        <v>539.65667699999995</v>
      </c>
      <c r="D53" s="7">
        <v>5002.154297</v>
      </c>
      <c r="E53" s="7">
        <v>967.86468500000001</v>
      </c>
      <c r="F53" s="7"/>
      <c r="G53" s="7">
        <f t="shared" si="8"/>
        <v>0.16206830514208589</v>
      </c>
      <c r="H53" s="7">
        <f t="shared" si="9"/>
        <v>0.14440662864662523</v>
      </c>
      <c r="I53" s="7">
        <f t="shared" si="10"/>
        <v>3.0423909929103383E-2</v>
      </c>
      <c r="J53" s="7"/>
      <c r="K53" s="7">
        <f t="shared" si="11"/>
        <v>2446.3279786871685</v>
      </c>
      <c r="L53" s="7">
        <f t="shared" si="12"/>
        <v>8815.879466607139</v>
      </c>
      <c r="M53" s="7">
        <f t="shared" si="13"/>
        <v>2239.7295116034425</v>
      </c>
      <c r="N53" s="7"/>
      <c r="O53" s="7">
        <f t="shared" si="14"/>
        <v>360315738122.53149</v>
      </c>
      <c r="P53" s="7">
        <f t="shared" si="15"/>
        <v>-40315738122.531494</v>
      </c>
      <c r="Q53" s="7">
        <v>-30090132831.028931</v>
      </c>
      <c r="R53" s="7"/>
      <c r="S53" s="7"/>
      <c r="T53" s="7"/>
      <c r="U53" s="7"/>
      <c r="V53" s="7"/>
    </row>
    <row r="54" spans="2:22" x14ac:dyDescent="0.3">
      <c r="B54" s="1">
        <v>43983</v>
      </c>
      <c r="C54" s="7">
        <v>530.85742200000004</v>
      </c>
      <c r="D54" s="7">
        <v>4500.125</v>
      </c>
      <c r="E54" s="7">
        <v>955.44287099999997</v>
      </c>
      <c r="F54" s="7"/>
      <c r="G54" s="7">
        <f t="shared" si="8"/>
        <v>1.6575552371197518E-2</v>
      </c>
      <c r="H54" s="7">
        <f t="shared" si="9"/>
        <v>0.11155896713980168</v>
      </c>
      <c r="I54" s="7">
        <f t="shared" si="10"/>
        <v>1.3001105955188021E-2</v>
      </c>
      <c r="J54" s="7"/>
      <c r="K54" s="7">
        <f t="shared" si="11"/>
        <v>2140.0439244498225</v>
      </c>
      <c r="L54" s="7">
        <f t="shared" si="12"/>
        <v>8562.839142167104</v>
      </c>
      <c r="M54" s="7">
        <f t="shared" si="13"/>
        <v>2201.8593031783048</v>
      </c>
      <c r="N54" s="7"/>
      <c r="O54" s="7">
        <f t="shared" si="14"/>
        <v>336671505232.6272</v>
      </c>
      <c r="P54" s="7">
        <f t="shared" si="15"/>
        <v>-16671505232.627197</v>
      </c>
      <c r="Q54" s="7">
        <v>-32088448319.712524</v>
      </c>
      <c r="R54" s="7"/>
      <c r="S54" s="7"/>
      <c r="T54" s="7"/>
      <c r="U54" s="7"/>
      <c r="V54" s="7"/>
    </row>
    <row r="55" spans="2:22" x14ac:dyDescent="0.3">
      <c r="B55" s="1">
        <v>43952</v>
      </c>
      <c r="C55" s="7">
        <v>491.16326900000001</v>
      </c>
      <c r="D55" s="7">
        <v>4458.5986329999996</v>
      </c>
      <c r="E55" s="7">
        <v>1006.268555</v>
      </c>
      <c r="F55" s="7"/>
      <c r="G55" s="7">
        <f t="shared" si="8"/>
        <v>8.0816615380903054E-2</v>
      </c>
      <c r="H55" s="7">
        <f t="shared" si="9"/>
        <v>9.3137710787972589E-3</v>
      </c>
      <c r="I55" s="7">
        <f t="shared" si="10"/>
        <v>-5.0509065147126678E-2</v>
      </c>
      <c r="J55" s="7"/>
      <c r="K55" s="7">
        <f t="shared" si="11"/>
        <v>2275.2809919490801</v>
      </c>
      <c r="L55" s="7">
        <f t="shared" si="12"/>
        <v>7775.1983666331453</v>
      </c>
      <c r="M55" s="7">
        <f t="shared" si="13"/>
        <v>2063.8135890463168</v>
      </c>
      <c r="N55" s="7"/>
      <c r="O55" s="7">
        <f t="shared" si="14"/>
        <v>327749923101.04327</v>
      </c>
      <c r="P55" s="7">
        <f t="shared" si="15"/>
        <v>-7749923101.0432739</v>
      </c>
      <c r="Q55" s="7">
        <v>-32335416890.992493</v>
      </c>
      <c r="R55" s="7"/>
      <c r="S55" s="7"/>
      <c r="T55" s="7"/>
      <c r="U55" s="7"/>
      <c r="V55" s="7"/>
    </row>
    <row r="56" spans="2:22" x14ac:dyDescent="0.3">
      <c r="B56" s="1">
        <v>43922</v>
      </c>
      <c r="C56" s="7">
        <v>519.23681599999998</v>
      </c>
      <c r="D56" s="7">
        <v>4808.1508789999998</v>
      </c>
      <c r="E56" s="7">
        <v>974.94171100000005</v>
      </c>
      <c r="F56" s="7"/>
      <c r="G56" s="7">
        <f t="shared" si="8"/>
        <v>-5.4066942356414044E-2</v>
      </c>
      <c r="H56" s="7">
        <f t="shared" si="9"/>
        <v>-7.2699932842519313E-2</v>
      </c>
      <c r="I56" s="7">
        <f t="shared" si="10"/>
        <v>3.213201737760088E-2</v>
      </c>
      <c r="J56" s="7"/>
      <c r="K56" s="7">
        <f t="shared" si="11"/>
        <v>1991.3308835969553</v>
      </c>
      <c r="L56" s="7">
        <f t="shared" si="12"/>
        <v>7143.4098831678084</v>
      </c>
      <c r="M56" s="7">
        <f t="shared" si="13"/>
        <v>2243.442254120891</v>
      </c>
      <c r="N56" s="7"/>
      <c r="O56" s="7">
        <f t="shared" si="14"/>
        <v>306563845549.474</v>
      </c>
      <c r="P56" s="7">
        <f t="shared" si="15"/>
        <v>13436154450.526001</v>
      </c>
      <c r="Q56" s="7">
        <v>-33572062300.820313</v>
      </c>
      <c r="R56" s="7"/>
      <c r="S56" s="7"/>
      <c r="T56" s="7"/>
      <c r="U56" s="7"/>
      <c r="V56" s="7"/>
    </row>
    <row r="57" spans="2:22" x14ac:dyDescent="0.3">
      <c r="B57" s="1">
        <v>43891</v>
      </c>
      <c r="C57" s="7">
        <v>516.47143600000004</v>
      </c>
      <c r="D57" s="7">
        <v>3924.5466310000002</v>
      </c>
      <c r="E57" s="7">
        <v>757.03741500000001</v>
      </c>
      <c r="F57" s="7"/>
      <c r="G57" s="7">
        <f t="shared" si="8"/>
        <v>5.3543716210472797E-3</v>
      </c>
      <c r="H57" s="7">
        <f t="shared" si="9"/>
        <v>0.2251481078146475</v>
      </c>
      <c r="I57" s="7">
        <f t="shared" si="10"/>
        <v>0.28783821206511973</v>
      </c>
      <c r="J57" s="7"/>
      <c r="K57" s="7">
        <f t="shared" si="11"/>
        <v>2116.4216568933193</v>
      </c>
      <c r="L57" s="7">
        <f t="shared" si="12"/>
        <v>9437.8674300486273</v>
      </c>
      <c r="M57" s="7">
        <f t="shared" si="13"/>
        <v>2799.2452639528888</v>
      </c>
      <c r="N57" s="7"/>
      <c r="O57" s="7">
        <f t="shared" si="14"/>
        <v>368745832610.25818</v>
      </c>
      <c r="P57" s="7">
        <f t="shared" si="15"/>
        <v>-48745832610.258179</v>
      </c>
      <c r="Q57" s="7">
        <v>-38283650905.069153</v>
      </c>
      <c r="R57" s="7"/>
      <c r="S57" s="7"/>
      <c r="T57" s="7"/>
      <c r="U57" s="7"/>
      <c r="V57" s="7"/>
    </row>
    <row r="58" spans="2:22" x14ac:dyDescent="0.3">
      <c r="B58" s="1">
        <v>43862</v>
      </c>
      <c r="C58" s="7">
        <v>638.615906</v>
      </c>
      <c r="D58" s="7">
        <v>5053.2294920000004</v>
      </c>
      <c r="E58" s="7">
        <v>917.22155799999996</v>
      </c>
      <c r="F58" s="7"/>
      <c r="G58" s="7">
        <f t="shared" si="8"/>
        <v>-0.19126437167069241</v>
      </c>
      <c r="H58" s="7">
        <f t="shared" si="9"/>
        <v>-0.22335871798161352</v>
      </c>
      <c r="I58" s="7">
        <f t="shared" si="10"/>
        <v>-0.17464062156288737</v>
      </c>
      <c r="J58" s="7"/>
      <c r="K58" s="7">
        <f t="shared" si="11"/>
        <v>1702.5097287213503</v>
      </c>
      <c r="L58" s="7">
        <f t="shared" si="12"/>
        <v>5982.8174354095891</v>
      </c>
      <c r="M58" s="7">
        <f t="shared" si="13"/>
        <v>1794.0012258561269</v>
      </c>
      <c r="N58" s="7"/>
      <c r="O58" s="7">
        <f t="shared" si="14"/>
        <v>256053463707.59732</v>
      </c>
      <c r="P58" s="7">
        <f t="shared" si="15"/>
        <v>63946536292.402679</v>
      </c>
      <c r="Q58" s="7">
        <v>-40315738122.531494</v>
      </c>
      <c r="R58" s="7"/>
      <c r="S58" s="7"/>
      <c r="T58" s="7"/>
      <c r="U58" s="7"/>
      <c r="V58" s="7"/>
    </row>
    <row r="59" spans="2:22" x14ac:dyDescent="0.3">
      <c r="B59" s="1">
        <v>43831</v>
      </c>
      <c r="C59" s="7">
        <v>675.23266599999999</v>
      </c>
      <c r="D59" s="7">
        <v>4849.2934569999998</v>
      </c>
      <c r="E59" s="7">
        <v>1092.951904</v>
      </c>
      <c r="F59" s="7"/>
      <c r="G59" s="7">
        <f t="shared" si="8"/>
        <v>-5.4228359858407682E-2</v>
      </c>
      <c r="H59" s="7">
        <f t="shared" si="9"/>
        <v>4.2054793509272381E-2</v>
      </c>
      <c r="I59" s="7">
        <f t="shared" si="10"/>
        <v>-0.16078506781209656</v>
      </c>
      <c r="J59" s="7"/>
      <c r="K59" s="7">
        <f t="shared" si="11"/>
        <v>1990.9910755584524</v>
      </c>
      <c r="L59" s="7">
        <f t="shared" si="12"/>
        <v>8027.4172022596886</v>
      </c>
      <c r="M59" s="7">
        <f t="shared" si="13"/>
        <v>1824.1176588466901</v>
      </c>
      <c r="N59" s="7"/>
      <c r="O59" s="7">
        <f t="shared" si="14"/>
        <v>306831596855.94403</v>
      </c>
      <c r="P59" s="7">
        <f t="shared" si="15"/>
        <v>13168403144.055969</v>
      </c>
      <c r="Q59" s="7">
        <v>-41579419718.610046</v>
      </c>
      <c r="R59" s="7"/>
      <c r="S59" s="7"/>
      <c r="T59" s="7"/>
      <c r="U59" s="7"/>
      <c r="V59" s="7"/>
    </row>
    <row r="60" spans="2:22" x14ac:dyDescent="0.3">
      <c r="B60" s="1">
        <v>43800</v>
      </c>
      <c r="C60" s="7">
        <v>656.61730999999997</v>
      </c>
      <c r="D60" s="7">
        <v>4002.0034179999998</v>
      </c>
      <c r="E60" s="7">
        <v>972.91204800000003</v>
      </c>
      <c r="F60" s="7"/>
      <c r="G60" s="7">
        <f t="shared" si="8"/>
        <v>2.835038875231605E-2</v>
      </c>
      <c r="H60" s="7">
        <f t="shared" si="9"/>
        <v>0.21171647060297438</v>
      </c>
      <c r="I60" s="7">
        <f t="shared" si="10"/>
        <v>0.12338202229766199</v>
      </c>
      <c r="J60" s="7"/>
      <c r="K60" s="7">
        <f t="shared" si="11"/>
        <v>2164.8317201036002</v>
      </c>
      <c r="L60" s="7">
        <f t="shared" si="12"/>
        <v>9334.3974817511953</v>
      </c>
      <c r="M60" s="7">
        <f t="shared" si="13"/>
        <v>2441.7832737576364</v>
      </c>
      <c r="N60" s="7"/>
      <c r="O60" s="7">
        <f t="shared" si="14"/>
        <v>358283650905.06915</v>
      </c>
      <c r="P60" s="7">
        <f t="shared" si="15"/>
        <v>-38283650905.069153</v>
      </c>
      <c r="Q60" s="7">
        <v>-42155795540.831787</v>
      </c>
      <c r="R60" s="7"/>
      <c r="S60" s="7"/>
      <c r="T60" s="7"/>
      <c r="U60" s="7"/>
      <c r="V60" s="7"/>
    </row>
    <row r="61" spans="2:22" x14ac:dyDescent="0.3">
      <c r="B61" s="1">
        <v>43770</v>
      </c>
      <c r="C61" s="7">
        <v>631.97363299999995</v>
      </c>
      <c r="D61" s="7">
        <v>3981.3146969999998</v>
      </c>
      <c r="E61" s="7">
        <v>979.35687299999995</v>
      </c>
      <c r="F61" s="7"/>
      <c r="G61" s="7">
        <f t="shared" si="8"/>
        <v>3.8994786670158481E-2</v>
      </c>
      <c r="H61" s="7">
        <f t="shared" si="9"/>
        <v>5.1964545820980569E-3</v>
      </c>
      <c r="I61" s="7">
        <f t="shared" si="10"/>
        <v>-6.5806706193401307E-3</v>
      </c>
      <c r="J61" s="7"/>
      <c r="K61" s="7">
        <f t="shared" si="11"/>
        <v>2187.2397733371954</v>
      </c>
      <c r="L61" s="7">
        <f t="shared" si="12"/>
        <v>7743.4808240637731</v>
      </c>
      <c r="M61" s="7">
        <f t="shared" si="13"/>
        <v>2159.2963516968966</v>
      </c>
      <c r="N61" s="7"/>
      <c r="O61" s="7">
        <f t="shared" si="14"/>
        <v>325093661045.04193</v>
      </c>
      <c r="P61" s="7">
        <f t="shared" si="15"/>
        <v>-5093661045.0419312</v>
      </c>
      <c r="Q61" s="7">
        <v>-42477887128.198914</v>
      </c>
      <c r="R61" s="7"/>
      <c r="S61" s="7"/>
      <c r="T61" s="7"/>
      <c r="U61" s="7"/>
      <c r="V61" s="7"/>
    </row>
    <row r="62" spans="2:22" x14ac:dyDescent="0.3">
      <c r="B62" s="1">
        <v>43739</v>
      </c>
      <c r="C62" s="7">
        <v>624.06732199999999</v>
      </c>
      <c r="D62" s="7">
        <v>4224.9780270000001</v>
      </c>
      <c r="E62" s="7">
        <v>1066.484009</v>
      </c>
      <c r="F62" s="7"/>
      <c r="G62" s="7">
        <f t="shared" si="8"/>
        <v>1.2669003361146925E-2</v>
      </c>
      <c r="H62" s="7">
        <f t="shared" si="9"/>
        <v>-5.7672094018679808E-2</v>
      </c>
      <c r="I62" s="7">
        <f t="shared" si="10"/>
        <v>-8.169567969584067E-2</v>
      </c>
      <c r="J62" s="7"/>
      <c r="K62" s="7">
        <f t="shared" si="11"/>
        <v>2131.8200531841562</v>
      </c>
      <c r="L62" s="7">
        <f t="shared" si="12"/>
        <v>7259.1760910857429</v>
      </c>
      <c r="M62" s="7">
        <f t="shared" si="13"/>
        <v>1996.0263606069441</v>
      </c>
      <c r="N62" s="7"/>
      <c r="O62" s="7">
        <f t="shared" si="14"/>
        <v>308719819072.78998</v>
      </c>
      <c r="P62" s="7">
        <f t="shared" si="15"/>
        <v>11280180927.210022</v>
      </c>
      <c r="Q62" s="7">
        <v>-44823410031.494934</v>
      </c>
      <c r="R62" s="7"/>
      <c r="S62" s="7"/>
      <c r="T62" s="7"/>
      <c r="U62" s="7"/>
      <c r="V62" s="7"/>
    </row>
    <row r="63" spans="2:22" x14ac:dyDescent="0.3">
      <c r="B63" s="1">
        <v>43709</v>
      </c>
      <c r="C63" s="7">
        <v>640.30017099999998</v>
      </c>
      <c r="D63" s="7">
        <v>3921.1616210000002</v>
      </c>
      <c r="E63" s="7">
        <v>1057.431885</v>
      </c>
      <c r="F63" s="7"/>
      <c r="G63" s="7">
        <f t="shared" si="8"/>
        <v>-2.5351936068747336E-2</v>
      </c>
      <c r="H63" s="7">
        <f t="shared" si="9"/>
        <v>7.7481225046398025E-2</v>
      </c>
      <c r="I63" s="7">
        <f t="shared" si="10"/>
        <v>8.5604795244093191E-3</v>
      </c>
      <c r="J63" s="7"/>
      <c r="K63" s="7">
        <f t="shared" si="11"/>
        <v>2051.7802762693664</v>
      </c>
      <c r="L63" s="7">
        <f t="shared" si="12"/>
        <v>8300.3229531925153</v>
      </c>
      <c r="M63" s="7">
        <f t="shared" si="13"/>
        <v>2192.207157133183</v>
      </c>
      <c r="N63" s="7"/>
      <c r="O63" s="7">
        <f t="shared" si="14"/>
        <v>326887672498.67676</v>
      </c>
      <c r="P63" s="7">
        <f t="shared" si="15"/>
        <v>-6887672498.6767578</v>
      </c>
      <c r="Q63" s="7">
        <v>-48745832610.258179</v>
      </c>
      <c r="R63" s="7"/>
      <c r="S63" s="7"/>
      <c r="T63" s="7"/>
      <c r="U63" s="7"/>
      <c r="V63" s="7"/>
    </row>
  </sheetData>
  <autoFilter ref="B2:B63" xr:uid="{03676C66-2429-496C-9D47-0E93A2800BF6}">
    <sortState xmlns:xlrd2="http://schemas.microsoft.com/office/spreadsheetml/2017/richdata2" ref="B3:E63">
      <sortCondition descending="1" ref="B2:B63"/>
    </sortState>
  </autoFilter>
  <mergeCells count="2">
    <mergeCell ref="G2:I2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1A91-B819-4A60-BC21-FDB1979B323F}">
  <dimension ref="C3:Q10"/>
  <sheetViews>
    <sheetView tabSelected="1" workbookViewId="0">
      <selection activeCell="N11" sqref="N11"/>
    </sheetView>
  </sheetViews>
  <sheetFormatPr defaultRowHeight="14.4" x14ac:dyDescent="0.3"/>
  <cols>
    <col min="3" max="3" width="22.5546875" bestFit="1" customWidth="1"/>
    <col min="13" max="13" width="31.44140625" bestFit="1" customWidth="1"/>
    <col min="16" max="16" width="20.6640625" bestFit="1" customWidth="1"/>
  </cols>
  <sheetData>
    <row r="3" spans="3:17" x14ac:dyDescent="0.3">
      <c r="C3" t="s">
        <v>54</v>
      </c>
      <c r="M3" t="s">
        <v>56</v>
      </c>
    </row>
    <row r="4" spans="3:17" x14ac:dyDescent="0.3">
      <c r="M4" t="s">
        <v>57</v>
      </c>
    </row>
    <row r="5" spans="3:17" x14ac:dyDescent="0.3">
      <c r="C5" t="s">
        <v>55</v>
      </c>
    </row>
    <row r="7" spans="3:17" x14ac:dyDescent="0.3">
      <c r="M7" t="s">
        <v>38</v>
      </c>
      <c r="N7">
        <v>22.802436482159596</v>
      </c>
      <c r="P7" t="s">
        <v>59</v>
      </c>
      <c r="Q7">
        <f>6.982/12</f>
        <v>0.58183333333333331</v>
      </c>
    </row>
    <row r="8" spans="3:17" x14ac:dyDescent="0.3">
      <c r="C8" t="s">
        <v>58</v>
      </c>
      <c r="M8" t="s">
        <v>31</v>
      </c>
      <c r="N8">
        <v>24.458216191971449</v>
      </c>
    </row>
    <row r="10" spans="3:17" x14ac:dyDescent="0.3">
      <c r="M10" t="s">
        <v>57</v>
      </c>
      <c r="N10">
        <f>(N7-Q7)/N8</f>
        <v>0.90851282752665774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 Statistics</vt:lpstr>
      <vt:lpstr>Weights Calculation</vt:lpstr>
      <vt:lpstr>VaR estimation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Hiremath</dc:creator>
  <cp:lastModifiedBy>Bhuvan Hiremath</cp:lastModifiedBy>
  <dcterms:created xsi:type="dcterms:W3CDTF">2015-06-05T18:17:20Z</dcterms:created>
  <dcterms:modified xsi:type="dcterms:W3CDTF">2024-08-06T14:55:13Z</dcterms:modified>
</cp:coreProperties>
</file>