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 activeTab="3"/>
  </bookViews>
  <sheets>
    <sheet name="GetCost" sheetId="2" r:id="rId1"/>
    <sheet name="OldSummary" sheetId="1" r:id="rId2"/>
    <sheet name="Another example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N14" i="3" l="1"/>
  <c r="I3" i="3" s="1"/>
  <c r="K3" i="3"/>
  <c r="H3" i="3"/>
  <c r="K2" i="3"/>
  <c r="I2" i="3"/>
  <c r="H2" i="3"/>
  <c r="H4" i="3" s="1"/>
  <c r="G2" i="3"/>
  <c r="I4" i="3" l="1"/>
  <c r="K4" i="3"/>
  <c r="K5" i="3" s="1"/>
  <c r="K6" i="3" s="1"/>
  <c r="K7" i="3" s="1"/>
  <c r="G3" i="3"/>
  <c r="G4" i="3" s="1"/>
  <c r="G5" i="3" s="1"/>
  <c r="G6" i="3" s="1"/>
  <c r="G7" i="3" s="1"/>
  <c r="G7" i="2"/>
  <c r="G3" i="2"/>
  <c r="K2" i="2"/>
  <c r="K3" i="2"/>
  <c r="K4" i="2" s="1"/>
  <c r="K5" i="2" s="1"/>
  <c r="H3" i="2"/>
  <c r="H4" i="2" s="1"/>
  <c r="N14" i="2"/>
  <c r="H2" i="2"/>
  <c r="G2" i="2"/>
  <c r="I2" i="2"/>
  <c r="G4" i="2" l="1"/>
  <c r="G5" i="2"/>
  <c r="G6" i="2" s="1"/>
  <c r="K7" i="2"/>
  <c r="I3" i="2"/>
  <c r="I4" i="2" s="1"/>
  <c r="C29" i="1"/>
  <c r="D27" i="1"/>
  <c r="D25" i="1"/>
  <c r="B21" i="1"/>
  <c r="B23" i="1" s="1"/>
  <c r="B15" i="1"/>
  <c r="C13" i="1"/>
  <c r="C15" i="1" s="1"/>
  <c r="B4" i="1"/>
  <c r="B6" i="1" s="1"/>
  <c r="B16" i="1" l="1"/>
</calcChain>
</file>

<file path=xl/sharedStrings.xml><?xml version="1.0" encoding="utf-8"?>
<sst xmlns="http://schemas.openxmlformats.org/spreadsheetml/2006/main" count="100" uniqueCount="70">
  <si>
    <t>Considering 23053 patients of test data</t>
  </si>
  <si>
    <t>&gt;30</t>
  </si>
  <si>
    <t>&lt;30</t>
  </si>
  <si>
    <t>No</t>
  </si>
  <si>
    <t>&gt;30 + &lt;30</t>
  </si>
  <si>
    <t>cost per readmission (i.e 4.396 days)</t>
  </si>
  <si>
    <t>total readmission cost(M)</t>
  </si>
  <si>
    <t>If our Analysis</t>
  </si>
  <si>
    <t>Decision: Only those classified as &lt;30 are delayed one day during intitial discharge, assuming that it prevents their readmission as further complication would be idenfied now itself</t>
  </si>
  <si>
    <t>Extra cost incurred to wrongly classifier No instances</t>
  </si>
  <si>
    <t>classified as &lt;30; maybe &lt;30 or &gt;30, they will get readmitted</t>
  </si>
  <si>
    <t>Uneccesary</t>
  </si>
  <si>
    <t>Necessary</t>
  </si>
  <si>
    <t>wrongly classified No readmission</t>
  </si>
  <si>
    <t>total instances</t>
  </si>
  <si>
    <t>per extra day cost</t>
  </si>
  <si>
    <t>Extra cost (M)</t>
  </si>
  <si>
    <t>Extra cost  at initial admission</t>
  </si>
  <si>
    <t>The above patients do not get readmitted as they get extra treatment initially</t>
  </si>
  <si>
    <t>missed &lt;30 and &gt;30 will get readmitted</t>
  </si>
  <si>
    <t>missed &gt;30</t>
  </si>
  <si>
    <t>missed &lt;30</t>
  </si>
  <si>
    <t>missed instances who get readmitted</t>
  </si>
  <si>
    <t>per readmission cost</t>
  </si>
  <si>
    <t>cost due to missed readmissions</t>
  </si>
  <si>
    <t>Total cost after analysis (M)</t>
  </si>
  <si>
    <t>If No Analysis</t>
  </si>
  <si>
    <t>The patients below are readmitted as they are not classified as &lt;30 readmission by our missed our model</t>
  </si>
  <si>
    <t>(44.3 X 101765)/23053</t>
  </si>
  <si>
    <t>Cost saved if Initial Extra Dat Special diagnosis effect succeds (on test data of 23053 instances) (M)</t>
  </si>
  <si>
    <t>Extending to total patient encounters (101765 instances) (M)</t>
  </si>
  <si>
    <t>Predicted Class</t>
  </si>
  <si>
    <t>NO</t>
  </si>
  <si>
    <t>Actual Class</t>
  </si>
  <si>
    <t>MissedCost</t>
  </si>
  <si>
    <t>UnnecessaryCost</t>
  </si>
  <si>
    <t>NecessaryCost</t>
  </si>
  <si>
    <t>AUX Sum</t>
  </si>
  <si>
    <t>CostPer</t>
  </si>
  <si>
    <t>CostPerDay</t>
  </si>
  <si>
    <t>CostPerReadmission</t>
  </si>
  <si>
    <t>AvgNoOfDays</t>
  </si>
  <si>
    <t>NO ANALYSIS</t>
  </si>
  <si>
    <t>Total (M)</t>
  </si>
  <si>
    <t>Total Cost (M)</t>
  </si>
  <si>
    <t>Please Input Matrix to See the New Cost</t>
  </si>
  <si>
    <t>SAVINGS (TestSet)</t>
  </si>
  <si>
    <t>SAVINGS (TOTAL)</t>
  </si>
  <si>
    <t>Total Instanes</t>
  </si>
  <si>
    <t>Test Instances</t>
  </si>
  <si>
    <t>Total Instanes (n)</t>
  </si>
  <si>
    <t>Test Instances (t)</t>
  </si>
  <si>
    <t>X = (C[1][3]+C[2][3]+C[3][3])*(y/a)+(C[1][1]+C[1][2]+C[3][1]+C[3][2])*y</t>
  </si>
  <si>
    <t>Y = (X*n)/t</t>
  </si>
  <si>
    <t>X = Cost for Test set</t>
  </si>
  <si>
    <t>Y= Cost extended for complete datset</t>
  </si>
  <si>
    <t>Avg Cost per Readmission (y) [22]</t>
  </si>
  <si>
    <t>[22] $251 Million from 23700 diabetic readmissions</t>
  </si>
  <si>
    <t>a,n,t our datasets</t>
  </si>
  <si>
    <t>Avg. number of days admitted in hospital (a)</t>
  </si>
  <si>
    <t>Confusion Matrix (C[i][j]),  i,j as  (1:&gt;30;2:NO;3:&lt;30)</t>
  </si>
  <si>
    <t>Algorithm</t>
  </si>
  <si>
    <t>Respective Confusion Matrix</t>
  </si>
  <si>
    <t>Naïve Bayes</t>
  </si>
  <si>
    <t>Bayes Network</t>
  </si>
  <si>
    <t>Random Forest</t>
  </si>
  <si>
    <t>Adaboost-Trees</t>
  </si>
  <si>
    <t>Neural Network</t>
  </si>
  <si>
    <t>Cost Saved for Test Set (in Million USD)</t>
  </si>
  <si>
    <t>Cost Saved for Total set (in 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</si>
</sst>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3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7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textRotation="180" wrapText="1"/>
    </xf>
    <xf numFmtId="0" fontId="3" fillId="0" borderId="22" xfId="0" applyFont="1" applyBorder="1" applyAlignment="1">
      <alignment horizontal="center" vertical="center" textRotation="180" wrapText="1"/>
    </xf>
    <xf numFmtId="0" fontId="3" fillId="0" borderId="21" xfId="0" applyFont="1" applyBorder="1" applyAlignment="1">
      <alignment horizontal="center" vertical="center" textRotation="180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247650</xdr:colOff>
      <xdr:row>2</xdr:row>
      <xdr:rowOff>257175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019175"/>
          <a:ext cx="857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5</xdr:col>
      <xdr:colOff>247650</xdr:colOff>
      <xdr:row>3</xdr:row>
      <xdr:rowOff>257175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352550"/>
          <a:ext cx="857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247650</xdr:colOff>
      <xdr:row>4</xdr:row>
      <xdr:rowOff>257175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685925"/>
          <a:ext cx="857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171450</xdr:colOff>
      <xdr:row>5</xdr:row>
      <xdr:rowOff>257175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019300"/>
          <a:ext cx="781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5</xdr:col>
      <xdr:colOff>247650</xdr:colOff>
      <xdr:row>6</xdr:row>
      <xdr:rowOff>257175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352675"/>
          <a:ext cx="857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9" sqref="A1:XFD1048576"/>
    </sheetView>
  </sheetViews>
  <sheetFormatPr defaultRowHeight="15" x14ac:dyDescent="0.25"/>
  <cols>
    <col min="7" max="7" width="16.140625" bestFit="1" customWidth="1"/>
    <col min="8" max="8" width="11.140625" bestFit="1" customWidth="1"/>
    <col min="9" max="9" width="14" bestFit="1" customWidth="1"/>
    <col min="10" max="10" width="17.7109375" bestFit="1" customWidth="1"/>
    <col min="11" max="11" width="19.42578125" bestFit="1" customWidth="1"/>
    <col min="13" max="13" width="19.42578125" bestFit="1" customWidth="1"/>
  </cols>
  <sheetData>
    <row r="1" spans="1:14" ht="15.75" thickBot="1" x14ac:dyDescent="0.3">
      <c r="A1" s="26" t="s">
        <v>45</v>
      </c>
      <c r="B1" s="27"/>
      <c r="C1" s="30" t="s">
        <v>31</v>
      </c>
      <c r="D1" s="31"/>
      <c r="E1" s="32"/>
      <c r="G1" s="19" t="s">
        <v>35</v>
      </c>
      <c r="H1" s="20" t="s">
        <v>34</v>
      </c>
      <c r="I1" s="20" t="s">
        <v>36</v>
      </c>
      <c r="J1" s="20"/>
      <c r="K1" s="21" t="s">
        <v>42</v>
      </c>
    </row>
    <row r="2" spans="1:14" ht="15.75" thickBot="1" x14ac:dyDescent="0.3">
      <c r="A2" s="28"/>
      <c r="B2" s="29"/>
      <c r="C2" s="13" t="s">
        <v>1</v>
      </c>
      <c r="D2" s="13" t="s">
        <v>32</v>
      </c>
      <c r="E2" s="13" t="s">
        <v>2</v>
      </c>
      <c r="G2" s="4">
        <f>E4</f>
        <v>5016</v>
      </c>
      <c r="H2" s="5">
        <f>C3+D3+C5+D5</f>
        <v>3774</v>
      </c>
      <c r="I2" s="5">
        <f>E3+E5</f>
        <v>6901</v>
      </c>
      <c r="J2" s="5" t="s">
        <v>37</v>
      </c>
      <c r="K2" s="6">
        <f>C3+D3+E3+C5+D5+E5</f>
        <v>10675</v>
      </c>
    </row>
    <row r="3" spans="1:14" ht="15.75" thickBot="1" x14ac:dyDescent="0.3">
      <c r="A3" s="33" t="s">
        <v>33</v>
      </c>
      <c r="B3" s="13" t="s">
        <v>1</v>
      </c>
      <c r="C3" s="14">
        <v>81</v>
      </c>
      <c r="D3" s="14">
        <v>2979</v>
      </c>
      <c r="E3" s="14">
        <v>4972</v>
      </c>
      <c r="G3" s="18">
        <f>N14</f>
        <v>2409.2356687898091</v>
      </c>
      <c r="H3" s="15">
        <f>N15</f>
        <v>10591</v>
      </c>
      <c r="I3" s="17">
        <f>N14</f>
        <v>2409.2356687898091</v>
      </c>
      <c r="J3" s="5" t="s">
        <v>38</v>
      </c>
      <c r="K3" s="6">
        <f>N15</f>
        <v>10591</v>
      </c>
    </row>
    <row r="4" spans="1:14" ht="15.75" thickBot="1" x14ac:dyDescent="0.3">
      <c r="A4" s="34"/>
      <c r="B4" s="13" t="s">
        <v>32</v>
      </c>
      <c r="C4" s="14">
        <v>69</v>
      </c>
      <c r="D4" s="14">
        <v>7293</v>
      </c>
      <c r="E4" s="14">
        <v>5016</v>
      </c>
      <c r="G4" s="4">
        <f>(G2*G3)/1000000</f>
        <v>12.084726114649683</v>
      </c>
      <c r="H4" s="5">
        <f>(H2*H3)/1000000</f>
        <v>39.970433999999997</v>
      </c>
      <c r="I4" s="5">
        <f>(I2*I3)/1000000</f>
        <v>16.626135350318474</v>
      </c>
      <c r="J4" s="5" t="s">
        <v>43</v>
      </c>
      <c r="K4" s="6">
        <f>(K2*K3)/1000000</f>
        <v>113.058925</v>
      </c>
    </row>
    <row r="5" spans="1:14" ht="15.75" thickBot="1" x14ac:dyDescent="0.3">
      <c r="A5" s="35"/>
      <c r="B5" s="13" t="s">
        <v>2</v>
      </c>
      <c r="C5" s="14">
        <v>11</v>
      </c>
      <c r="D5" s="14">
        <v>703</v>
      </c>
      <c r="E5" s="14">
        <v>1929</v>
      </c>
      <c r="G5" s="36">
        <f>G4+H4+I4</f>
        <v>68.681295464968159</v>
      </c>
      <c r="H5" s="37"/>
      <c r="I5" s="37"/>
      <c r="J5" s="22" t="s">
        <v>44</v>
      </c>
      <c r="K5" s="23">
        <f>K4</f>
        <v>113.058925</v>
      </c>
    </row>
    <row r="6" spans="1:14" x14ac:dyDescent="0.25">
      <c r="G6" s="36">
        <f>K5-G5</f>
        <v>44.377629535031843</v>
      </c>
      <c r="H6" s="37"/>
      <c r="I6" s="37"/>
      <c r="J6" s="22" t="s">
        <v>46</v>
      </c>
      <c r="K6" s="23">
        <v>0</v>
      </c>
    </row>
    <row r="7" spans="1:14" x14ac:dyDescent="0.25">
      <c r="G7" s="38">
        <f>(G6*C8)/C9</f>
        <v>195.90029365516486</v>
      </c>
      <c r="H7" s="39"/>
      <c r="I7" s="39"/>
      <c r="J7" s="24" t="s">
        <v>47</v>
      </c>
      <c r="K7" s="12">
        <f>K6</f>
        <v>0</v>
      </c>
    </row>
    <row r="8" spans="1:14" x14ac:dyDescent="0.25">
      <c r="A8" s="40" t="s">
        <v>48</v>
      </c>
      <c r="B8" s="40"/>
      <c r="C8" s="15">
        <v>101765</v>
      </c>
    </row>
    <row r="9" spans="1:14" x14ac:dyDescent="0.25">
      <c r="A9" s="40" t="s">
        <v>49</v>
      </c>
      <c r="B9" s="40"/>
      <c r="C9" s="15">
        <v>23053</v>
      </c>
    </row>
    <row r="10" spans="1:14" x14ac:dyDescent="0.25">
      <c r="G10" t="s">
        <v>28</v>
      </c>
    </row>
    <row r="14" spans="1:14" x14ac:dyDescent="0.25">
      <c r="M14" t="s">
        <v>39</v>
      </c>
      <c r="N14" s="16">
        <f>N15/N17</f>
        <v>2409.2356687898091</v>
      </c>
    </row>
    <row r="15" spans="1:14" x14ac:dyDescent="0.25">
      <c r="M15" t="s">
        <v>40</v>
      </c>
      <c r="N15">
        <v>10591</v>
      </c>
    </row>
    <row r="17" spans="13:14" x14ac:dyDescent="0.25">
      <c r="M17" t="s">
        <v>41</v>
      </c>
      <c r="N17">
        <v>4.3959999999999999</v>
      </c>
    </row>
  </sheetData>
  <mergeCells count="8">
    <mergeCell ref="G7:I7"/>
    <mergeCell ref="A8:B8"/>
    <mergeCell ref="A9:B9"/>
    <mergeCell ref="A1:B2"/>
    <mergeCell ref="C1:E1"/>
    <mergeCell ref="A3:A5"/>
    <mergeCell ref="G5:I5"/>
    <mergeCell ref="G6:I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85" zoomScaleNormal="85" workbookViewId="0">
      <selection activeCell="A30" sqref="A30"/>
    </sheetView>
  </sheetViews>
  <sheetFormatPr defaultRowHeight="15" x14ac:dyDescent="0.25"/>
  <cols>
    <col min="1" max="1" width="95.28515625" customWidth="1"/>
    <col min="2" max="2" width="22.5703125" customWidth="1"/>
    <col min="3" max="3" width="17.7109375" customWidth="1"/>
    <col min="4" max="4" width="17.85546875" customWidth="1"/>
  </cols>
  <sheetData>
    <row r="1" spans="1:4" x14ac:dyDescent="0.25">
      <c r="A1" s="49" t="s">
        <v>0</v>
      </c>
      <c r="B1" s="49"/>
      <c r="C1" s="49"/>
      <c r="D1" s="49"/>
    </row>
    <row r="2" spans="1:4" x14ac:dyDescent="0.25">
      <c r="A2" s="9" t="s">
        <v>26</v>
      </c>
      <c r="B2" s="2" t="s">
        <v>1</v>
      </c>
      <c r="C2" s="2" t="s">
        <v>2</v>
      </c>
      <c r="D2" s="3" t="s">
        <v>3</v>
      </c>
    </row>
    <row r="3" spans="1:4" x14ac:dyDescent="0.25">
      <c r="A3" s="4"/>
      <c r="B3" s="5">
        <v>8032</v>
      </c>
      <c r="C3" s="5">
        <v>2643</v>
      </c>
      <c r="D3" s="6">
        <v>12378</v>
      </c>
    </row>
    <row r="4" spans="1:4" x14ac:dyDescent="0.25">
      <c r="A4" s="4" t="s">
        <v>4</v>
      </c>
      <c r="B4" s="41">
        <f>B3+C3</f>
        <v>10675</v>
      </c>
      <c r="C4" s="41"/>
      <c r="D4" s="6"/>
    </row>
    <row r="5" spans="1:4" x14ac:dyDescent="0.25">
      <c r="A5" s="4" t="s">
        <v>5</v>
      </c>
      <c r="B5" s="41">
        <v>10591</v>
      </c>
      <c r="C5" s="41"/>
      <c r="D5" s="6"/>
    </row>
    <row r="6" spans="1:4" x14ac:dyDescent="0.25">
      <c r="A6" s="7" t="s">
        <v>6</v>
      </c>
      <c r="B6" s="50">
        <f>(B4*B5)/1000000</f>
        <v>113.058925</v>
      </c>
      <c r="C6" s="50"/>
      <c r="D6" s="8"/>
    </row>
    <row r="7" spans="1:4" x14ac:dyDescent="0.25">
      <c r="B7" s="40"/>
      <c r="C7" s="40"/>
    </row>
    <row r="9" spans="1:4" x14ac:dyDescent="0.25">
      <c r="A9" s="9" t="s">
        <v>7</v>
      </c>
      <c r="B9" s="2"/>
      <c r="C9" s="2"/>
      <c r="D9" s="3"/>
    </row>
    <row r="10" spans="1:4" x14ac:dyDescent="0.25">
      <c r="A10" s="4" t="s">
        <v>8</v>
      </c>
      <c r="B10" s="5" t="s">
        <v>9</v>
      </c>
      <c r="C10" s="5" t="s">
        <v>10</v>
      </c>
      <c r="D10" s="6"/>
    </row>
    <row r="11" spans="1:4" x14ac:dyDescent="0.25">
      <c r="A11" s="4"/>
      <c r="B11" s="5" t="s">
        <v>11</v>
      </c>
      <c r="C11" s="41" t="s">
        <v>12</v>
      </c>
      <c r="D11" s="45"/>
    </row>
    <row r="12" spans="1:4" x14ac:dyDescent="0.25">
      <c r="A12" s="4" t="s">
        <v>13</v>
      </c>
      <c r="B12" s="5">
        <v>5016</v>
      </c>
      <c r="C12" s="5">
        <v>4972</v>
      </c>
      <c r="D12" s="6">
        <v>1929</v>
      </c>
    </row>
    <row r="13" spans="1:4" x14ac:dyDescent="0.25">
      <c r="A13" s="4" t="s">
        <v>14</v>
      </c>
      <c r="B13" s="5">
        <v>5016</v>
      </c>
      <c r="C13" s="41">
        <f>C12+D12</f>
        <v>6901</v>
      </c>
      <c r="D13" s="45"/>
    </row>
    <row r="14" spans="1:4" x14ac:dyDescent="0.25">
      <c r="A14" s="4" t="s">
        <v>15</v>
      </c>
      <c r="B14" s="5">
        <v>2409</v>
      </c>
      <c r="C14" s="41">
        <v>2409</v>
      </c>
      <c r="D14" s="45"/>
    </row>
    <row r="15" spans="1:4" x14ac:dyDescent="0.25">
      <c r="A15" s="4" t="s">
        <v>16</v>
      </c>
      <c r="B15" s="5">
        <f>(B12*B14)/1000000</f>
        <v>12.083544</v>
      </c>
      <c r="C15" s="41">
        <f>(C13*C14)/1000000</f>
        <v>16.624509</v>
      </c>
      <c r="D15" s="45"/>
    </row>
    <row r="16" spans="1:4" ht="15.75" thickBot="1" x14ac:dyDescent="0.3">
      <c r="A16" s="4" t="s">
        <v>17</v>
      </c>
      <c r="B16" s="41">
        <f>B15+C15</f>
        <v>28.708053</v>
      </c>
      <c r="C16" s="41"/>
      <c r="D16" s="45"/>
    </row>
    <row r="17" spans="1:4" ht="15.75" thickBot="1" x14ac:dyDescent="0.3">
      <c r="A17" s="46" t="s">
        <v>18</v>
      </c>
      <c r="B17" s="47"/>
      <c r="C17" s="47"/>
      <c r="D17" s="48"/>
    </row>
    <row r="18" spans="1:4" x14ac:dyDescent="0.25">
      <c r="A18" s="42" t="s">
        <v>27</v>
      </c>
      <c r="B18" s="43"/>
      <c r="C18" s="43"/>
      <c r="D18" s="44"/>
    </row>
    <row r="19" spans="1:4" x14ac:dyDescent="0.25">
      <c r="A19" s="4" t="s">
        <v>19</v>
      </c>
      <c r="B19" s="5" t="s">
        <v>20</v>
      </c>
      <c r="C19" s="5" t="s">
        <v>21</v>
      </c>
      <c r="D19" s="6"/>
    </row>
    <row r="20" spans="1:4" x14ac:dyDescent="0.25">
      <c r="A20" s="4" t="s">
        <v>22</v>
      </c>
      <c r="B20" s="5">
        <v>3060</v>
      </c>
      <c r="C20" s="5">
        <v>714</v>
      </c>
      <c r="D20" s="6"/>
    </row>
    <row r="21" spans="1:4" x14ac:dyDescent="0.25">
      <c r="A21" s="4" t="s">
        <v>14</v>
      </c>
      <c r="B21" s="41">
        <f>B20+C20</f>
        <v>3774</v>
      </c>
      <c r="C21" s="41"/>
      <c r="D21" s="6"/>
    </row>
    <row r="22" spans="1:4" x14ac:dyDescent="0.25">
      <c r="A22" s="4" t="s">
        <v>23</v>
      </c>
      <c r="B22" s="41">
        <v>10591</v>
      </c>
      <c r="C22" s="41"/>
      <c r="D22" s="6"/>
    </row>
    <row r="23" spans="1:4" x14ac:dyDescent="0.25">
      <c r="A23" s="4" t="s">
        <v>24</v>
      </c>
      <c r="B23" s="41">
        <f>(B21*B22)/1000000</f>
        <v>39.970433999999997</v>
      </c>
      <c r="C23" s="41"/>
      <c r="D23" s="6"/>
    </row>
    <row r="24" spans="1:4" x14ac:dyDescent="0.25">
      <c r="A24" s="4"/>
      <c r="B24" s="5"/>
      <c r="C24" s="5"/>
      <c r="D24" s="6"/>
    </row>
    <row r="25" spans="1:4" x14ac:dyDescent="0.25">
      <c r="A25" s="10" t="s">
        <v>25</v>
      </c>
      <c r="B25" s="11">
        <v>28.7</v>
      </c>
      <c r="C25" s="11">
        <v>40</v>
      </c>
      <c r="D25" s="12">
        <f>B25+C25</f>
        <v>68.7</v>
      </c>
    </row>
    <row r="27" spans="1:4" x14ac:dyDescent="0.25">
      <c r="A27" s="1" t="s">
        <v>29</v>
      </c>
      <c r="B27">
        <v>113</v>
      </c>
      <c r="C27">
        <v>68.7</v>
      </c>
      <c r="D27" s="1">
        <f>B27-C27</f>
        <v>44.3</v>
      </c>
    </row>
    <row r="29" spans="1:4" x14ac:dyDescent="0.25">
      <c r="A29" s="1" t="s">
        <v>30</v>
      </c>
      <c r="B29" t="s">
        <v>28</v>
      </c>
      <c r="C29" s="1">
        <f>(44.3*101765)/23053</f>
        <v>195.55760638528608</v>
      </c>
    </row>
  </sheetData>
  <mergeCells count="15">
    <mergeCell ref="C11:D11"/>
    <mergeCell ref="A1:D1"/>
    <mergeCell ref="B4:C4"/>
    <mergeCell ref="B5:C5"/>
    <mergeCell ref="B6:C6"/>
    <mergeCell ref="B7:C7"/>
    <mergeCell ref="B22:C22"/>
    <mergeCell ref="B23:C23"/>
    <mergeCell ref="A18:D18"/>
    <mergeCell ref="C13:D13"/>
    <mergeCell ref="C14:D14"/>
    <mergeCell ref="C15:D15"/>
    <mergeCell ref="B16:D16"/>
    <mergeCell ref="A17:D17"/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D1" workbookViewId="0">
      <selection activeCell="J3" sqref="J3"/>
    </sheetView>
  </sheetViews>
  <sheetFormatPr defaultRowHeight="15" x14ac:dyDescent="0.25"/>
  <cols>
    <col min="1" max="1" width="23.140625" customWidth="1"/>
    <col min="2" max="2" width="16.28515625" customWidth="1"/>
    <col min="7" max="7" width="16.140625" bestFit="1" customWidth="1"/>
    <col min="8" max="8" width="11.140625" bestFit="1" customWidth="1"/>
    <col min="9" max="9" width="14" bestFit="1" customWidth="1"/>
    <col min="10" max="10" width="17.7109375" bestFit="1" customWidth="1"/>
    <col min="11" max="11" width="19.42578125" bestFit="1" customWidth="1"/>
    <col min="13" max="13" width="19.42578125" bestFit="1" customWidth="1"/>
  </cols>
  <sheetData>
    <row r="1" spans="1:14" ht="15.75" thickBot="1" x14ac:dyDescent="0.3">
      <c r="A1" s="26" t="s">
        <v>45</v>
      </c>
      <c r="B1" s="27"/>
      <c r="C1" s="30" t="s">
        <v>31</v>
      </c>
      <c r="D1" s="31"/>
      <c r="E1" s="32"/>
      <c r="G1" s="19" t="s">
        <v>35</v>
      </c>
      <c r="H1" s="20" t="s">
        <v>34</v>
      </c>
      <c r="I1" s="20" t="s">
        <v>36</v>
      </c>
      <c r="J1" s="20"/>
      <c r="K1" s="21" t="s">
        <v>42</v>
      </c>
    </row>
    <row r="2" spans="1:14" ht="15.75" thickBot="1" x14ac:dyDescent="0.3">
      <c r="A2" s="28"/>
      <c r="B2" s="29"/>
      <c r="C2" s="13" t="s">
        <v>1</v>
      </c>
      <c r="D2" s="13" t="s">
        <v>32</v>
      </c>
      <c r="E2" s="13" t="s">
        <v>2</v>
      </c>
      <c r="G2" s="4">
        <f>E4</f>
        <v>5031</v>
      </c>
      <c r="H2" s="5">
        <f>C3+D3+C5+D5</f>
        <v>3756</v>
      </c>
      <c r="I2" s="5">
        <f>E3+E5</f>
        <v>6919</v>
      </c>
      <c r="J2" s="5" t="s">
        <v>37</v>
      </c>
      <c r="K2" s="6">
        <f>C3+D3+E3+C5+D5+E5</f>
        <v>10675</v>
      </c>
    </row>
    <row r="3" spans="1:14" ht="15.75" thickBot="1" x14ac:dyDescent="0.3">
      <c r="A3" s="33" t="s">
        <v>33</v>
      </c>
      <c r="B3" s="13" t="s">
        <v>1</v>
      </c>
      <c r="C3" s="14">
        <v>58</v>
      </c>
      <c r="D3" s="14">
        <v>2977</v>
      </c>
      <c r="E3" s="14">
        <v>4997</v>
      </c>
      <c r="G3" s="18">
        <f>N14</f>
        <v>2409.2356687898091</v>
      </c>
      <c r="H3" s="15">
        <f>N16</f>
        <v>10591</v>
      </c>
      <c r="I3" s="17">
        <f>N14</f>
        <v>2409.2356687898091</v>
      </c>
      <c r="J3" s="5" t="s">
        <v>38</v>
      </c>
      <c r="K3" s="6">
        <f>N16</f>
        <v>10591</v>
      </c>
    </row>
    <row r="4" spans="1:14" ht="15.75" thickBot="1" x14ac:dyDescent="0.3">
      <c r="A4" s="34"/>
      <c r="B4" s="13" t="s">
        <v>32</v>
      </c>
      <c r="C4" s="14">
        <v>48</v>
      </c>
      <c r="D4" s="14">
        <v>7299</v>
      </c>
      <c r="E4" s="14">
        <v>5031</v>
      </c>
      <c r="G4" s="4">
        <f>(G2*G3)/1000000</f>
        <v>12.120864649681529</v>
      </c>
      <c r="H4" s="5">
        <f>(H2*H3)/1000000</f>
        <v>39.779795999999997</v>
      </c>
      <c r="I4" s="5">
        <f>(I2*I3)/1000000</f>
        <v>16.669501592356688</v>
      </c>
      <c r="J4" s="5" t="s">
        <v>43</v>
      </c>
      <c r="K4" s="6">
        <f>(K2*K3)/1000000</f>
        <v>113.058925</v>
      </c>
    </row>
    <row r="5" spans="1:14" ht="15.75" thickBot="1" x14ac:dyDescent="0.3">
      <c r="A5" s="35"/>
      <c r="B5" s="13" t="s">
        <v>2</v>
      </c>
      <c r="C5" s="14">
        <v>11</v>
      </c>
      <c r="D5" s="14">
        <v>710</v>
      </c>
      <c r="E5" s="14">
        <v>1922</v>
      </c>
      <c r="G5" s="36">
        <f>G4+H4+I4</f>
        <v>68.570162242038208</v>
      </c>
      <c r="H5" s="37"/>
      <c r="I5" s="37"/>
      <c r="J5" s="22" t="s">
        <v>44</v>
      </c>
      <c r="K5" s="23">
        <f>K4</f>
        <v>113.058925</v>
      </c>
    </row>
    <row r="6" spans="1:14" x14ac:dyDescent="0.25">
      <c r="G6" s="36">
        <f>K5-G5</f>
        <v>44.488762757961794</v>
      </c>
      <c r="H6" s="37"/>
      <c r="I6" s="37"/>
      <c r="J6" s="22" t="s">
        <v>46</v>
      </c>
      <c r="K6" s="23">
        <f>K5</f>
        <v>113.058925</v>
      </c>
    </row>
    <row r="7" spans="1:14" x14ac:dyDescent="0.25">
      <c r="G7" s="38">
        <f>(G6*C8)/C9</f>
        <v>196.39087936771708</v>
      </c>
      <c r="H7" s="39"/>
      <c r="I7" s="39"/>
      <c r="J7" s="24" t="s">
        <v>47</v>
      </c>
      <c r="K7" s="12">
        <f>(K6*C8)/C9</f>
        <v>499.08651813755256</v>
      </c>
    </row>
    <row r="8" spans="1:14" x14ac:dyDescent="0.25">
      <c r="A8" s="51" t="s">
        <v>50</v>
      </c>
      <c r="B8" s="51"/>
      <c r="C8" s="15">
        <v>101765</v>
      </c>
    </row>
    <row r="9" spans="1:14" x14ac:dyDescent="0.25">
      <c r="A9" s="51" t="s">
        <v>51</v>
      </c>
      <c r="B9" s="51"/>
      <c r="C9" s="15">
        <v>23053</v>
      </c>
    </row>
    <row r="10" spans="1:14" x14ac:dyDescent="0.25">
      <c r="A10" s="51" t="s">
        <v>56</v>
      </c>
      <c r="B10" s="51"/>
      <c r="C10" s="15">
        <v>10591</v>
      </c>
      <c r="G10" t="s">
        <v>28</v>
      </c>
    </row>
    <row r="11" spans="1:14" x14ac:dyDescent="0.25">
      <c r="A11" s="51" t="s">
        <v>59</v>
      </c>
      <c r="B11" s="51"/>
      <c r="C11" s="15">
        <v>4.3959999999999999</v>
      </c>
    </row>
    <row r="12" spans="1:14" x14ac:dyDescent="0.25">
      <c r="A12" s="51" t="s">
        <v>54</v>
      </c>
      <c r="B12" s="51"/>
      <c r="C12" s="25"/>
    </row>
    <row r="13" spans="1:14" x14ac:dyDescent="0.25">
      <c r="A13" s="51" t="s">
        <v>55</v>
      </c>
      <c r="B13" s="51"/>
      <c r="C13" s="25"/>
    </row>
    <row r="14" spans="1:14" x14ac:dyDescent="0.25">
      <c r="A14" s="51" t="s">
        <v>60</v>
      </c>
      <c r="B14" s="51"/>
      <c r="C14" s="51"/>
      <c r="M14" t="s">
        <v>39</v>
      </c>
      <c r="N14" s="16">
        <f>N16/N18</f>
        <v>2409.2356687898091</v>
      </c>
    </row>
    <row r="15" spans="1:14" x14ac:dyDescent="0.25">
      <c r="N15" s="16"/>
    </row>
    <row r="16" spans="1:14" x14ac:dyDescent="0.25">
      <c r="A16" t="s">
        <v>52</v>
      </c>
      <c r="M16" t="s">
        <v>40</v>
      </c>
      <c r="N16">
        <v>10591</v>
      </c>
    </row>
    <row r="17" spans="1:14" x14ac:dyDescent="0.25">
      <c r="A17" t="s">
        <v>53</v>
      </c>
    </row>
    <row r="18" spans="1:14" x14ac:dyDescent="0.25">
      <c r="M18" t="s">
        <v>41</v>
      </c>
      <c r="N18">
        <v>4.3959999999999999</v>
      </c>
    </row>
    <row r="20" spans="1:14" x14ac:dyDescent="0.25">
      <c r="A20" t="s">
        <v>57</v>
      </c>
    </row>
    <row r="21" spans="1:14" x14ac:dyDescent="0.25">
      <c r="A21" t="s">
        <v>58</v>
      </c>
    </row>
  </sheetData>
  <mergeCells count="13">
    <mergeCell ref="A1:B2"/>
    <mergeCell ref="C1:E1"/>
    <mergeCell ref="A3:A5"/>
    <mergeCell ref="A12:B12"/>
    <mergeCell ref="A13:B13"/>
    <mergeCell ref="A14:C14"/>
    <mergeCell ref="G5:I5"/>
    <mergeCell ref="G6:I6"/>
    <mergeCell ref="G7:I7"/>
    <mergeCell ref="A10:B10"/>
    <mergeCell ref="A11:B11"/>
    <mergeCell ref="A8:B8"/>
    <mergeCell ref="A9:B9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D3" sqref="D3:D7"/>
    </sheetView>
  </sheetViews>
  <sheetFormatPr defaultRowHeight="15" x14ac:dyDescent="0.25"/>
  <cols>
    <col min="4" max="4" width="16.85546875" bestFit="1" customWidth="1"/>
  </cols>
  <sheetData>
    <row r="2" spans="2:5" ht="63.75" x14ac:dyDescent="0.25">
      <c r="B2" s="52" t="s">
        <v>61</v>
      </c>
      <c r="C2" s="52" t="s">
        <v>68</v>
      </c>
      <c r="D2" s="52" t="s">
        <v>69</v>
      </c>
      <c r="E2" s="52" t="s">
        <v>62</v>
      </c>
    </row>
    <row r="3" spans="2:5" ht="25.5" x14ac:dyDescent="0.25">
      <c r="B3" s="52" t="s">
        <v>63</v>
      </c>
      <c r="C3" s="52">
        <v>58.725999999999999</v>
      </c>
      <c r="D3" s="52">
        <f>(C3*98053)/23053</f>
        <v>249.78356300698391</v>
      </c>
      <c r="E3" s="53"/>
    </row>
    <row r="4" spans="2:5" ht="25.5" x14ac:dyDescent="0.25">
      <c r="B4" s="52" t="s">
        <v>64</v>
      </c>
      <c r="C4" s="52">
        <v>58.808</v>
      </c>
      <c r="D4" s="52">
        <f>(C4*98053)/23053</f>
        <v>250.13233956534941</v>
      </c>
      <c r="E4" s="53"/>
    </row>
    <row r="5" spans="2:5" ht="25.5" x14ac:dyDescent="0.25">
      <c r="B5" s="52" t="s">
        <v>65</v>
      </c>
      <c r="C5" s="52">
        <v>59.424999999999997</v>
      </c>
      <c r="D5" s="52">
        <f>(C5*98053)/23053</f>
        <v>252.75667049841667</v>
      </c>
      <c r="E5" s="53"/>
    </row>
    <row r="6" spans="2:5" ht="25.5" x14ac:dyDescent="0.25">
      <c r="B6" s="52" t="s">
        <v>66</v>
      </c>
      <c r="C6" s="52">
        <v>58.298000000000002</v>
      </c>
      <c r="D6" s="52">
        <f>(C6*98053)/23053</f>
        <v>247.96311950722247</v>
      </c>
      <c r="E6" s="53"/>
    </row>
    <row r="7" spans="2:5" ht="25.5" x14ac:dyDescent="0.25">
      <c r="B7" s="52" t="s">
        <v>67</v>
      </c>
      <c r="C7" s="52">
        <v>58.963000000000001</v>
      </c>
      <c r="D7" s="52">
        <f>(C7*98053)/23053</f>
        <v>250.79161232811347</v>
      </c>
      <c r="E7" s="5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GetCost</vt:lpstr>
      <vt:lpstr>OldSummary</vt:lpstr>
      <vt:lpstr>Another example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2015-02-13T22:07:55Z</dcterms:created>
  <dcterms:modified xsi:type="dcterms:W3CDTF">2015-02-23T14:02:15Z</dcterms:modified>
</cp:coreProperties>
</file>