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bae5d2d9cf1ffc/"/>
    </mc:Choice>
  </mc:AlternateContent>
  <xr:revisionPtr revIDLastSave="41" documentId="8_{1D7BC9B7-B46D-4795-A6DB-A1686A6F42BD}" xr6:coauthVersionLast="47" xr6:coauthVersionMax="47" xr10:uidLastSave="{01F14787-1D2B-4420-9537-A0FB1A50D43A}"/>
  <bookViews>
    <workbookView xWindow="-28920" yWindow="-3345" windowWidth="29040" windowHeight="15720" activeTab="1" xr2:uid="{9B9E0AFD-3263-483E-949E-058C3F63AE37}"/>
  </bookViews>
  <sheets>
    <sheet name="Script" sheetId="1" r:id="rId1"/>
    <sheet name="Project Tracker" sheetId="2" r:id="rId2"/>
    <sheet name="Lists" sheetId="3" r:id="rId3"/>
    <sheet name="Calculation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3" i="2"/>
  <c r="L14" i="2"/>
  <c r="L15" i="2"/>
  <c r="L16" i="2"/>
  <c r="K9" i="2"/>
  <c r="M9" i="2" s="1"/>
  <c r="K10" i="2"/>
  <c r="M10" i="2" s="1"/>
  <c r="K11" i="2"/>
  <c r="M11" i="2" s="1"/>
  <c r="K13" i="2"/>
  <c r="K14" i="2"/>
  <c r="K15" i="2"/>
  <c r="K16" i="2"/>
  <c r="K12" i="2"/>
  <c r="L12" i="2" s="1"/>
  <c r="D8" i="4"/>
  <c r="D7" i="4"/>
  <c r="D6" i="4"/>
  <c r="D5" i="4"/>
  <c r="D4" i="4"/>
  <c r="D3" i="4"/>
  <c r="C8" i="4"/>
  <c r="C7" i="4"/>
  <c r="C6" i="4"/>
  <c r="C5" i="4"/>
  <c r="C4" i="4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X8" i="2" s="1"/>
  <c r="CY8" i="2" s="1"/>
  <c r="CZ8" i="2" s="1"/>
  <c r="DA8" i="2" s="1"/>
  <c r="DB8" i="2" s="1"/>
  <c r="DC8" i="2" s="1"/>
  <c r="M13" i="2" l="1"/>
  <c r="M12" i="2"/>
  <c r="M16" i="2"/>
  <c r="M15" i="2"/>
  <c r="M14" i="2"/>
  <c r="E4" i="4"/>
  <c r="F4" i="4" s="1"/>
  <c r="E7" i="4"/>
  <c r="F7" i="4" s="1"/>
  <c r="E5" i="4"/>
  <c r="F5" i="4" s="1"/>
  <c r="E6" i="4"/>
  <c r="F6" i="4" s="1"/>
  <c r="E8" i="4"/>
  <c r="F8" i="4" s="1"/>
</calcChain>
</file>

<file path=xl/sharedStrings.xml><?xml version="1.0" encoding="utf-8"?>
<sst xmlns="http://schemas.openxmlformats.org/spreadsheetml/2006/main" count="78" uniqueCount="48">
  <si>
    <t>How to Create a Project Tracker in Excel</t>
  </si>
  <si>
    <t>- Basic data structure (Project/Task, Assigned To, Health, Priority, Start, End, Duration, Progress, Status)</t>
  </si>
  <si>
    <t>- Creating drop down menus</t>
  </si>
  <si>
    <t>- Creating hierarchy (project and task)</t>
  </si>
  <si>
    <t>- Differentiating formula columns, protecting</t>
  </si>
  <si>
    <t>- Creating color coding/other conditional formatting</t>
  </si>
  <si>
    <t>- Gantt Chart</t>
  </si>
  <si>
    <t>- Progress diagrams (use auxiliary tab for calculations)</t>
  </si>
  <si>
    <t>- Dependency</t>
  </si>
  <si>
    <t>Assigned To</t>
  </si>
  <si>
    <t>Health</t>
  </si>
  <si>
    <t>Priority</t>
  </si>
  <si>
    <t>Start</t>
  </si>
  <si>
    <t>End</t>
  </si>
  <si>
    <t>Duration</t>
  </si>
  <si>
    <t>Progress</t>
  </si>
  <si>
    <t>Status</t>
  </si>
  <si>
    <t>Phase / Task</t>
  </si>
  <si>
    <t>Phase 1: Development</t>
  </si>
  <si>
    <t>Kick off Meeting</t>
  </si>
  <si>
    <t>Gather Requirements</t>
  </si>
  <si>
    <t>Paul</t>
  </si>
  <si>
    <t>Mary</t>
  </si>
  <si>
    <t>Emily</t>
  </si>
  <si>
    <t>Green</t>
  </si>
  <si>
    <t>Amber</t>
  </si>
  <si>
    <t>Red</t>
  </si>
  <si>
    <t>Complete</t>
  </si>
  <si>
    <t>In Progress</t>
  </si>
  <si>
    <t>On Hold</t>
  </si>
  <si>
    <t>Not Started</t>
  </si>
  <si>
    <t>Overdue</t>
  </si>
  <si>
    <t>Review Requirements</t>
  </si>
  <si>
    <t>H</t>
  </si>
  <si>
    <t>P</t>
  </si>
  <si>
    <t>T</t>
  </si>
  <si>
    <t>Phase 2: Testing</t>
  </si>
  <si>
    <t>Functional Test Meeting</t>
  </si>
  <si>
    <t>Functional Tests</t>
  </si>
  <si>
    <t>UAT</t>
  </si>
  <si>
    <t>Gantt start</t>
  </si>
  <si>
    <t>[Project Name Placeholder]</t>
  </si>
  <si>
    <t>Total Tasks</t>
  </si>
  <si>
    <t>Used In Progress Charts</t>
  </si>
  <si>
    <t>Task ID</t>
  </si>
  <si>
    <t>Tgt Start</t>
  </si>
  <si>
    <t>Tgt End</t>
  </si>
  <si>
    <t>Dependent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</si>
</sst>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409]d\-mmm\-yy;@"/>
    <numFmt numFmtId="166" formatCode="[$-409]dd\-mmm\-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8"/>
      <color theme="1" tint="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 applyAlignment="1">
      <alignment horizontal="center"/>
    </xf>
    <xf numFmtId="9" fontId="0" fillId="0" borderId="2" xfId="1" applyFont="1" applyBorder="1"/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3" fillId="0" borderId="1" xfId="0" applyNumberFormat="1" applyFont="1" applyBorder="1" applyAlignment="1">
      <alignment horizontal="center"/>
    </xf>
    <xf numFmtId="166" fontId="4" fillId="4" borderId="0" xfId="0" applyNumberFormat="1" applyFont="1" applyFill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9" fontId="0" fillId="0" borderId="0" xfId="0" applyNumberFormat="1"/>
    <xf numFmtId="9" fontId="3" fillId="3" borderId="0" xfId="1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2" fillId="2" borderId="0" xfId="0" applyFon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42">
    <dxf>
      <numFmt numFmtId="165" formatCode="[$-409]d\-mmm\-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numFmt numFmtId="165" formatCode="[$-409]d\-mmm\-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numFmt numFmtId="165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numFmt numFmtId="165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lightDown">
          <fgColor theme="0" tint="-0.14996795556505021"/>
        </patternFill>
      </fill>
    </dxf>
    <dxf>
      <border>
        <left style="thin">
          <color theme="0" tint="-0.34998626667073579"/>
        </left>
        <right style="thin">
          <color theme="0" tint="-0.34998626667073579"/>
        </right>
        <vertical/>
        <horizontal/>
      </border>
    </dxf>
    <dxf>
      <font>
        <color theme="3" tint="9.9948118533890809E-2"/>
      </font>
      <fill>
        <patternFill>
          <bgColor theme="3" tint="9.9948118533890809E-2"/>
        </patternFill>
      </fill>
    </dxf>
    <dxf>
      <font>
        <color theme="3" tint="9.9948118533890809E-2"/>
      </font>
      <fill>
        <patternFill>
          <bgColor theme="3" tint="9.9948118533890809E-2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3" tint="9.9948118533890809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5" tint="0.59996337778862885"/>
      </font>
      <fill>
        <patternFill>
          <bgColor theme="5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lightDown">
          <fgColor theme="0" tint="-0.14996795556505021"/>
        </patternFill>
      </fill>
    </dxf>
    <dxf>
      <border>
        <left style="thin">
          <color theme="0" tint="-0.34998626667073579"/>
        </left>
        <right style="thin">
          <color theme="0" tint="-0.34998626667073579"/>
        </right>
        <vertical/>
        <horizontal/>
      </border>
    </dxf>
    <dxf>
      <font>
        <color theme="3" tint="9.9948118533890809E-2"/>
      </font>
      <fill>
        <patternFill>
          <bgColor theme="3" tint="9.9948118533890809E-2"/>
        </patternFill>
      </fill>
    </dxf>
    <dxf>
      <font>
        <color theme="3" tint="9.9948118533890809E-2"/>
      </font>
      <fill>
        <patternFill>
          <bgColor theme="3" tint="9.9948118533890809E-2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3" tint="9.9948118533890809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5" tint="0.59996337778862885"/>
      </font>
      <fill>
        <patternFill>
          <bgColor theme="5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vertical="center" textRotation="0" wrapText="0" indent="0" justifyLastLine="0" shrinkToFit="0" readingOrder="0"/>
    </dxf>
    <dxf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border diagonalUp="0" diagonalDown="0">
        <top style="thin">
          <color theme="0" tint="-0.14990691854609822"/>
        </top>
        <bottom style="thin">
          <color theme="0" tint="-0.14990691854609822"/>
        </bottom>
      </border>
    </dxf>
  </dxfs>
  <tableStyles count="1" defaultTableStyle="TableStyleMedium2" defaultPivotStyle="PivotStyleLight16">
    <tableStyle name="Table Style 1" pivot="0" count="0" xr9:uid="{8843F6D8-7F42-4903-B66D-6ED21C780E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Not Started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5-4F64-9918-9F0C78C4661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5-4F64-9918-9F0C78C4661C}"/>
              </c:ext>
            </c:extLst>
          </c:dPt>
          <c:val>
            <c:numRef>
              <c:f>Calculations!$E$7:$F$7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5-4F64-9918-9F0C78C4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In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0-44CE-876B-934459BD4061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0-44CE-876B-934459BD4061}"/>
              </c:ext>
            </c:extLst>
          </c:dPt>
          <c:val>
            <c:numRef>
              <c:f>Calculations!$E$5:$F$5</c:f>
              <c:numCache>
                <c:formatCode>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0-44CE-876B-934459BD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11-425B-A346-D9D905F79B54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11-425B-A346-D9D905F79B54}"/>
              </c:ext>
            </c:extLst>
          </c:dPt>
          <c:val>
            <c:numRef>
              <c:f>Calculations!$E$4:$F$4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1-425B-A346-D9D905F7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593910</xdr:colOff>
      <xdr:row>0</xdr:row>
      <xdr:rowOff>78442</xdr:rowOff>
    </xdr:from>
    <xdr:to>
      <xdr:col>9</xdr:col>
      <xdr:colOff>705970</xdr:colOff>
      <xdr:row>6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7D357-706C-437F-936E-E6D66E110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420220</xdr:colOff>
      <xdr:row>0</xdr:row>
      <xdr:rowOff>78442</xdr:rowOff>
    </xdr:from>
    <xdr:to>
      <xdr:col>7</xdr:col>
      <xdr:colOff>599514</xdr:colOff>
      <xdr:row>6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CA3C0-DA8A-4914-A2BF-712D3E6DC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2891117</xdr:colOff>
      <xdr:row>0</xdr:row>
      <xdr:rowOff>78442</xdr:rowOff>
    </xdr:from>
    <xdr:to>
      <xdr:col>5</xdr:col>
      <xdr:colOff>425823</xdr:colOff>
      <xdr:row>6</xdr:row>
      <xdr:rowOff>145677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70FA0-372A-4888-A261-F1006832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324971</xdr:colOff>
      <xdr:row>2</xdr:row>
      <xdr:rowOff>283508</xdr:rowOff>
    </xdr:from>
    <xdr:to>
      <xdr:col>4</xdr:col>
      <xdr:colOff>1030941</xdr:colOff>
      <xdr:row>5</xdr:row>
      <xdr:rowOff>14567</xdr:rowOff>
    </xdr:to>
    <xdr:sp macro="" textlink="Calculations!$E$4">
      <xdr:nvSpPr>
        <xdr:cNvPr id="6" name="TextBox 5">
          <a:extLst>
            <a:ext uri="{FF2B5EF4-FFF2-40B4-BE49-F238E27FC236}">
              <a16:creationId xmlns:a16="http://schemas.microsoft.com/office/drawing/2014/main" id="{7143318A-46DC-3CF3-3723-E88A18FA679A}"/>
            </a:ext>
          </a:extLst>
        </xdr:cNvPr>
        <xdr:cNvSpPr txBox="1"/>
      </xdr:nvSpPr>
      <xdr:spPr>
        <a:xfrm>
          <a:off x="3877236" y="664508"/>
          <a:ext cx="705970" cy="41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F468A91-30A9-45C0-BFEC-27E423C83FAC}" type="TxLink">
            <a:rPr lang="en-US" sz="1400" b="1" i="0" u="none" strike="noStrike" kern="1200">
              <a:solidFill>
                <a:srgbClr val="000000"/>
              </a:solidFill>
              <a:latin typeface="Aptos Narrow"/>
            </a:rPr>
            <a:t>0%</a:t>
          </a:fld>
          <a:endParaRPr lang="en-US" sz="1800" b="1" kern="1200"/>
        </a:p>
      </xdr:txBody>
    </xdr:sp>
    <xdr:clientData/>
  </xdr:twoCellAnchor>
  <xdr:twoCellAnchor>
    <xdr:from>
      <xdr:col>6</xdr:col>
      <xdr:colOff>199465</xdr:colOff>
      <xdr:row>2</xdr:row>
      <xdr:rowOff>283508</xdr:rowOff>
    </xdr:from>
    <xdr:to>
      <xdr:col>7</xdr:col>
      <xdr:colOff>190500</xdr:colOff>
      <xdr:row>5</xdr:row>
      <xdr:rowOff>14567</xdr:rowOff>
    </xdr:to>
    <xdr:sp macro="" textlink="Calculations!$E$5">
      <xdr:nvSpPr>
        <xdr:cNvPr id="7" name="TextBox 6">
          <a:extLst>
            <a:ext uri="{FF2B5EF4-FFF2-40B4-BE49-F238E27FC236}">
              <a16:creationId xmlns:a16="http://schemas.microsoft.com/office/drawing/2014/main" id="{198A05B2-D7C6-48F1-A19E-FA5EE9547B8A}"/>
            </a:ext>
          </a:extLst>
        </xdr:cNvPr>
        <xdr:cNvSpPr txBox="1"/>
      </xdr:nvSpPr>
      <xdr:spPr>
        <a:xfrm>
          <a:off x="5903259" y="664508"/>
          <a:ext cx="741829" cy="41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AEF6543-21F6-499B-AB4E-7724EC7D4B30}" type="TxLink">
            <a:rPr lang="en-US" sz="1400" b="1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17%</a:t>
          </a:fld>
          <a:endParaRPr lang="en-US" sz="14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320488</xdr:colOff>
      <xdr:row>2</xdr:row>
      <xdr:rowOff>283508</xdr:rowOff>
    </xdr:from>
    <xdr:to>
      <xdr:col>9</xdr:col>
      <xdr:colOff>275664</xdr:colOff>
      <xdr:row>5</xdr:row>
      <xdr:rowOff>14567</xdr:rowOff>
    </xdr:to>
    <xdr:sp macro="" textlink="Calculations!$E$7">
      <xdr:nvSpPr>
        <xdr:cNvPr id="8" name="TextBox 7">
          <a:extLst>
            <a:ext uri="{FF2B5EF4-FFF2-40B4-BE49-F238E27FC236}">
              <a16:creationId xmlns:a16="http://schemas.microsoft.com/office/drawing/2014/main" id="{4B836D1E-7634-47B3-AFB7-B9A4DA30FA9A}"/>
            </a:ext>
          </a:extLst>
        </xdr:cNvPr>
        <xdr:cNvSpPr txBox="1"/>
      </xdr:nvSpPr>
      <xdr:spPr>
        <a:xfrm>
          <a:off x="7525870" y="664508"/>
          <a:ext cx="705970" cy="41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DFC4AA4-8791-4306-BAB8-E895E0453A84}" type="TxLink">
            <a:rPr lang="en-US" sz="1400" b="1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67%</a:t>
          </a:fld>
          <a:endParaRPr lang="en-US" sz="14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15BB6-50A9-4B39-926C-3AA3E767B60C}" name="Table1" displayName="Table1" ref="B8:O16" totalsRowShown="0" headerRowDxfId="33" tableBorderDxfId="41">
  <autoFilter ref="B8:O16" xr:uid="{00615BB6-50A9-4B39-926C-3AA3E767B60C}"/>
  <tableColumns count="14">
    <tableColumn id="10" xr3:uid="{9FC6EF24-E0F6-4D02-838E-372180D7A85C}" name="H" dataDxfId="40"/>
    <tableColumn id="11" xr3:uid="{78FCB7DA-0D20-43FA-943E-2D69B4A7D792}" name="Task ID" dataDxfId="32"/>
    <tableColumn id="1" xr3:uid="{BC8BD4EA-036B-4693-BA34-B98A2AAABCE4}" name="Phase / Task" dataDxfId="39"/>
    <tableColumn id="2" xr3:uid="{BCED6E7B-345B-4F92-9230-4AE9479CBD26}" name="Assigned To" dataDxfId="38"/>
    <tableColumn id="3" xr3:uid="{6812F579-05E3-4B20-A70D-C6CAE98FCAC7}" name="Health" dataDxfId="37"/>
    <tableColumn id="4" xr3:uid="{2776339A-A49B-442F-A374-9C4F11660BDA}" name="Priority" dataDxfId="36"/>
    <tableColumn id="14" xr3:uid="{9299BAF1-FE22-4888-996A-897E11A58DF6}" name="Tgt Start" dataDxfId="4"/>
    <tableColumn id="13" xr3:uid="{6CD351FB-2EDB-4693-AB82-9514550D3B41}" name="Tgt End" dataDxfId="3"/>
    <tableColumn id="12" xr3:uid="{5546B9E7-290F-4BA8-8A2F-32291B66E231}" name="Dependent Task" dataDxfId="2"/>
    <tableColumn id="5" xr3:uid="{AC1576ED-88E8-4D42-986C-31E7442A8262}" name="Start" dataDxfId="1">
      <calculatedColumnFormula>IF(Table1[[#This Row],[Dependent Task]]="",IF(Table1[[#This Row],[Tgt Start]]&lt;&gt;"",Table1[[#This Row],[Tgt Start]],""),WORKDAY(INDEX(Table1[End],MATCH(Table1[[#This Row],[Dependent Task]],Table1[Task ID],0)),1))</calculatedColumnFormula>
    </tableColumn>
    <tableColumn id="6" xr3:uid="{5D649182-C11E-4A98-A9BB-2BBF805050C8}" name="End" dataDxfId="0">
      <calculatedColumnFormula>IF(Table1[[#This Row],[Dependent Task]]="",IF(Table1[[#This Row],[Tgt End]]&lt;&gt;"",Table1[[#This Row],[Tgt End]],""),WORKDAY(Table1[[#This Row],[Start]],NETWORKDAYS(Table1[[#This Row],[Tgt Start]],Table1[[#This Row],[Tgt End]])))</calculatedColumnFormula>
    </tableColumn>
    <tableColumn id="7" xr3:uid="{4F5B2F2D-0145-4E04-8D32-8D4A40AF0077}" name="Duration" dataDxfId="31">
      <calculatedColumnFormula>IF(AND(Table1[[#This Row],[Start]]&lt;&gt;"",Table1[[#This Row],[End]]&lt;&gt;""),NETWORKDAYS(Table1[[#This Row],[Start]],Table1[[#This Row],[End]]),"")</calculatedColumnFormula>
    </tableColumn>
    <tableColumn id="8" xr3:uid="{05CA1E0E-0588-47E9-A241-25969151A4C9}" name="Progress" dataDxfId="34" dataCellStyle="Percent"/>
    <tableColumn id="9" xr3:uid="{EF297B52-A34C-4663-8126-C058786CFA22}" name="Status" dataDxfId="3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E09C-10F4-4CA1-BF6A-DB190A0E3904}">
  <sheetPr>
    <tabColor theme="6" tint="0.59999389629810485"/>
  </sheetPr>
  <dimension ref="B3:B19"/>
  <sheetViews>
    <sheetView workbookViewId="0">
      <selection activeCell="D19" sqref="D19"/>
    </sheetView>
  </sheetViews>
  <sheetFormatPr defaultRowHeight="15" x14ac:dyDescent="0.25"/>
  <sheetData>
    <row r="3" spans="2:2" x14ac:dyDescent="0.25">
      <c r="B3" s="2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9" spans="2:2" x14ac:dyDescent="0.25">
      <c r="B9" s="1" t="s">
        <v>5</v>
      </c>
    </row>
    <row r="11" spans="2:2" x14ac:dyDescent="0.25">
      <c r="B11" t="s">
        <v>3</v>
      </c>
    </row>
    <row r="13" spans="2:2" x14ac:dyDescent="0.25">
      <c r="B13" t="s">
        <v>4</v>
      </c>
    </row>
    <row r="15" spans="2:2" x14ac:dyDescent="0.25">
      <c r="B15" s="1" t="s">
        <v>6</v>
      </c>
    </row>
    <row r="17" spans="2:2" x14ac:dyDescent="0.25">
      <c r="B17" s="1" t="s">
        <v>7</v>
      </c>
    </row>
    <row r="19" spans="2:2" x14ac:dyDescent="0.25">
      <c r="B19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984B-5B5D-4CCA-A5AD-60344E5CB3FE}">
  <sheetPr>
    <tabColor theme="3" tint="9.9978637043366805E-2"/>
  </sheetPr>
  <dimension ref="B3:DC16"/>
  <sheetViews>
    <sheetView showGridLines="0" tabSelected="1" zoomScale="85" zoomScaleNormal="85" workbookViewId="0">
      <pane xSplit="16" topLeftCell="Q1" activePane="topRight" state="frozen"/>
      <selection pane="topRight" activeCell="K21" sqref="K21"/>
    </sheetView>
  </sheetViews>
  <sheetFormatPr defaultRowHeight="15" x14ac:dyDescent="0.25"/>
  <cols>
    <col min="1" max="1" width="1.28515625" customWidth="1"/>
    <col min="2" max="3" width="6.42578125" style="7" customWidth="1"/>
    <col min="4" max="4" width="45.5703125" customWidth="1"/>
    <col min="5" max="5" width="15.5703125" style="7" customWidth="1"/>
    <col min="6" max="6" width="10.28515625" style="7" customWidth="1"/>
    <col min="7" max="10" width="11.28515625" style="7" customWidth="1"/>
    <col min="11" max="11" width="13.28515625" style="7" customWidth="1"/>
    <col min="12" max="12" width="13.42578125" customWidth="1"/>
    <col min="13" max="13" width="11.28515625" customWidth="1"/>
    <col min="14" max="14" width="13.42578125" style="7" customWidth="1"/>
    <col min="15" max="15" width="19.140625" customWidth="1"/>
    <col min="16" max="16" width="1.42578125" customWidth="1"/>
    <col min="17" max="107" width="3.28515625" customWidth="1"/>
  </cols>
  <sheetData>
    <row r="3" spans="2:107" ht="24" x14ac:dyDescent="0.4">
      <c r="D3" s="22" t="s">
        <v>41</v>
      </c>
      <c r="E3" s="7" t="s">
        <v>27</v>
      </c>
      <c r="G3" s="7" t="s">
        <v>28</v>
      </c>
      <c r="L3" s="7"/>
    </row>
    <row r="6" spans="2:107" x14ac:dyDescent="0.25">
      <c r="N6" s="7" t="s">
        <v>40</v>
      </c>
      <c r="O6" s="17">
        <v>45627</v>
      </c>
    </row>
    <row r="8" spans="2:107" s="16" customFormat="1" ht="54" customHeight="1" x14ac:dyDescent="0.25">
      <c r="B8" s="14" t="s">
        <v>33</v>
      </c>
      <c r="C8" s="27" t="s">
        <v>44</v>
      </c>
      <c r="D8" s="15" t="s">
        <v>17</v>
      </c>
      <c r="E8" s="15" t="s">
        <v>9</v>
      </c>
      <c r="F8" s="14" t="s">
        <v>10</v>
      </c>
      <c r="G8" s="14" t="s">
        <v>11</v>
      </c>
      <c r="H8" s="14" t="s">
        <v>45</v>
      </c>
      <c r="I8" s="14" t="s">
        <v>46</v>
      </c>
      <c r="J8" s="27" t="s">
        <v>47</v>
      </c>
      <c r="K8" s="14" t="s">
        <v>12</v>
      </c>
      <c r="L8" s="14" t="s">
        <v>13</v>
      </c>
      <c r="M8" s="15" t="s">
        <v>14</v>
      </c>
      <c r="N8" s="15" t="s">
        <v>15</v>
      </c>
      <c r="O8" s="14" t="s">
        <v>16</v>
      </c>
      <c r="Q8" s="18">
        <f>O6</f>
        <v>45627</v>
      </c>
      <c r="R8" s="18">
        <f>Q8+1</f>
        <v>45628</v>
      </c>
      <c r="S8" s="18">
        <f t="shared" ref="S8:AY8" si="0">R8+1</f>
        <v>45629</v>
      </c>
      <c r="T8" s="18">
        <f t="shared" si="0"/>
        <v>45630</v>
      </c>
      <c r="U8" s="18">
        <f t="shared" si="0"/>
        <v>45631</v>
      </c>
      <c r="V8" s="18">
        <f t="shared" si="0"/>
        <v>45632</v>
      </c>
      <c r="W8" s="18">
        <f t="shared" si="0"/>
        <v>45633</v>
      </c>
      <c r="X8" s="18">
        <f t="shared" si="0"/>
        <v>45634</v>
      </c>
      <c r="Y8" s="18">
        <f t="shared" si="0"/>
        <v>45635</v>
      </c>
      <c r="Z8" s="18">
        <f t="shared" si="0"/>
        <v>45636</v>
      </c>
      <c r="AA8" s="18">
        <f t="shared" si="0"/>
        <v>45637</v>
      </c>
      <c r="AB8" s="18">
        <f t="shared" si="0"/>
        <v>45638</v>
      </c>
      <c r="AC8" s="18">
        <f t="shared" si="0"/>
        <v>45639</v>
      </c>
      <c r="AD8" s="18">
        <f t="shared" si="0"/>
        <v>45640</v>
      </c>
      <c r="AE8" s="18">
        <f t="shared" si="0"/>
        <v>45641</v>
      </c>
      <c r="AF8" s="18">
        <f t="shared" si="0"/>
        <v>45642</v>
      </c>
      <c r="AG8" s="18">
        <f t="shared" si="0"/>
        <v>45643</v>
      </c>
      <c r="AH8" s="18">
        <f t="shared" si="0"/>
        <v>45644</v>
      </c>
      <c r="AI8" s="18">
        <f t="shared" si="0"/>
        <v>45645</v>
      </c>
      <c r="AJ8" s="18">
        <f t="shared" si="0"/>
        <v>45646</v>
      </c>
      <c r="AK8" s="18">
        <f t="shared" si="0"/>
        <v>45647</v>
      </c>
      <c r="AL8" s="18">
        <f t="shared" si="0"/>
        <v>45648</v>
      </c>
      <c r="AM8" s="18">
        <f t="shared" si="0"/>
        <v>45649</v>
      </c>
      <c r="AN8" s="18">
        <f t="shared" si="0"/>
        <v>45650</v>
      </c>
      <c r="AO8" s="18">
        <f t="shared" si="0"/>
        <v>45651</v>
      </c>
      <c r="AP8" s="18">
        <f t="shared" si="0"/>
        <v>45652</v>
      </c>
      <c r="AQ8" s="18">
        <f t="shared" si="0"/>
        <v>45653</v>
      </c>
      <c r="AR8" s="18">
        <f t="shared" si="0"/>
        <v>45654</v>
      </c>
      <c r="AS8" s="18">
        <f t="shared" si="0"/>
        <v>45655</v>
      </c>
      <c r="AT8" s="18">
        <f t="shared" si="0"/>
        <v>45656</v>
      </c>
      <c r="AU8" s="18">
        <f t="shared" si="0"/>
        <v>45657</v>
      </c>
      <c r="AV8" s="18">
        <f t="shared" si="0"/>
        <v>45658</v>
      </c>
      <c r="AW8" s="18">
        <f t="shared" si="0"/>
        <v>45659</v>
      </c>
      <c r="AX8" s="18">
        <f t="shared" si="0"/>
        <v>45660</v>
      </c>
      <c r="AY8" s="18">
        <f t="shared" si="0"/>
        <v>45661</v>
      </c>
      <c r="AZ8" s="18">
        <f t="shared" ref="AZ8:BF8" si="1">AY8+1</f>
        <v>45662</v>
      </c>
      <c r="BA8" s="18">
        <f t="shared" si="1"/>
        <v>45663</v>
      </c>
      <c r="BB8" s="18">
        <f t="shared" si="1"/>
        <v>45664</v>
      </c>
      <c r="BC8" s="18">
        <f t="shared" si="1"/>
        <v>45665</v>
      </c>
      <c r="BD8" s="18">
        <f t="shared" si="1"/>
        <v>45666</v>
      </c>
      <c r="BE8" s="18">
        <f t="shared" si="1"/>
        <v>45667</v>
      </c>
      <c r="BF8" s="18">
        <f t="shared" si="1"/>
        <v>45668</v>
      </c>
      <c r="BG8" s="18">
        <f t="shared" ref="BG8:DC8" si="2">BF8+1</f>
        <v>45669</v>
      </c>
      <c r="BH8" s="18">
        <f t="shared" si="2"/>
        <v>45670</v>
      </c>
      <c r="BI8" s="18">
        <f t="shared" si="2"/>
        <v>45671</v>
      </c>
      <c r="BJ8" s="18">
        <f t="shared" si="2"/>
        <v>45672</v>
      </c>
      <c r="BK8" s="18">
        <f t="shared" si="2"/>
        <v>45673</v>
      </c>
      <c r="BL8" s="18">
        <f t="shared" si="2"/>
        <v>45674</v>
      </c>
      <c r="BM8" s="18">
        <f t="shared" si="2"/>
        <v>45675</v>
      </c>
      <c r="BN8" s="18">
        <f t="shared" si="2"/>
        <v>45676</v>
      </c>
      <c r="BO8" s="18">
        <f t="shared" si="2"/>
        <v>45677</v>
      </c>
      <c r="BP8" s="18">
        <f t="shared" si="2"/>
        <v>45678</v>
      </c>
      <c r="BQ8" s="18">
        <f t="shared" si="2"/>
        <v>45679</v>
      </c>
      <c r="BR8" s="18">
        <f t="shared" si="2"/>
        <v>45680</v>
      </c>
      <c r="BS8" s="18">
        <f t="shared" si="2"/>
        <v>45681</v>
      </c>
      <c r="BT8" s="18">
        <f t="shared" si="2"/>
        <v>45682</v>
      </c>
      <c r="BU8" s="18">
        <f t="shared" si="2"/>
        <v>45683</v>
      </c>
      <c r="BV8" s="18">
        <f t="shared" si="2"/>
        <v>45684</v>
      </c>
      <c r="BW8" s="18">
        <f t="shared" si="2"/>
        <v>45685</v>
      </c>
      <c r="BX8" s="18">
        <f t="shared" si="2"/>
        <v>45686</v>
      </c>
      <c r="BY8" s="18">
        <f t="shared" si="2"/>
        <v>45687</v>
      </c>
      <c r="BZ8" s="18">
        <f t="shared" si="2"/>
        <v>45688</v>
      </c>
      <c r="CA8" s="18">
        <f t="shared" si="2"/>
        <v>45689</v>
      </c>
      <c r="CB8" s="18">
        <f t="shared" si="2"/>
        <v>45690</v>
      </c>
      <c r="CC8" s="18">
        <f t="shared" si="2"/>
        <v>45691</v>
      </c>
      <c r="CD8" s="18">
        <f t="shared" si="2"/>
        <v>45692</v>
      </c>
      <c r="CE8" s="18">
        <f t="shared" si="2"/>
        <v>45693</v>
      </c>
      <c r="CF8" s="18">
        <f t="shared" si="2"/>
        <v>45694</v>
      </c>
      <c r="CG8" s="18">
        <f t="shared" si="2"/>
        <v>45695</v>
      </c>
      <c r="CH8" s="18">
        <f t="shared" si="2"/>
        <v>45696</v>
      </c>
      <c r="CI8" s="18">
        <f t="shared" si="2"/>
        <v>45697</v>
      </c>
      <c r="CJ8" s="18">
        <f t="shared" si="2"/>
        <v>45698</v>
      </c>
      <c r="CK8" s="18">
        <f t="shared" si="2"/>
        <v>45699</v>
      </c>
      <c r="CL8" s="18">
        <f t="shared" si="2"/>
        <v>45700</v>
      </c>
      <c r="CM8" s="18">
        <f t="shared" si="2"/>
        <v>45701</v>
      </c>
      <c r="CN8" s="18">
        <f t="shared" si="2"/>
        <v>45702</v>
      </c>
      <c r="CO8" s="18">
        <f t="shared" si="2"/>
        <v>45703</v>
      </c>
      <c r="CP8" s="18">
        <f t="shared" si="2"/>
        <v>45704</v>
      </c>
      <c r="CQ8" s="18">
        <f t="shared" si="2"/>
        <v>45705</v>
      </c>
      <c r="CR8" s="18">
        <f t="shared" si="2"/>
        <v>45706</v>
      </c>
      <c r="CS8" s="18">
        <f t="shared" si="2"/>
        <v>45707</v>
      </c>
      <c r="CT8" s="18">
        <f t="shared" si="2"/>
        <v>45708</v>
      </c>
      <c r="CU8" s="18">
        <f t="shared" si="2"/>
        <v>45709</v>
      </c>
      <c r="CV8" s="18">
        <f t="shared" si="2"/>
        <v>45710</v>
      </c>
      <c r="CW8" s="18">
        <f t="shared" si="2"/>
        <v>45711</v>
      </c>
      <c r="CX8" s="18">
        <f t="shared" si="2"/>
        <v>45712</v>
      </c>
      <c r="CY8" s="18">
        <f t="shared" si="2"/>
        <v>45713</v>
      </c>
      <c r="CZ8" s="18">
        <f t="shared" si="2"/>
        <v>45714</v>
      </c>
      <c r="DA8" s="18">
        <f t="shared" si="2"/>
        <v>45715</v>
      </c>
      <c r="DB8" s="18">
        <f t="shared" si="2"/>
        <v>45716</v>
      </c>
      <c r="DC8" s="18">
        <f t="shared" si="2"/>
        <v>45717</v>
      </c>
    </row>
    <row r="9" spans="2:107" x14ac:dyDescent="0.25">
      <c r="B9" s="8" t="s">
        <v>34</v>
      </c>
      <c r="C9" s="8"/>
      <c r="D9" s="9" t="s">
        <v>18</v>
      </c>
      <c r="E9" s="9"/>
      <c r="F9" s="8"/>
      <c r="G9" s="8"/>
      <c r="H9" s="10"/>
      <c r="I9" s="10"/>
      <c r="J9" s="29"/>
      <c r="K9" s="28" t="str">
        <f>IF(Table1[[#This Row],[Dependent Task]]="",IF(Table1[[#This Row],[Tgt Start]]&lt;&gt;"",Table1[[#This Row],[Tgt Start]],""),WORKDAY(INDEX(Table1[End],MATCH(Table1[[#This Row],[Dependent Task]],Table1[Task ID],0)),1))</f>
        <v/>
      </c>
      <c r="L9" s="28" t="str">
        <f>IF(Table1[[#This Row],[Dependent Task]]="",IF(Table1[[#This Row],[Tgt End]]&lt;&gt;"",Table1[[#This Row],[Tgt End]],""),WORKDAY(Table1[[#This Row],[Start]],NETWORKDAYS(Table1[[#This Row],[Tgt Start]],Table1[[#This Row],[Tgt End]])))</f>
        <v/>
      </c>
      <c r="M9" s="13" t="str">
        <f>IF(AND(Table1[[#This Row],[Start]]&lt;&gt;"",Table1[[#This Row],[End]]&lt;&gt;""),NETWORKDAYS(Table1[[#This Row],[Start]],Table1[[#This Row],[End]]),"")</f>
        <v/>
      </c>
      <c r="N9" s="11"/>
      <c r="O9" s="12"/>
      <c r="Q9" s="19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1"/>
    </row>
    <row r="10" spans="2:107" x14ac:dyDescent="0.25">
      <c r="B10" s="8" t="s">
        <v>35</v>
      </c>
      <c r="C10" s="8">
        <v>1</v>
      </c>
      <c r="D10" s="9" t="s">
        <v>19</v>
      </c>
      <c r="E10" s="9" t="s">
        <v>22</v>
      </c>
      <c r="F10" s="8" t="s">
        <v>25</v>
      </c>
      <c r="G10" s="8">
        <v>1</v>
      </c>
      <c r="H10" s="10">
        <v>45640</v>
      </c>
      <c r="I10" s="10">
        <v>45640</v>
      </c>
      <c r="J10" s="29"/>
      <c r="K10" s="28">
        <f>IF(Table1[[#This Row],[Dependent Task]]="",IF(Table1[[#This Row],[Tgt Start]]&lt;&gt;"",Table1[[#This Row],[Tgt Start]],""),WORKDAY(INDEX(Table1[End],MATCH(Table1[[#This Row],[Dependent Task]],Table1[Task ID],0)),1))</f>
        <v>45640</v>
      </c>
      <c r="L10" s="28">
        <f>IF(Table1[[#This Row],[Dependent Task]]="",IF(Table1[[#This Row],[Tgt End]]&lt;&gt;"",Table1[[#This Row],[Tgt End]],""),WORKDAY(Table1[[#This Row],[Start]],NETWORKDAYS(Table1[[#This Row],[Tgt Start]],Table1[[#This Row],[Tgt End]])))</f>
        <v>45640</v>
      </c>
      <c r="M10" s="13">
        <f>IF(AND(Table1[[#This Row],[Start]]&lt;&gt;"",Table1[[#This Row],[End]]&lt;&gt;""),NETWORKDAYS(Table1[[#This Row],[Start]],Table1[[#This Row],[End]]),"")</f>
        <v>0</v>
      </c>
      <c r="N10" s="11">
        <v>0.4</v>
      </c>
      <c r="O10" s="12" t="s">
        <v>28</v>
      </c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1"/>
    </row>
    <row r="11" spans="2:107" x14ac:dyDescent="0.25">
      <c r="B11" s="8" t="s">
        <v>35</v>
      </c>
      <c r="C11" s="8">
        <v>2</v>
      </c>
      <c r="D11" s="9" t="s">
        <v>20</v>
      </c>
      <c r="E11" s="9" t="s">
        <v>23</v>
      </c>
      <c r="F11" s="8" t="s">
        <v>24</v>
      </c>
      <c r="G11" s="8">
        <v>4</v>
      </c>
      <c r="H11" s="10">
        <v>45642</v>
      </c>
      <c r="I11" s="10">
        <v>45646</v>
      </c>
      <c r="J11" s="29"/>
      <c r="K11" s="28">
        <f>IF(Table1[[#This Row],[Dependent Task]]="",IF(Table1[[#This Row],[Tgt Start]]&lt;&gt;"",Table1[[#This Row],[Tgt Start]],""),WORKDAY(INDEX(Table1[End],MATCH(Table1[[#This Row],[Dependent Task]],Table1[Task ID],0)),1))</f>
        <v>45642</v>
      </c>
      <c r="L11" s="28">
        <f>IF(Table1[[#This Row],[Dependent Task]]="",IF(Table1[[#This Row],[Tgt End]]&lt;&gt;"",Table1[[#This Row],[Tgt End]],""),WORKDAY(Table1[[#This Row],[Start]],NETWORKDAYS(Table1[[#This Row],[Tgt Start]],Table1[[#This Row],[Tgt End]])))</f>
        <v>45646</v>
      </c>
      <c r="M11" s="13">
        <f>IF(AND(Table1[[#This Row],[Start]]&lt;&gt;"",Table1[[#This Row],[End]]&lt;&gt;""),NETWORKDAYS(Table1[[#This Row],[Start]],Table1[[#This Row],[End]]),"")</f>
        <v>5</v>
      </c>
      <c r="N11" s="11">
        <v>0</v>
      </c>
      <c r="O11" s="12" t="s">
        <v>30</v>
      </c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1"/>
    </row>
    <row r="12" spans="2:107" x14ac:dyDescent="0.25">
      <c r="B12" s="8" t="s">
        <v>35</v>
      </c>
      <c r="C12" s="8">
        <v>3</v>
      </c>
      <c r="D12" s="9" t="s">
        <v>32</v>
      </c>
      <c r="E12" s="9" t="s">
        <v>21</v>
      </c>
      <c r="F12" s="8" t="s">
        <v>25</v>
      </c>
      <c r="G12" s="8">
        <v>3</v>
      </c>
      <c r="H12" s="10">
        <v>45642</v>
      </c>
      <c r="I12" s="10">
        <v>45649</v>
      </c>
      <c r="J12" s="29">
        <v>2</v>
      </c>
      <c r="K12" s="28">
        <f>IF(Table1[[#This Row],[Dependent Task]]="",IF(Table1[[#This Row],[Tgt Start]]&lt;&gt;"",Table1[[#This Row],[Tgt Start]],""),WORKDAY(INDEX(Table1[End],MATCH(Table1[[#This Row],[Dependent Task]],Table1[Task ID],0)),1))</f>
        <v>45649</v>
      </c>
      <c r="L12" s="28">
        <f>IF(Table1[[#This Row],[Dependent Task]]="",IF(Table1[[#This Row],[Tgt End]]&lt;&gt;"",Table1[[#This Row],[Tgt End]],""),WORKDAY(Table1[[#This Row],[Start]],NETWORKDAYS(Table1[[#This Row],[Tgt Start]],Table1[[#This Row],[Tgt End]])))</f>
        <v>45657</v>
      </c>
      <c r="M12" s="13">
        <f>IF(AND(Table1[[#This Row],[Start]]&lt;&gt;"",Table1[[#This Row],[End]]&lt;&gt;""),NETWORKDAYS(Table1[[#This Row],[Start]],Table1[[#This Row],[End]]),"")</f>
        <v>7</v>
      </c>
      <c r="N12" s="11">
        <v>0.25</v>
      </c>
      <c r="O12" s="12" t="s">
        <v>29</v>
      </c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1"/>
    </row>
    <row r="13" spans="2:107" x14ac:dyDescent="0.25">
      <c r="B13" s="8" t="s">
        <v>34</v>
      </c>
      <c r="C13" s="8"/>
      <c r="D13" s="9" t="s">
        <v>36</v>
      </c>
      <c r="E13" s="9"/>
      <c r="F13" s="8"/>
      <c r="G13" s="8"/>
      <c r="H13" s="10"/>
      <c r="I13" s="10"/>
      <c r="J13" s="29"/>
      <c r="K13" s="28" t="str">
        <f>IF(Table1[[#This Row],[Dependent Task]]="",IF(Table1[[#This Row],[Tgt Start]]&lt;&gt;"",Table1[[#This Row],[Tgt Start]],""),WORKDAY(INDEX(Table1[End],MATCH(Table1[[#This Row],[Dependent Task]],Table1[Task ID],0)),1))</f>
        <v/>
      </c>
      <c r="L13" s="28" t="str">
        <f>IF(Table1[[#This Row],[Dependent Task]]="",IF(Table1[[#This Row],[Tgt End]]&lt;&gt;"",Table1[[#This Row],[Tgt End]],""),WORKDAY(Table1[[#This Row],[Start]],NETWORKDAYS(Table1[[#This Row],[Tgt Start]],Table1[[#This Row],[Tgt End]])))</f>
        <v/>
      </c>
      <c r="M13" s="13" t="str">
        <f>IF(AND(Table1[[#This Row],[Start]]&lt;&gt;"",Table1[[#This Row],[End]]&lt;&gt;""),NETWORKDAYS(Table1[[#This Row],[Start]],Table1[[#This Row],[End]]),"")</f>
        <v/>
      </c>
      <c r="N13" s="11"/>
      <c r="O13" s="12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1"/>
    </row>
    <row r="14" spans="2:107" x14ac:dyDescent="0.25">
      <c r="B14" s="8" t="s">
        <v>35</v>
      </c>
      <c r="C14" s="8">
        <v>4</v>
      </c>
      <c r="D14" s="9" t="s">
        <v>37</v>
      </c>
      <c r="E14" s="9" t="s">
        <v>22</v>
      </c>
      <c r="F14" s="8" t="s">
        <v>24</v>
      </c>
      <c r="G14" s="8">
        <v>1</v>
      </c>
      <c r="H14" s="10">
        <v>45659</v>
      </c>
      <c r="I14" s="10">
        <v>45659</v>
      </c>
      <c r="J14" s="29"/>
      <c r="K14" s="28">
        <f>IF(Table1[[#This Row],[Dependent Task]]="",IF(Table1[[#This Row],[Tgt Start]]&lt;&gt;"",Table1[[#This Row],[Tgt Start]],""),WORKDAY(INDEX(Table1[End],MATCH(Table1[[#This Row],[Dependent Task]],Table1[Task ID],0)),1))</f>
        <v>45659</v>
      </c>
      <c r="L14" s="28">
        <f>IF(Table1[[#This Row],[Dependent Task]]="",IF(Table1[[#This Row],[Tgt End]]&lt;&gt;"",Table1[[#This Row],[Tgt End]],""),WORKDAY(Table1[[#This Row],[Start]],NETWORKDAYS(Table1[[#This Row],[Tgt Start]],Table1[[#This Row],[Tgt End]])))</f>
        <v>45659</v>
      </c>
      <c r="M14" s="13">
        <f>IF(AND(Table1[[#This Row],[Start]]&lt;&gt;"",Table1[[#This Row],[End]]&lt;&gt;""),NETWORKDAYS(Table1[[#This Row],[Start]],Table1[[#This Row],[End]]),"")</f>
        <v>1</v>
      </c>
      <c r="N14" s="11">
        <v>0</v>
      </c>
      <c r="O14" s="12" t="s">
        <v>30</v>
      </c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1"/>
    </row>
    <row r="15" spans="2:107" x14ac:dyDescent="0.25">
      <c r="B15" s="8" t="s">
        <v>35</v>
      </c>
      <c r="C15" s="8">
        <v>5</v>
      </c>
      <c r="D15" s="9" t="s">
        <v>38</v>
      </c>
      <c r="E15" s="9" t="s">
        <v>23</v>
      </c>
      <c r="F15" s="8" t="s">
        <v>26</v>
      </c>
      <c r="G15" s="8">
        <v>4</v>
      </c>
      <c r="H15" s="10">
        <v>45663</v>
      </c>
      <c r="I15" s="10">
        <v>45667</v>
      </c>
      <c r="J15" s="29"/>
      <c r="K15" s="28">
        <f>IF(Table1[[#This Row],[Dependent Task]]="",IF(Table1[[#This Row],[Tgt Start]]&lt;&gt;"",Table1[[#This Row],[Tgt Start]],""),WORKDAY(INDEX(Table1[End],MATCH(Table1[[#This Row],[Dependent Task]],Table1[Task ID],0)),1))</f>
        <v>45663</v>
      </c>
      <c r="L15" s="28">
        <f>IF(Table1[[#This Row],[Dependent Task]]="",IF(Table1[[#This Row],[Tgt End]]&lt;&gt;"",Table1[[#This Row],[Tgt End]],""),WORKDAY(Table1[[#This Row],[Start]],NETWORKDAYS(Table1[[#This Row],[Tgt Start]],Table1[[#This Row],[Tgt End]])))</f>
        <v>45667</v>
      </c>
      <c r="M15" s="13">
        <f>IF(AND(Table1[[#This Row],[Start]]&lt;&gt;"",Table1[[#This Row],[End]]&lt;&gt;""),NETWORKDAYS(Table1[[#This Row],[Start]],Table1[[#This Row],[End]]),"")</f>
        <v>5</v>
      </c>
      <c r="N15" s="11">
        <v>0</v>
      </c>
      <c r="O15" s="12" t="s">
        <v>30</v>
      </c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1"/>
    </row>
    <row r="16" spans="2:107" x14ac:dyDescent="0.25">
      <c r="B16" s="8" t="s">
        <v>35</v>
      </c>
      <c r="C16" s="8">
        <v>6</v>
      </c>
      <c r="D16" s="9" t="s">
        <v>39</v>
      </c>
      <c r="E16" s="9" t="s">
        <v>21</v>
      </c>
      <c r="F16" s="8" t="s">
        <v>24</v>
      </c>
      <c r="G16" s="8">
        <v>3</v>
      </c>
      <c r="H16" s="10">
        <v>45671</v>
      </c>
      <c r="I16" s="10">
        <v>45679</v>
      </c>
      <c r="J16" s="29"/>
      <c r="K16" s="28">
        <f>IF(Table1[[#This Row],[Dependent Task]]="",IF(Table1[[#This Row],[Tgt Start]]&lt;&gt;"",Table1[[#This Row],[Tgt Start]],""),WORKDAY(INDEX(Table1[End],MATCH(Table1[[#This Row],[Dependent Task]],Table1[Task ID],0)),1))</f>
        <v>45671</v>
      </c>
      <c r="L16" s="28">
        <f>IF(Table1[[#This Row],[Dependent Task]]="",IF(Table1[[#This Row],[Tgt End]]&lt;&gt;"",Table1[[#This Row],[Tgt End]],""),WORKDAY(Table1[[#This Row],[Start]],NETWORKDAYS(Table1[[#This Row],[Tgt Start]],Table1[[#This Row],[Tgt End]])))</f>
        <v>45679</v>
      </c>
      <c r="M16" s="13">
        <f>IF(AND(Table1[[#This Row],[Start]]&lt;&gt;"",Table1[[#This Row],[End]]&lt;&gt;""),NETWORKDAYS(Table1[[#This Row],[Start]],Table1[[#This Row],[End]]),"")</f>
        <v>7</v>
      </c>
      <c r="N16" s="11">
        <v>0</v>
      </c>
      <c r="O16" s="12" t="s">
        <v>30</v>
      </c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1"/>
    </row>
  </sheetData>
  <phoneticPr fontId="7" type="noConversion"/>
  <conditionalFormatting sqref="F9:F16">
    <cfRule type="cellIs" dxfId="30" priority="12" operator="equal">
      <formula>"Green"</formula>
    </cfRule>
    <cfRule type="cellIs" dxfId="29" priority="13" operator="equal">
      <formula>"Amber"</formula>
    </cfRule>
    <cfRule type="cellIs" dxfId="28" priority="14" operator="equal">
      <formula>"Red"</formula>
    </cfRule>
  </conditionalFormatting>
  <conditionalFormatting sqref="O9:O16">
    <cfRule type="cellIs" dxfId="27" priority="6" operator="equal">
      <formula>"Overdue"</formula>
    </cfRule>
    <cfRule type="cellIs" dxfId="26" priority="7" operator="equal">
      <formula>"Complete"</formula>
    </cfRule>
    <cfRule type="cellIs" dxfId="25" priority="8" operator="equal">
      <formula>"In Progress"</formula>
    </cfRule>
    <cfRule type="cellIs" dxfId="24" priority="9" operator="equal">
      <formula>"Not Started"</formula>
    </cfRule>
    <cfRule type="cellIs" dxfId="23" priority="10" operator="equal">
      <formula>"On Hold"</formula>
    </cfRule>
  </conditionalFormatting>
  <conditionalFormatting sqref="N9:N16">
    <cfRule type="dataBar" priority="5">
      <dataBar>
        <cfvo type="num" val="0"/>
        <cfvo type="num" val="1"/>
        <color theme="3" tint="0.89999084444715716"/>
      </dataBar>
      <extLst>
        <ext xmlns:x14="http://schemas.microsoft.com/office/spreadsheetml/2009/9/main" uri="{B025F937-C7B1-47D3-B67F-A62EFF666E3E}">
          <x14:id>{28EADE14-0167-4325-9598-57CB4D15C00D}</x14:id>
        </ext>
      </extLst>
    </cfRule>
  </conditionalFormatting>
  <conditionalFormatting sqref="B9:O16">
    <cfRule type="expression" dxfId="22" priority="15">
      <formula>$B9="P"</formula>
    </cfRule>
  </conditionalFormatting>
  <conditionalFormatting sqref="Q9:BF16">
    <cfRule type="expression" dxfId="21" priority="4">
      <formula>AND($K9&lt;&gt;"",$L9&lt;&gt;"",Q$8&gt;=$K9,Q$8&lt;=$L9)</formula>
    </cfRule>
  </conditionalFormatting>
  <conditionalFormatting sqref="BG9:DC16">
    <cfRule type="expression" dxfId="20" priority="3">
      <formula>AND($K9&lt;&gt;"",$L9&lt;&gt;"",BG$8&gt;=$K9,BG$8&lt;=$L9)</formula>
    </cfRule>
  </conditionalFormatting>
  <conditionalFormatting sqref="Q8:DC16">
    <cfRule type="expression" dxfId="19" priority="1">
      <formula>Q$8=TODAY()</formula>
    </cfRule>
    <cfRule type="expression" dxfId="18" priority="2">
      <formula>OR(WEEKDAY(Q$8)=1,WEEKDAY(Q$8)=7)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0722BD0-08AA-4FF7-93B0-13F9B06E12F7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G9:G16</xm:sqref>
        </x14:conditionalFormatting>
        <x14:conditionalFormatting xmlns:xm="http://schemas.microsoft.com/office/excel/2006/main">
          <x14:cfRule type="dataBar" id="{28EADE14-0167-4325-9598-57CB4D15C0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N9:N16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378F565-0068-4EB4-86FD-6B69F2B243D3}">
          <x14:formula1>
            <xm:f>Lists!$B$3:$B$22</xm:f>
          </x14:formula1>
          <xm:sqref>E9:E16</xm:sqref>
        </x14:dataValidation>
        <x14:dataValidation type="list" allowBlank="1" showInputMessage="1" showErrorMessage="1" xr:uid="{B8C0362C-8D5E-47AF-A8B2-91F4509A9A53}">
          <x14:formula1>
            <xm:f>Lists!$D$3:$D$22</xm:f>
          </x14:formula1>
          <xm:sqref>F9:F16</xm:sqref>
        </x14:dataValidation>
        <x14:dataValidation type="list" allowBlank="1" showInputMessage="1" showErrorMessage="1" xr:uid="{4E78BAFA-C8E3-499B-9BB0-12BC12759CA6}">
          <x14:formula1>
            <xm:f>Lists!$F$3:$F$22</xm:f>
          </x14:formula1>
          <xm:sqref>G9:G16</xm:sqref>
        </x14:dataValidation>
        <x14:dataValidation type="list" allowBlank="1" showInputMessage="1" showErrorMessage="1" xr:uid="{AFD028D6-0534-4AA1-9BD9-E409EB7889ED}">
          <x14:formula1>
            <xm:f>Lists!$H$3:$H$22</xm:f>
          </x14:formula1>
          <xm:sqref>O9:O16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BCD4-D02E-45A0-B76E-85C0954B4A39}">
  <dimension ref="B2:H22"/>
  <sheetViews>
    <sheetView showGridLines="0" workbookViewId="0">
      <selection activeCell="H8" sqref="H8"/>
    </sheetView>
  </sheetViews>
  <sheetFormatPr defaultRowHeight="15" x14ac:dyDescent="0.25"/>
  <cols>
    <col min="2" max="2" width="33.5703125" customWidth="1"/>
    <col min="4" max="4" width="19.28515625" style="7" customWidth="1"/>
    <col min="6" max="6" width="10.7109375" style="7" customWidth="1"/>
    <col min="8" max="8" width="22.28515625" style="7" customWidth="1"/>
  </cols>
  <sheetData>
    <row r="2" spans="2:8" x14ac:dyDescent="0.25">
      <c r="B2" s="4" t="s">
        <v>9</v>
      </c>
      <c r="D2" s="5" t="s">
        <v>10</v>
      </c>
      <c r="F2" s="5" t="s">
        <v>11</v>
      </c>
      <c r="H2" s="5" t="s">
        <v>16</v>
      </c>
    </row>
    <row r="3" spans="2:8" x14ac:dyDescent="0.25">
      <c r="B3" s="3" t="s">
        <v>21</v>
      </c>
      <c r="D3" s="6" t="s">
        <v>24</v>
      </c>
      <c r="F3" s="6">
        <v>1</v>
      </c>
      <c r="H3" s="6" t="s">
        <v>27</v>
      </c>
    </row>
    <row r="4" spans="2:8" x14ac:dyDescent="0.25">
      <c r="B4" s="3" t="s">
        <v>22</v>
      </c>
      <c r="D4" s="6" t="s">
        <v>25</v>
      </c>
      <c r="F4" s="6">
        <v>2</v>
      </c>
      <c r="H4" s="6" t="s">
        <v>28</v>
      </c>
    </row>
    <row r="5" spans="2:8" x14ac:dyDescent="0.25">
      <c r="B5" s="3" t="s">
        <v>23</v>
      </c>
      <c r="D5" s="6" t="s">
        <v>26</v>
      </c>
      <c r="F5" s="6">
        <v>3</v>
      </c>
      <c r="H5" s="6" t="s">
        <v>29</v>
      </c>
    </row>
    <row r="6" spans="2:8" x14ac:dyDescent="0.25">
      <c r="B6" s="3"/>
      <c r="D6" s="6"/>
      <c r="F6" s="6">
        <v>4</v>
      </c>
      <c r="H6" s="6" t="s">
        <v>30</v>
      </c>
    </row>
    <row r="7" spans="2:8" x14ac:dyDescent="0.25">
      <c r="B7" s="3"/>
      <c r="D7" s="6"/>
      <c r="F7" s="6"/>
      <c r="H7" s="6" t="s">
        <v>31</v>
      </c>
    </row>
    <row r="8" spans="2:8" x14ac:dyDescent="0.25">
      <c r="B8" s="3"/>
      <c r="D8" s="6"/>
      <c r="F8" s="6"/>
      <c r="H8" s="6"/>
    </row>
    <row r="9" spans="2:8" x14ac:dyDescent="0.25">
      <c r="B9" s="3"/>
      <c r="D9" s="6"/>
      <c r="F9" s="6"/>
      <c r="H9" s="6"/>
    </row>
    <row r="10" spans="2:8" x14ac:dyDescent="0.25">
      <c r="B10" s="3"/>
      <c r="D10" s="6"/>
      <c r="F10" s="6"/>
      <c r="H10" s="6"/>
    </row>
    <row r="11" spans="2:8" x14ac:dyDescent="0.25">
      <c r="B11" s="3"/>
      <c r="D11" s="6"/>
      <c r="F11" s="6"/>
      <c r="H11" s="6"/>
    </row>
    <row r="12" spans="2:8" x14ac:dyDescent="0.25">
      <c r="B12" s="3"/>
      <c r="D12" s="6"/>
      <c r="F12" s="6"/>
      <c r="H12" s="6"/>
    </row>
    <row r="13" spans="2:8" x14ac:dyDescent="0.25">
      <c r="B13" s="3"/>
      <c r="D13" s="6"/>
      <c r="F13" s="6"/>
      <c r="H13" s="6"/>
    </row>
    <row r="14" spans="2:8" x14ac:dyDescent="0.25">
      <c r="B14" s="3"/>
      <c r="D14" s="6"/>
      <c r="F14" s="6"/>
      <c r="H14" s="6"/>
    </row>
    <row r="15" spans="2:8" x14ac:dyDescent="0.25">
      <c r="B15" s="3"/>
      <c r="D15" s="6"/>
      <c r="F15" s="6"/>
      <c r="H15" s="6"/>
    </row>
    <row r="16" spans="2:8" x14ac:dyDescent="0.25">
      <c r="B16" s="3"/>
      <c r="D16" s="6"/>
      <c r="F16" s="6"/>
      <c r="H16" s="6"/>
    </row>
    <row r="17" spans="2:8" x14ac:dyDescent="0.25">
      <c r="B17" s="3"/>
      <c r="D17" s="6"/>
      <c r="F17" s="6"/>
      <c r="H17" s="6"/>
    </row>
    <row r="18" spans="2:8" x14ac:dyDescent="0.25">
      <c r="B18" s="3"/>
      <c r="D18" s="6"/>
      <c r="F18" s="6"/>
      <c r="H18" s="6"/>
    </row>
    <row r="19" spans="2:8" x14ac:dyDescent="0.25">
      <c r="B19" s="3"/>
      <c r="D19" s="6"/>
      <c r="F19" s="6"/>
      <c r="H19" s="6"/>
    </row>
    <row r="20" spans="2:8" x14ac:dyDescent="0.25">
      <c r="B20" s="3"/>
      <c r="D20" s="6"/>
      <c r="F20" s="6"/>
      <c r="H20" s="6"/>
    </row>
    <row r="21" spans="2:8" x14ac:dyDescent="0.25">
      <c r="B21" s="3"/>
      <c r="D21" s="6"/>
      <c r="F21" s="6"/>
      <c r="H21" s="6"/>
    </row>
    <row r="22" spans="2:8" x14ac:dyDescent="0.25">
      <c r="B22" s="3"/>
      <c r="D22" s="6"/>
      <c r="F22" s="6"/>
      <c r="H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4496-02A0-4222-A7B0-4A94EA769890}">
  <dimension ref="C2:F8"/>
  <sheetViews>
    <sheetView workbookViewId="0">
      <selection activeCell="D14" sqref="D14"/>
    </sheetView>
  </sheetViews>
  <sheetFormatPr defaultRowHeight="15" x14ac:dyDescent="0.25"/>
  <cols>
    <col min="3" max="3" width="19.7109375" customWidth="1"/>
    <col min="4" max="4" width="9.140625" style="7"/>
  </cols>
  <sheetData>
    <row r="2" spans="3:6" x14ac:dyDescent="0.25">
      <c r="C2" s="26" t="s">
        <v>43</v>
      </c>
    </row>
    <row r="3" spans="3:6" x14ac:dyDescent="0.25">
      <c r="C3" s="2" t="s">
        <v>42</v>
      </c>
      <c r="D3" s="25">
        <f>COUNTIF(Table1[H],"T")</f>
        <v>6</v>
      </c>
    </row>
    <row r="4" spans="3:6" x14ac:dyDescent="0.25">
      <c r="C4" t="str">
        <f>Lists!H3</f>
        <v>Complete</v>
      </c>
      <c r="D4" s="7">
        <f>COUNTIFS(Table1[H],"T",Table1[Status],Calculations!C4)</f>
        <v>0</v>
      </c>
      <c r="E4" s="24">
        <f>D4/$D$3</f>
        <v>0</v>
      </c>
      <c r="F4" s="23">
        <f>1-E4</f>
        <v>1</v>
      </c>
    </row>
    <row r="5" spans="3:6" x14ac:dyDescent="0.25">
      <c r="C5" t="str">
        <f>Lists!H4</f>
        <v>In Progress</v>
      </c>
      <c r="D5" s="7">
        <f>COUNTIFS(Table1[H],"T",Table1[Status],Calculations!C5)</f>
        <v>1</v>
      </c>
      <c r="E5" s="24">
        <f t="shared" ref="E5:E8" si="0">D5/$D$3</f>
        <v>0.16666666666666666</v>
      </c>
      <c r="F5" s="23">
        <f t="shared" ref="F5:F8" si="1">1-E5</f>
        <v>0.83333333333333337</v>
      </c>
    </row>
    <row r="6" spans="3:6" x14ac:dyDescent="0.25">
      <c r="C6" t="str">
        <f>Lists!H5</f>
        <v>On Hold</v>
      </c>
      <c r="D6" s="7">
        <f>COUNTIFS(Table1[H],"T",Table1[Status],Calculations!C6)</f>
        <v>1</v>
      </c>
      <c r="E6" s="24">
        <f t="shared" si="0"/>
        <v>0.16666666666666666</v>
      </c>
      <c r="F6" s="23">
        <f t="shared" si="1"/>
        <v>0.83333333333333337</v>
      </c>
    </row>
    <row r="7" spans="3:6" x14ac:dyDescent="0.25">
      <c r="C7" t="str">
        <f>Lists!H6</f>
        <v>Not Started</v>
      </c>
      <c r="D7" s="7">
        <f>COUNTIFS(Table1[H],"T",Table1[Status],Calculations!C7)</f>
        <v>4</v>
      </c>
      <c r="E7" s="24">
        <f t="shared" si="0"/>
        <v>0.66666666666666663</v>
      </c>
      <c r="F7" s="23">
        <f t="shared" si="1"/>
        <v>0.33333333333333337</v>
      </c>
    </row>
    <row r="8" spans="3:6" x14ac:dyDescent="0.25">
      <c r="C8" t="str">
        <f>Lists!H7</f>
        <v>Overdue</v>
      </c>
      <c r="D8" s="7">
        <f>COUNTIFS(Table1[H],"T",Table1[Status],Calculations!C8)</f>
        <v>0</v>
      </c>
      <c r="E8" s="24">
        <f t="shared" si="0"/>
        <v>0</v>
      </c>
      <c r="F8" s="2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</vt:lpstr>
      <vt:lpstr>Project Tracker</vt:lpstr>
      <vt:lpstr>Lists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Nunes</dc:creator>
  <cp:lastModifiedBy>Alex Nunes</cp:lastModifiedBy>
  <dcterms:created xsi:type="dcterms:W3CDTF">2024-12-13T20:25:43Z</dcterms:created>
  <dcterms:modified xsi:type="dcterms:W3CDTF">2024-12-13T22:08:38Z</dcterms:modified>
</cp:coreProperties>
</file>