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nuser\Dropbox (SZN)\1ALL ARTICLES IN PREPARATION\Sex and growth paper\Tables\"/>
    </mc:Choice>
  </mc:AlternateContent>
  <bookViews>
    <workbookView xWindow="0" yWindow="0" windowWidth="28800" windowHeight="12330" activeTab="1"/>
  </bookViews>
  <sheets>
    <sheet name="Growth rates" sheetId="2" r:id="rId1"/>
    <sheet name="Biovolume_C_N_assimilation" sheetId="1" r:id="rId2"/>
  </sheets>
  <definedNames>
    <definedName name="_xlnm.Print_Area" localSheetId="1">#REF!</definedName>
    <definedName name="_xlnm.Print_Area" localSheetId="0">#REF!</definedName>
    <definedName name="N" localSheetId="0">#NAME?</definedName>
    <definedName name="_xlnm.Sheet_Title" localSheetId="1">"Biovolume_C_N_assimilation"</definedName>
    <definedName name="_xlnm.Sheet_Title" localSheetId="0">"Growth rates"</definedName>
  </definedNames>
  <calcPr calcId="162913"/>
  <webPublishing css="0" allowPng="1" codePage="1252"/>
</workbook>
</file>

<file path=xl/calcChain.xml><?xml version="1.0" encoding="utf-8"?>
<calcChain xmlns="http://schemas.openxmlformats.org/spreadsheetml/2006/main">
  <c r="M53" i="2" l="1"/>
  <c r="I53" i="2"/>
  <c r="H53" i="2"/>
  <c r="D53" i="2"/>
  <c r="M52" i="2"/>
  <c r="I52" i="2"/>
  <c r="H52" i="2"/>
  <c r="D52" i="2"/>
  <c r="M51" i="2"/>
  <c r="I51" i="2"/>
  <c r="H51" i="2"/>
  <c r="D51" i="2"/>
  <c r="M50" i="2"/>
  <c r="D50" i="2"/>
  <c r="N47" i="2"/>
  <c r="N48" i="2" s="1"/>
  <c r="C12" i="1" s="1"/>
  <c r="G47" i="2"/>
  <c r="M43" i="2"/>
  <c r="I43" i="2"/>
  <c r="H43" i="2"/>
  <c r="D43" i="2"/>
  <c r="M42" i="2"/>
  <c r="I42" i="2"/>
  <c r="H42" i="2"/>
  <c r="D42" i="2"/>
  <c r="M41" i="2"/>
  <c r="I41" i="2"/>
  <c r="H41" i="2"/>
  <c r="D41" i="2"/>
  <c r="M40" i="2"/>
  <c r="D40" i="2"/>
  <c r="N37" i="2"/>
  <c r="N38" i="2" s="1"/>
  <c r="C21" i="1" s="1"/>
  <c r="C22" i="1" s="1"/>
  <c r="G37" i="2"/>
  <c r="M33" i="2"/>
  <c r="I33" i="2"/>
  <c r="H33" i="2"/>
  <c r="D33" i="2"/>
  <c r="M32" i="2"/>
  <c r="I32" i="2"/>
  <c r="H32" i="2"/>
  <c r="D32" i="2"/>
  <c r="M31" i="2"/>
  <c r="I31" i="2"/>
  <c r="H31" i="2"/>
  <c r="D31" i="2"/>
  <c r="M30" i="2"/>
  <c r="I30" i="2"/>
  <c r="H30" i="2"/>
  <c r="D30" i="2"/>
  <c r="M29" i="2"/>
  <c r="I29" i="2"/>
  <c r="H29" i="2"/>
  <c r="D29" i="2"/>
  <c r="M28" i="2"/>
  <c r="I28" i="2"/>
  <c r="H28" i="2"/>
  <c r="D28" i="2"/>
  <c r="E27" i="2" s="1"/>
  <c r="F27" i="2" s="1"/>
  <c r="M27" i="2"/>
  <c r="G27" i="2"/>
  <c r="D27" i="2"/>
  <c r="M23" i="2"/>
  <c r="I23" i="2"/>
  <c r="H23" i="2"/>
  <c r="D23" i="2"/>
  <c r="M22" i="2"/>
  <c r="I22" i="2"/>
  <c r="H22" i="2"/>
  <c r="D22" i="2"/>
  <c r="M21" i="2"/>
  <c r="I21" i="2"/>
  <c r="H21" i="2"/>
  <c r="D21" i="2"/>
  <c r="M20" i="2"/>
  <c r="I20" i="2"/>
  <c r="H20" i="2"/>
  <c r="D20" i="2"/>
  <c r="M19" i="2"/>
  <c r="I19" i="2"/>
  <c r="H19" i="2"/>
  <c r="D19" i="2"/>
  <c r="M18" i="2"/>
  <c r="I18" i="2"/>
  <c r="H18" i="2"/>
  <c r="D18" i="2"/>
  <c r="M17" i="2"/>
  <c r="G17" i="2"/>
  <c r="D17" i="2"/>
  <c r="H10" i="1"/>
  <c r="I10" i="1" s="1"/>
  <c r="J10" i="1" s="1"/>
  <c r="G10" i="1"/>
  <c r="G9" i="1"/>
  <c r="H9" i="1" s="1"/>
  <c r="I9" i="1" s="1"/>
  <c r="J9" i="1" s="1"/>
  <c r="H8" i="1"/>
  <c r="I8" i="1" s="1"/>
  <c r="J8" i="1" s="1"/>
  <c r="G8" i="1"/>
  <c r="E47" i="2" l="1"/>
  <c r="F47" i="2" s="1"/>
  <c r="N27" i="2"/>
  <c r="N28" i="2" s="1"/>
  <c r="C18" i="1" s="1"/>
  <c r="C19" i="1" s="1"/>
  <c r="N17" i="2"/>
  <c r="N18" i="2" s="1"/>
  <c r="C15" i="1" s="1"/>
  <c r="C16" i="1" s="1"/>
  <c r="E17" i="2"/>
  <c r="F17" i="2" s="1"/>
  <c r="E37" i="2"/>
  <c r="F37" i="2" s="1"/>
  <c r="C13" i="1"/>
</calcChain>
</file>

<file path=xl/sharedStrings.xml><?xml version="1.0" encoding="utf-8"?>
<sst xmlns="http://schemas.openxmlformats.org/spreadsheetml/2006/main" count="101" uniqueCount="51">
  <si>
    <t>F1 cells</t>
  </si>
  <si>
    <t>div/day</t>
  </si>
  <si>
    <t>pmol/hour</t>
  </si>
  <si>
    <t>Day</t>
  </si>
  <si>
    <t>cells/ml</t>
  </si>
  <si>
    <t>log 10</t>
  </si>
  <si>
    <t>linest</t>
  </si>
  <si>
    <t>Gr tot</t>
  </si>
  <si>
    <t>Gr/day</t>
  </si>
  <si>
    <t>ln</t>
  </si>
  <si>
    <t>this is absolute growth</t>
  </si>
  <si>
    <t>division rate</t>
  </si>
  <si>
    <t>BIOVOLUME</t>
  </si>
  <si>
    <t>conversion to carbon</t>
  </si>
  <si>
    <t>cell volume with 1/2 parallelepipedal shape</t>
  </si>
  <si>
    <t>10^(0.758*(log(a)/log(10))-0.422)</t>
  </si>
  <si>
    <t>CELL.</t>
  </si>
  <si>
    <t>CARBON</t>
  </si>
  <si>
    <t>NITROGEN</t>
  </si>
  <si>
    <t>VOL. (µm3)</t>
  </si>
  <si>
    <t>pg C /cell</t>
  </si>
  <si>
    <t>pmol C/cell</t>
  </si>
  <si>
    <t>pmol N/cell</t>
  </si>
  <si>
    <t>Pseudo-nitzschia multistriata</t>
  </si>
  <si>
    <t>LV130 (MT+)</t>
  </si>
  <si>
    <t>LV193 (MT-)</t>
  </si>
  <si>
    <t>F1 division rate</t>
  </si>
  <si>
    <t>N uptake F1</t>
  </si>
  <si>
    <t>MT+division rate</t>
  </si>
  <si>
    <t>N uptake MT+</t>
  </si>
  <si>
    <t>MT- division rate</t>
  </si>
  <si>
    <t>N uptake F1 MT-</t>
  </si>
  <si>
    <t>Parents in cross division rate</t>
  </si>
  <si>
    <t>N uptake F1 parents in cross</t>
  </si>
  <si>
    <t>HRS</t>
  </si>
  <si>
    <t>TP</t>
  </si>
  <si>
    <t>LV130-MT+</t>
  </si>
  <si>
    <t>LV193-MT-</t>
  </si>
  <si>
    <t>CROSS (SUM OF VC)*</t>
  </si>
  <si>
    <t>Gametes + zygotes</t>
  </si>
  <si>
    <t>Auxospores</t>
  </si>
  <si>
    <t>Daughter cells</t>
  </si>
  <si>
    <r>
      <t>absolute growth</t>
    </r>
    <r>
      <rPr>
        <sz val="11"/>
        <color rgb="FF000000"/>
        <rFont val="Sans"/>
      </rPr>
      <t>(es 1.2 day-1) is calculated with ln</t>
    </r>
    <r>
      <rPr>
        <sz val="10"/>
        <color rgb="FF000000"/>
        <rFont val="Sans"/>
      </rPr>
      <t/>
    </r>
  </si>
  <si>
    <t>MT+</t>
  </si>
  <si>
    <t>MT-</t>
  </si>
  <si>
    <t>Parental cells in the cross</t>
  </si>
  <si>
    <r>
      <rPr>
        <b/>
        <sz val="11"/>
        <color rgb="FF000000"/>
        <rFont val="Sans"/>
      </rPr>
      <t xml:space="preserve">division/day </t>
    </r>
    <r>
      <rPr>
        <sz val="11"/>
        <color rgb="FF000000"/>
        <rFont val="Sans"/>
      </rPr>
      <t>is calculated with log(base 2); in this case the value obtained with log10 is multiplied by the constant 3.322</t>
    </r>
    <r>
      <rPr>
        <sz val="10"/>
        <color rgb="FF000000"/>
        <rFont val="Sans"/>
      </rPr>
      <t/>
    </r>
  </si>
  <si>
    <t>*VG: vegetative cells;  DURATION OF GROWTH ARREST: AT LEAST 72H</t>
  </si>
  <si>
    <r>
      <t>length (</t>
    </r>
    <r>
      <rPr>
        <sz val="11"/>
        <color rgb="FF000000"/>
        <rFont val="Calibri"/>
        <family val="2"/>
      </rPr>
      <t>u</t>
    </r>
    <r>
      <rPr>
        <sz val="11"/>
        <color rgb="FF000000"/>
        <rFont val="Sans"/>
      </rPr>
      <t>m)</t>
    </r>
  </si>
  <si>
    <t>width (um)</t>
  </si>
  <si>
    <t>thickness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</si>
</sst>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_)"/>
    <numFmt numFmtId="165" formatCode="0.0"/>
    <numFmt numFmtId="166" formatCode="0.000"/>
    <numFmt numFmtId="167" formatCode="0.00000"/>
  </numFmts>
  <fonts count="12">
    <font>
      <sz val="10"/>
      <color rgb="FF000000"/>
      <name val="Sans"/>
    </font>
    <font>
      <sz val="11"/>
      <color rgb="FF000000"/>
      <name val="Calibri"/>
    </font>
    <font>
      <sz val="11"/>
      <color rgb="FF000000"/>
      <name val="Sans"/>
    </font>
    <font>
      <b/>
      <sz val="11"/>
      <color rgb="FF000000"/>
      <name val="Sans"/>
    </font>
    <font>
      <sz val="10"/>
      <color rgb="FF000000"/>
      <name val="Courier New"/>
    </font>
    <font>
      <b/>
      <sz val="11"/>
      <color rgb="FF000000"/>
      <name val="Calibri"/>
    </font>
    <font>
      <b/>
      <sz val="10.5"/>
      <color rgb="FF000000"/>
      <name val="Calibri"/>
    </font>
    <font>
      <b/>
      <sz val="10"/>
      <color rgb="FF000000"/>
      <name val="Calibri"/>
    </font>
    <font>
      <sz val="11"/>
      <color rgb="FFFF0000"/>
      <name val="Calibri"/>
    </font>
    <font>
      <b/>
      <sz val="11"/>
      <color rgb="FF4F81BD"/>
      <name val="Calibri"/>
    </font>
    <font>
      <sz val="9"/>
      <color rgb="FF3366FF"/>
      <name val="Sans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ED69A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2" fontId="9" fillId="0" borderId="0" xfId="0" applyNumberFormat="1" applyFont="1" applyFill="1" applyBorder="1" applyAlignment="1">
      <alignment horizontal="left"/>
    </xf>
    <xf numFmtId="166" fontId="8" fillId="0" borderId="0" xfId="0" applyNumberFormat="1" applyFont="1" applyFill="1" applyBorder="1" applyAlignment="1"/>
    <xf numFmtId="166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167" fontId="3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0" fillId="0" borderId="0" xfId="0" applyFont="1"/>
    <xf numFmtId="0" fontId="5" fillId="0" borderId="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zoomScale="90" zoomScaleNormal="90" workbookViewId="0">
      <selection activeCell="B29" sqref="B29"/>
    </sheetView>
  </sheetViews>
  <sheetFormatPr defaultColWidth="9.140625" defaultRowHeight="15"/>
  <cols>
    <col min="1" max="2" width="9.140625" style="16"/>
    <col min="3" max="3" width="11.5703125" style="16" customWidth="1"/>
    <col min="4" max="4" width="11.85546875" style="16" customWidth="1"/>
    <col min="5" max="5" width="20.5703125" style="16" customWidth="1"/>
    <col min="6" max="6" width="18.5703125" style="16" customWidth="1"/>
    <col min="7" max="7" width="12.42578125" style="16" customWidth="1"/>
    <col min="8" max="8" width="9.7109375" style="16" bestFit="1" customWidth="1"/>
    <col min="9" max="13" width="9.140625" style="16"/>
    <col min="14" max="15" width="18.28515625" style="16" bestFit="1" customWidth="1"/>
    <col min="16" max="16" width="9.140625" style="16"/>
    <col min="17" max="17" width="4" style="16" customWidth="1"/>
    <col min="18" max="19" width="9.140625" style="16"/>
    <col min="20" max="21" width="10.85546875" style="16" customWidth="1"/>
    <col min="22" max="22" width="19" style="16" customWidth="1"/>
    <col min="23" max="23" width="17.85546875" style="16" customWidth="1"/>
    <col min="24" max="25" width="10.85546875" style="16" customWidth="1"/>
    <col min="26" max="16384" width="9.140625" style="16"/>
  </cols>
  <sheetData>
    <row r="1" spans="1:25">
      <c r="A1" s="19"/>
      <c r="C1" s="20"/>
      <c r="D1" s="21"/>
      <c r="E1" s="19"/>
      <c r="F1" s="19"/>
      <c r="G1" s="19"/>
      <c r="H1" s="19"/>
      <c r="I1" s="19"/>
      <c r="J1" s="19"/>
      <c r="N1" s="20"/>
      <c r="O1" s="19"/>
      <c r="P1" s="19"/>
    </row>
    <row r="2" spans="1:25">
      <c r="A2" t="s">
        <v>34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9"/>
      <c r="J2" s="19"/>
      <c r="N2" s="20"/>
      <c r="O2" s="19"/>
      <c r="P2" s="19"/>
    </row>
    <row r="3" spans="1:25">
      <c r="A3" s="1">
        <v>1</v>
      </c>
      <c r="B3" s="17">
        <v>0</v>
      </c>
      <c r="C3" s="18">
        <v>20666.666666666668</v>
      </c>
      <c r="D3" s="18">
        <v>13166.666666666666</v>
      </c>
      <c r="E3" s="18">
        <v>15833.333333333334</v>
      </c>
      <c r="F3" s="18">
        <v>0</v>
      </c>
      <c r="G3" s="18">
        <v>0</v>
      </c>
      <c r="H3" s="18">
        <v>0</v>
      </c>
      <c r="I3" s="19"/>
      <c r="J3" s="19"/>
      <c r="N3" s="20"/>
      <c r="O3" s="19"/>
      <c r="P3" s="19"/>
    </row>
    <row r="4" spans="1:25">
      <c r="A4" s="31">
        <v>24</v>
      </c>
      <c r="B4" s="17">
        <v>1</v>
      </c>
      <c r="C4" s="18">
        <v>66166.666666666672</v>
      </c>
      <c r="D4" s="18">
        <v>42000</v>
      </c>
      <c r="E4" s="18">
        <v>19333.333333333332</v>
      </c>
      <c r="F4" s="18">
        <v>315.5555555555556</v>
      </c>
      <c r="G4" s="18">
        <v>0</v>
      </c>
      <c r="H4" s="18">
        <v>0</v>
      </c>
      <c r="I4" s="19"/>
      <c r="J4" s="19"/>
      <c r="N4" s="20"/>
      <c r="O4" s="19"/>
      <c r="P4" s="19"/>
      <c r="Q4" s="22"/>
    </row>
    <row r="5" spans="1:25">
      <c r="A5" s="1">
        <v>48</v>
      </c>
      <c r="B5" s="17">
        <v>2</v>
      </c>
      <c r="C5" s="18">
        <v>180666.66666666666</v>
      </c>
      <c r="D5" s="18">
        <v>168166.66666666666</v>
      </c>
      <c r="E5" s="18">
        <v>8066.666666666667</v>
      </c>
      <c r="F5" s="18">
        <v>1000</v>
      </c>
      <c r="G5" s="18">
        <v>26.666666666666668</v>
      </c>
      <c r="H5" s="18">
        <v>0</v>
      </c>
      <c r="I5" s="19"/>
      <c r="J5" s="19"/>
      <c r="N5" s="20"/>
      <c r="O5" s="19"/>
      <c r="P5" s="19"/>
    </row>
    <row r="6" spans="1:25">
      <c r="A6" s="1">
        <v>72</v>
      </c>
      <c r="B6" s="17">
        <v>3</v>
      </c>
      <c r="C6" s="18">
        <v>393333.33333333331</v>
      </c>
      <c r="D6" s="18">
        <v>344333.33333333331</v>
      </c>
      <c r="E6" s="18">
        <v>7166.666666666667</v>
      </c>
      <c r="F6" s="18">
        <v>1084.4444444444446</v>
      </c>
      <c r="G6" s="18">
        <v>132.69841269841268</v>
      </c>
      <c r="H6" s="18">
        <v>87.619047619047635</v>
      </c>
      <c r="I6" s="19"/>
      <c r="J6" s="19"/>
      <c r="N6" s="20"/>
      <c r="O6" s="19"/>
      <c r="P6" s="19"/>
    </row>
    <row r="7" spans="1:25">
      <c r="A7" s="1">
        <v>96</v>
      </c>
      <c r="B7" s="17">
        <v>4</v>
      </c>
      <c r="C7" s="18">
        <v>404166.66666666669</v>
      </c>
      <c r="D7" s="18">
        <v>453333.33333333331</v>
      </c>
      <c r="E7" s="18">
        <v>11333.333333333334</v>
      </c>
      <c r="F7" s="18">
        <v>1106.0317460317463</v>
      </c>
      <c r="G7" s="18">
        <v>125.55555555555554</v>
      </c>
      <c r="H7" s="18">
        <v>114.28571428571429</v>
      </c>
      <c r="I7" s="19"/>
      <c r="J7" s="19"/>
      <c r="N7" s="20"/>
      <c r="O7" s="19"/>
      <c r="P7" s="19"/>
    </row>
    <row r="8" spans="1:25">
      <c r="A8" s="1">
        <v>120</v>
      </c>
      <c r="B8" s="17">
        <v>5</v>
      </c>
      <c r="C8" s="18">
        <v>423833.33333333331</v>
      </c>
      <c r="D8" s="18">
        <v>462333.33333333331</v>
      </c>
      <c r="E8" s="18">
        <v>30500</v>
      </c>
      <c r="F8" s="18">
        <v>649.77777777777771</v>
      </c>
      <c r="G8" s="18">
        <v>117.77777777777779</v>
      </c>
      <c r="H8" s="18">
        <v>185.07936507936506</v>
      </c>
      <c r="I8" s="19"/>
      <c r="J8" s="19"/>
      <c r="N8" s="20"/>
      <c r="O8" s="19"/>
      <c r="P8" s="19"/>
    </row>
    <row r="9" spans="1:25">
      <c r="A9" s="1">
        <v>144</v>
      </c>
      <c r="B9" s="17">
        <v>6</v>
      </c>
      <c r="C9" s="18">
        <v>448833.33333333331</v>
      </c>
      <c r="D9" s="18">
        <v>496833.33333333331</v>
      </c>
      <c r="E9" s="18">
        <v>60833.333333333336</v>
      </c>
      <c r="F9" s="18">
        <v>0</v>
      </c>
      <c r="G9" s="18">
        <v>126.76190476190476</v>
      </c>
      <c r="H9" s="18">
        <v>285.62962962962962</v>
      </c>
      <c r="I9" s="19"/>
      <c r="J9" s="19"/>
      <c r="N9" s="20"/>
      <c r="O9" s="19"/>
      <c r="P9" s="19"/>
    </row>
    <row r="10" spans="1:25">
      <c r="A10" s="19"/>
      <c r="C10" s="20"/>
      <c r="D10" s="21"/>
      <c r="E10" s="19"/>
      <c r="F10" s="19"/>
      <c r="G10" s="19"/>
      <c r="H10" s="19"/>
      <c r="I10" s="19"/>
      <c r="J10" s="19"/>
      <c r="N10" s="20"/>
      <c r="O10" s="19"/>
      <c r="P10" s="19"/>
    </row>
    <row r="11" spans="1:25">
      <c r="A11" s="19"/>
      <c r="B11" s="32" t="s">
        <v>47</v>
      </c>
      <c r="C11" s="20"/>
      <c r="D11" s="21"/>
      <c r="E11" s="19"/>
      <c r="F11" s="19"/>
      <c r="G11" s="19"/>
      <c r="H11" s="19"/>
      <c r="I11" s="19"/>
      <c r="J11" s="19"/>
      <c r="N11" s="20"/>
      <c r="O11" s="19"/>
      <c r="P11" s="19"/>
    </row>
    <row r="12" spans="1:25">
      <c r="A12" s="19"/>
      <c r="C12" s="20"/>
      <c r="D12" s="21"/>
      <c r="E12" s="19"/>
      <c r="F12" s="19"/>
      <c r="G12" s="19"/>
      <c r="H12" s="19"/>
      <c r="I12" s="19"/>
      <c r="J12" s="19"/>
      <c r="N12" s="20"/>
      <c r="O12" s="19"/>
      <c r="P12" s="19"/>
      <c r="W12"/>
      <c r="X12"/>
      <c r="Y12"/>
    </row>
    <row r="13" spans="1:25">
      <c r="A13" t="s">
        <v>46</v>
      </c>
    </row>
    <row r="14" spans="1:25">
      <c r="A14" s="19" t="s">
        <v>42</v>
      </c>
      <c r="C14" s="20"/>
      <c r="D14" s="21"/>
      <c r="E14" s="19"/>
      <c r="F14" s="19"/>
      <c r="G14" s="19"/>
      <c r="H14" s="19"/>
      <c r="I14" s="19"/>
      <c r="J14" s="19"/>
      <c r="N14" s="20"/>
      <c r="O14" s="19"/>
      <c r="P14" s="19"/>
      <c r="Q14" s="19"/>
    </row>
    <row r="15" spans="1:25">
      <c r="B15" s="33" t="s">
        <v>43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</row>
    <row r="16" spans="1:25">
      <c r="B16" t="s">
        <v>3</v>
      </c>
      <c r="C16" t="s">
        <v>4</v>
      </c>
      <c r="D16" t="s">
        <v>5</v>
      </c>
      <c r="E16" t="s">
        <v>6</v>
      </c>
      <c r="F16" s="23" t="s">
        <v>1</v>
      </c>
      <c r="G16" s="24" t="s">
        <v>7</v>
      </c>
      <c r="H16" s="24" t="s">
        <v>8</v>
      </c>
      <c r="I16" s="24" t="s">
        <v>1</v>
      </c>
      <c r="K16" t="s">
        <v>3</v>
      </c>
      <c r="M16" t="s">
        <v>9</v>
      </c>
      <c r="N16" s="23" t="s">
        <v>6</v>
      </c>
    </row>
    <row r="17" spans="2:21 16384:16384">
      <c r="B17" s="17">
        <v>0</v>
      </c>
      <c r="C17" s="18">
        <v>20666.666666666668</v>
      </c>
      <c r="D17">
        <f t="shared" ref="D17:D23" si="0">LOG10(C17)</f>
        <v>4.3152704347785917</v>
      </c>
      <c r="E17">
        <f>LINEST(D17:D20,B17:B20)</f>
        <v>0.42747097288628677</v>
      </c>
      <c r="F17" s="23">
        <f>+(E17*3.322)</f>
        <v>1.4200585719282446</v>
      </c>
      <c r="G17" s="25">
        <f>((LOG(C20,10)-LOG(C17,10))/(B20-B17))</f>
        <v>0.42649677260262386</v>
      </c>
      <c r="H17" s="24"/>
      <c r="K17" s="17">
        <v>0</v>
      </c>
      <c r="L17" s="18">
        <v>20666.666666666668</v>
      </c>
      <c r="M17">
        <f t="shared" ref="M17:M23" si="1">LN(L17)</f>
        <v>9.9362773753591185</v>
      </c>
      <c r="N17" s="26">
        <f>LINEST(M17:M20,K17:K20)</f>
        <v>0.98428828985562544</v>
      </c>
      <c r="O17" s="23" t="s">
        <v>10</v>
      </c>
    </row>
    <row r="18" spans="2:21 16384:16384">
      <c r="B18" s="17">
        <v>1</v>
      </c>
      <c r="C18" s="18">
        <v>66166.666666666672</v>
      </c>
      <c r="D18">
        <f t="shared" si="0"/>
        <v>4.8206392563794713</v>
      </c>
      <c r="G18" s="24"/>
      <c r="H18" s="25">
        <f t="shared" ref="H18:H23" si="2">((LOG(C18,10)-LOG(C17,10))/(B18-B17))</f>
        <v>0.50536882160088048</v>
      </c>
      <c r="I18" s="25">
        <f t="shared" ref="I18:I23" si="3">((LOG(C18,2)-LOG(C17,2))/(B18-B17))</f>
        <v>1.6787988867560859</v>
      </c>
      <c r="K18" s="17">
        <v>1</v>
      </c>
      <c r="L18" s="18">
        <v>66166.666666666672</v>
      </c>
      <c r="M18">
        <f t="shared" si="1"/>
        <v>11.099932090441273</v>
      </c>
      <c r="N18" s="27">
        <f>N17/LN(2)</f>
        <v>1.4200278345797894</v>
      </c>
      <c r="O18" s="28" t="s">
        <v>11</v>
      </c>
      <c r="Q18" s="22"/>
    </row>
    <row r="19" spans="2:21 16384:16384">
      <c r="B19" s="17">
        <v>2</v>
      </c>
      <c r="C19" s="18">
        <v>180666.66666666666</v>
      </c>
      <c r="D19">
        <f t="shared" si="0"/>
        <v>5.256878031818724</v>
      </c>
      <c r="G19" s="24"/>
      <c r="H19" s="25">
        <f t="shared" si="2"/>
        <v>0.43623877543925271</v>
      </c>
      <c r="I19" s="25">
        <f t="shared" si="3"/>
        <v>1.4491538442109118</v>
      </c>
      <c r="K19" s="17">
        <v>2</v>
      </c>
      <c r="L19" s="18">
        <v>180666.66666666666</v>
      </c>
      <c r="M19">
        <f t="shared" si="1"/>
        <v>12.104408991753674</v>
      </c>
    </row>
    <row r="20" spans="2:21 16384:16384">
      <c r="B20" s="17">
        <v>3</v>
      </c>
      <c r="C20" s="18">
        <v>393333.33333333331</v>
      </c>
      <c r="D20">
        <f t="shared" si="0"/>
        <v>5.5947607525864633</v>
      </c>
      <c r="G20" s="24"/>
      <c r="H20" s="25">
        <f t="shared" si="2"/>
        <v>0.3378827207677384</v>
      </c>
      <c r="I20" s="25">
        <f t="shared" si="3"/>
        <v>1.1224221028953316</v>
      </c>
      <c r="K20" s="17">
        <v>3</v>
      </c>
      <c r="L20" s="18">
        <v>393333.33333333331</v>
      </c>
      <c r="M20">
        <f t="shared" si="1"/>
        <v>12.882412707773737</v>
      </c>
    </row>
    <row r="21" spans="2:21 16384:16384">
      <c r="B21" s="17">
        <v>4</v>
      </c>
      <c r="C21" s="18">
        <v>404166.66666666669</v>
      </c>
      <c r="D21">
        <f t="shared" si="0"/>
        <v>5.6065604925546388</v>
      </c>
      <c r="G21" s="24"/>
      <c r="H21" s="25">
        <f t="shared" si="2"/>
        <v>1.1799739968176404E-2</v>
      </c>
      <c r="I21" s="25">
        <f t="shared" si="3"/>
        <v>3.9197887712649759E-2</v>
      </c>
      <c r="K21" s="17">
        <v>4</v>
      </c>
      <c r="L21" s="18">
        <v>404166.66666666669</v>
      </c>
      <c r="M21">
        <f t="shared" si="1"/>
        <v>12.909582613125666</v>
      </c>
    </row>
    <row r="22" spans="2:21 16384:16384">
      <c r="B22" s="17">
        <v>5</v>
      </c>
      <c r="C22" s="18">
        <v>423833.33333333331</v>
      </c>
      <c r="D22">
        <f t="shared" si="0"/>
        <v>5.6271951097920656</v>
      </c>
      <c r="G22" s="24"/>
      <c r="H22" s="25">
        <f t="shared" si="2"/>
        <v>2.0634617237425878E-2</v>
      </c>
      <c r="I22" s="25">
        <f t="shared" si="3"/>
        <v>6.8546714728253022E-2</v>
      </c>
      <c r="K22" s="17">
        <v>5</v>
      </c>
      <c r="L22" s="18">
        <v>423833.33333333331</v>
      </c>
      <c r="M22">
        <f t="shared" si="1"/>
        <v>12.957095575176202</v>
      </c>
    </row>
    <row r="23" spans="2:21 16384:16384">
      <c r="B23" s="17">
        <v>6</v>
      </c>
      <c r="C23" s="18">
        <v>448833.33333333331</v>
      </c>
      <c r="D23">
        <f t="shared" si="0"/>
        <v>5.6520851030278667</v>
      </c>
      <c r="G23" s="24"/>
      <c r="H23" s="25">
        <f t="shared" si="2"/>
        <v>2.48899932358011E-2</v>
      </c>
      <c r="I23" s="25">
        <f t="shared" si="3"/>
        <v>8.2682767811565583E-2</v>
      </c>
      <c r="K23" s="17">
        <v>6</v>
      </c>
      <c r="L23" s="18">
        <v>448833.33333333331</v>
      </c>
      <c r="M23">
        <f t="shared" si="1"/>
        <v>13.01440690256568</v>
      </c>
    </row>
    <row r="25" spans="2:21 16384:16384">
      <c r="B25" s="33" t="s">
        <v>44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</row>
    <row r="26" spans="2:21 16384:16384">
      <c r="B26" t="s">
        <v>3</v>
      </c>
      <c r="C26" t="s">
        <v>4</v>
      </c>
      <c r="D26" t="s">
        <v>5</v>
      </c>
      <c r="E26" t="s">
        <v>6</v>
      </c>
      <c r="F26" s="23" t="s">
        <v>1</v>
      </c>
      <c r="G26" s="24" t="s">
        <v>7</v>
      </c>
      <c r="H26" s="24" t="s">
        <v>8</v>
      </c>
      <c r="I26" s="24" t="s">
        <v>1</v>
      </c>
      <c r="K26" t="s">
        <v>3</v>
      </c>
      <c r="M26" t="s">
        <v>9</v>
      </c>
      <c r="N26" s="23" t="s">
        <v>6</v>
      </c>
    </row>
    <row r="27" spans="2:21 16384:16384">
      <c r="B27" s="17">
        <v>0</v>
      </c>
      <c r="C27" s="18">
        <v>13166.666666666666</v>
      </c>
      <c r="D27">
        <f t="shared" ref="D27:D33" si="4">LOG10(C27)</f>
        <v>4.119475840906798</v>
      </c>
      <c r="E27">
        <f>LINEST(D27:D30,B27:B30)</f>
        <v>0.48550003031348471</v>
      </c>
      <c r="F27" s="23">
        <f>+(E27*3.322)</f>
        <v>1.6128311007013962</v>
      </c>
      <c r="G27" s="25">
        <f>((LOG(C30,10)-LOG(C27,10))/(B30-B27))</f>
        <v>0.47250107529772006</v>
      </c>
      <c r="H27" s="24"/>
      <c r="K27" s="17">
        <v>0</v>
      </c>
      <c r="L27" s="18">
        <v>13166.666666666666</v>
      </c>
      <c r="M27">
        <f t="shared" ref="M27:M33" si="5">LN(L27)</f>
        <v>9.4854436622211029</v>
      </c>
      <c r="N27" s="26">
        <f>LINEST(M27:M30,K27:K30)</f>
        <v>1.1179051324479874</v>
      </c>
      <c r="O27" s="23" t="s">
        <v>10</v>
      </c>
    </row>
    <row r="28" spans="2:21 16384:16384">
      <c r="B28" s="17">
        <v>1</v>
      </c>
      <c r="C28" s="18">
        <v>42000</v>
      </c>
      <c r="D28">
        <f t="shared" si="4"/>
        <v>4.6232492903979008</v>
      </c>
      <c r="G28" s="24"/>
      <c r="H28" s="25">
        <f t="shared" ref="H28:H33" si="6">((LOG(C28,10)-LOG(C27,10))/(B28-B27))</f>
        <v>0.50377344949110281</v>
      </c>
      <c r="I28" s="25">
        <f t="shared" ref="I28:I33" si="7">((LOG(C28,2)-LOG(C27,2))/(B28-B27))</f>
        <v>1.6734991753228137</v>
      </c>
      <c r="K28" s="17">
        <v>1</v>
      </c>
      <c r="L28" s="18">
        <v>42000</v>
      </c>
      <c r="M28">
        <f t="shared" si="5"/>
        <v>10.645424897265505</v>
      </c>
      <c r="N28" s="27">
        <f>N27/LN(2)</f>
        <v>1.6127961907670312</v>
      </c>
      <c r="O28" s="28" t="s">
        <v>11</v>
      </c>
      <c r="Q28" s="22"/>
    </row>
    <row r="29" spans="2:21 16384:16384">
      <c r="B29" s="17">
        <v>2</v>
      </c>
      <c r="C29" s="18">
        <v>168166.66666666666</v>
      </c>
      <c r="D29">
        <f t="shared" si="4"/>
        <v>5.2257399158532669</v>
      </c>
      <c r="G29" s="24"/>
      <c r="H29" s="25">
        <f t="shared" si="6"/>
        <v>0.60249062545536614</v>
      </c>
      <c r="I29" s="25">
        <f t="shared" si="7"/>
        <v>2.0014305356064401</v>
      </c>
      <c r="K29" s="17">
        <v>2</v>
      </c>
      <c r="L29" s="18">
        <v>168166.66666666666</v>
      </c>
      <c r="M29">
        <f t="shared" si="5"/>
        <v>12.032710830107691</v>
      </c>
    </row>
    <row r="30" spans="2:21 16384:16384">
      <c r="B30" s="17">
        <v>3</v>
      </c>
      <c r="C30" s="18">
        <v>344333.33333333331</v>
      </c>
      <c r="D30">
        <f t="shared" si="4"/>
        <v>5.5369790667999581</v>
      </c>
      <c r="G30" s="24"/>
      <c r="H30" s="25">
        <f t="shared" si="6"/>
        <v>0.31123915094669119</v>
      </c>
      <c r="I30" s="25">
        <f t="shared" si="7"/>
        <v>1.0339140797587021</v>
      </c>
      <c r="K30" s="17">
        <v>3</v>
      </c>
      <c r="L30" s="18">
        <v>344333.33333333331</v>
      </c>
      <c r="M30">
        <f t="shared" si="5"/>
        <v>12.749365459433665</v>
      </c>
    </row>
    <row r="31" spans="2:21 16384:16384">
      <c r="B31" s="17">
        <v>4</v>
      </c>
      <c r="C31" s="18">
        <v>453333.33333333331</v>
      </c>
      <c r="D31">
        <f t="shared" si="4"/>
        <v>5.6564176536505553</v>
      </c>
      <c r="G31" s="24"/>
      <c r="H31" s="25">
        <f t="shared" si="6"/>
        <v>0.11943858685059716</v>
      </c>
      <c r="I31" s="25">
        <f t="shared" si="7"/>
        <v>0.39676639727264273</v>
      </c>
      <c r="K31" s="17">
        <v>4</v>
      </c>
      <c r="L31" s="18">
        <v>453333.33333333331</v>
      </c>
      <c r="M31">
        <f t="shared" si="5"/>
        <v>13.024382969044124</v>
      </c>
      <c r="T31" s="17"/>
      <c r="U31"/>
      <c r="XFD31"/>
    </row>
    <row r="32" spans="2:21 16384:16384">
      <c r="B32" s="17">
        <v>5</v>
      </c>
      <c r="C32" s="18">
        <v>462333.33333333331</v>
      </c>
      <c r="D32">
        <f t="shared" si="4"/>
        <v>5.6649552063536222</v>
      </c>
      <c r="G32" s="24"/>
      <c r="H32" s="25">
        <f t="shared" si="6"/>
        <v>8.5375527030677745E-3</v>
      </c>
      <c r="I32" s="25">
        <f t="shared" si="7"/>
        <v>2.8361136185903746E-2</v>
      </c>
      <c r="K32" s="17">
        <v>5</v>
      </c>
      <c r="L32" s="18">
        <v>462333.33333333331</v>
      </c>
      <c r="M32">
        <f t="shared" si="5"/>
        <v>13.044041410628859</v>
      </c>
      <c r="T32" s="17"/>
      <c r="U32"/>
      <c r="XFD32"/>
    </row>
    <row r="33" spans="2:21 16384:16384">
      <c r="B33" s="17">
        <v>6</v>
      </c>
      <c r="C33" s="18">
        <v>496833.33333333331</v>
      </c>
      <c r="D33">
        <f t="shared" si="4"/>
        <v>5.6962107256489869</v>
      </c>
      <c r="G33" s="24"/>
      <c r="H33" s="25">
        <f t="shared" si="6"/>
        <v>3.1255519295364742E-2</v>
      </c>
      <c r="I33" s="25">
        <f t="shared" si="7"/>
        <v>0.10382858766756442</v>
      </c>
      <c r="K33" s="17">
        <v>6</v>
      </c>
      <c r="L33" s="18">
        <v>496833.33333333331</v>
      </c>
      <c r="M33">
        <f t="shared" si="5"/>
        <v>13.116009903432154</v>
      </c>
      <c r="T33" s="17"/>
      <c r="U33"/>
      <c r="XFD33"/>
    </row>
    <row r="34" spans="2:21 16384:16384">
      <c r="T34" s="17"/>
      <c r="U34"/>
      <c r="XFD34"/>
    </row>
    <row r="35" spans="2:21 16384:16384">
      <c r="B35" s="33" t="s">
        <v>45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5"/>
    </row>
    <row r="36" spans="2:21 16384:16384">
      <c r="B36" t="s">
        <v>3</v>
      </c>
      <c r="C36" t="s">
        <v>4</v>
      </c>
      <c r="D36" t="s">
        <v>5</v>
      </c>
      <c r="E36" t="s">
        <v>6</v>
      </c>
      <c r="F36" s="23" t="s">
        <v>1</v>
      </c>
      <c r="G36" s="24" t="s">
        <v>7</v>
      </c>
      <c r="H36" s="24" t="s">
        <v>8</v>
      </c>
      <c r="I36" s="24" t="s">
        <v>1</v>
      </c>
      <c r="K36" t="s">
        <v>3</v>
      </c>
      <c r="M36" t="s">
        <v>9</v>
      </c>
      <c r="N36" s="23" t="s">
        <v>6</v>
      </c>
    </row>
    <row r="37" spans="2:21 16384:16384">
      <c r="C37" s="18">
        <v>0</v>
      </c>
      <c r="E37">
        <f>LINEST(D40:D43,B40:B43)</f>
        <v>0.3216415403654857</v>
      </c>
      <c r="F37" s="23">
        <f>+(E37*3.322)</f>
        <v>1.0684931970941436</v>
      </c>
      <c r="G37" s="25">
        <f>((LOG(C43,10)-LOG(C40,10))/(B43-B40))</f>
        <v>0.30960813629229583</v>
      </c>
      <c r="H37" s="24"/>
      <c r="L37" s="18">
        <v>0</v>
      </c>
      <c r="N37" s="26">
        <f>LINEST(M40:M43,K40:K43)</f>
        <v>0.74060701613321001</v>
      </c>
      <c r="O37" s="23" t="s">
        <v>10</v>
      </c>
    </row>
    <row r="38" spans="2:21 16384:16384">
      <c r="C38" s="18">
        <v>0</v>
      </c>
      <c r="G38" s="24"/>
      <c r="H38" s="25"/>
      <c r="L38" s="18">
        <v>0</v>
      </c>
      <c r="N38" s="27">
        <f>N37/LN(2)</f>
        <v>1.0684700694229545</v>
      </c>
      <c r="O38" s="28" t="s">
        <v>11</v>
      </c>
    </row>
    <row r="39" spans="2:21 16384:16384">
      <c r="C39" s="18">
        <v>0</v>
      </c>
      <c r="G39" s="24"/>
      <c r="H39" s="25"/>
      <c r="L39" s="18">
        <v>0</v>
      </c>
    </row>
    <row r="40" spans="2:21 16384:16384">
      <c r="B40" s="17">
        <v>0</v>
      </c>
      <c r="C40" s="18">
        <v>7166.666666666667</v>
      </c>
      <c r="D40">
        <f>LOG10(C40)</f>
        <v>3.8553172051959428</v>
      </c>
      <c r="G40" s="24"/>
      <c r="H40" s="25"/>
      <c r="K40" s="17">
        <v>0</v>
      </c>
      <c r="L40" s="18">
        <v>7166.666666666667</v>
      </c>
      <c r="M40">
        <f>LN(L40)</f>
        <v>8.8771959254476442</v>
      </c>
    </row>
    <row r="41" spans="2:21 16384:16384">
      <c r="B41" s="17">
        <v>1</v>
      </c>
      <c r="C41" s="18">
        <v>11333.333333333334</v>
      </c>
      <c r="D41">
        <f>LOG10(C41)</f>
        <v>4.0543576623225928</v>
      </c>
      <c r="G41" s="24"/>
      <c r="H41" s="25">
        <f>((LOG(C41,2)-LOG(C40,2))/(B41-B40))</f>
        <v>0.66119808654824119</v>
      </c>
      <c r="I41" s="25">
        <f>((LOG(C41,2)-LOG(C40,2))/(B41-B40))</f>
        <v>0.66119808654824119</v>
      </c>
      <c r="K41" s="17">
        <v>1</v>
      </c>
      <c r="L41" s="18">
        <v>11333.333333333334</v>
      </c>
      <c r="M41">
        <f>LN(L41)</f>
        <v>9.3355035149301884</v>
      </c>
    </row>
    <row r="42" spans="2:21 16384:16384">
      <c r="B42" s="17">
        <v>2</v>
      </c>
      <c r="C42" s="18">
        <v>30500</v>
      </c>
      <c r="D42">
        <f>LOG10(C42)</f>
        <v>4.4842998393467859</v>
      </c>
      <c r="G42" s="24"/>
      <c r="H42" s="25">
        <f>((LOG(C42,2)-LOG(C41,2))/(B42-B41))</f>
        <v>1.4282369970337054</v>
      </c>
      <c r="I42" s="25">
        <f>((LOG(C42,2)-LOG(C41,2))/(B42-B41))</f>
        <v>1.4282369970337054</v>
      </c>
      <c r="K42" s="17">
        <v>2</v>
      </c>
      <c r="L42" s="18">
        <v>30500</v>
      </c>
      <c r="M42">
        <f>LN(L42)</f>
        <v>10.325481962595504</v>
      </c>
    </row>
    <row r="43" spans="2:21 16384:16384">
      <c r="B43" s="17">
        <v>3</v>
      </c>
      <c r="C43" s="18">
        <v>60833.333333333336</v>
      </c>
      <c r="D43">
        <f>LOG10(C43)</f>
        <v>4.7841416140728308</v>
      </c>
      <c r="G43" s="24"/>
      <c r="H43" s="25">
        <f>((LOG(C43,2)-LOG(C42,2))/(B43-B42))</f>
        <v>0.9960528154833348</v>
      </c>
      <c r="I43" s="25">
        <f>((LOG(C43,2)-LOG(C42,2))/(B43-B42))</f>
        <v>0.9960528154833348</v>
      </c>
      <c r="K43" s="17">
        <v>3</v>
      </c>
      <c r="L43" s="18">
        <v>60833.333333333336</v>
      </c>
      <c r="M43">
        <f>LN(L43)</f>
        <v>11.015893163336573</v>
      </c>
    </row>
    <row r="45" spans="2:21 16384:16384">
      <c r="B45" s="33" t="s">
        <v>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5"/>
    </row>
    <row r="46" spans="2:21 16384:16384">
      <c r="B46" t="s">
        <v>3</v>
      </c>
      <c r="C46" t="s">
        <v>4</v>
      </c>
      <c r="D46" t="s">
        <v>5</v>
      </c>
      <c r="E46" t="s">
        <v>6</v>
      </c>
      <c r="F46" s="23" t="s">
        <v>1</v>
      </c>
      <c r="G46" s="24" t="s">
        <v>7</v>
      </c>
      <c r="H46" s="24" t="s">
        <v>8</v>
      </c>
      <c r="I46" s="24" t="s">
        <v>1</v>
      </c>
      <c r="K46" t="s">
        <v>3</v>
      </c>
      <c r="M46" t="s">
        <v>9</v>
      </c>
      <c r="N46" s="23" t="s">
        <v>6</v>
      </c>
    </row>
    <row r="47" spans="2:21 16384:16384">
      <c r="C47" s="18">
        <v>0</v>
      </c>
      <c r="E47">
        <f>LINEST(D50:D53,B50:B53)</f>
        <v>0.17489802393722356</v>
      </c>
      <c r="F47" s="23">
        <f>+(E47*3.322)</f>
        <v>0.58101123551945666</v>
      </c>
      <c r="G47" s="25">
        <f>((LOG(C53,10)-LOG(C50,10))/(B53-B50))</f>
        <v>0.17106824282005659</v>
      </c>
      <c r="H47" s="24"/>
      <c r="L47" s="18">
        <v>0</v>
      </c>
      <c r="N47" s="26">
        <f>LINEST(M50:M53,K50:K53)</f>
        <v>0.40271758271196695</v>
      </c>
      <c r="O47" s="23" t="s">
        <v>10</v>
      </c>
    </row>
    <row r="48" spans="2:21 16384:16384">
      <c r="C48" s="18">
        <v>0</v>
      </c>
      <c r="G48" s="25"/>
      <c r="H48" s="24"/>
      <c r="L48" s="18">
        <v>0</v>
      </c>
      <c r="N48" s="27">
        <f>N47/LN(2)</f>
        <v>0.58099865945734563</v>
      </c>
      <c r="O48" s="28" t="s">
        <v>11</v>
      </c>
    </row>
    <row r="49" spans="2:14">
      <c r="C49" s="18">
        <v>0</v>
      </c>
      <c r="G49" s="24"/>
      <c r="H49" s="25"/>
      <c r="L49" s="18">
        <v>0</v>
      </c>
    </row>
    <row r="50" spans="2:14">
      <c r="B50" s="17">
        <v>0</v>
      </c>
      <c r="C50" s="18">
        <v>87.619047619047635</v>
      </c>
      <c r="D50">
        <f>LOG10(C50)</f>
        <v>1.9425985282756173</v>
      </c>
      <c r="G50" s="24"/>
      <c r="H50" s="25"/>
      <c r="K50" s="17">
        <v>0</v>
      </c>
      <c r="L50" s="18">
        <v>87.619047619047635</v>
      </c>
      <c r="M50">
        <f>LN(L50)</f>
        <v>4.4729984128796083</v>
      </c>
      <c r="N50" s="29"/>
    </row>
    <row r="51" spans="2:14">
      <c r="B51" s="17">
        <v>1</v>
      </c>
      <c r="C51" s="18">
        <v>114.28571428571429</v>
      </c>
      <c r="D51">
        <f>LOG10(C51)</f>
        <v>2.0579919469776868</v>
      </c>
      <c r="G51" s="24"/>
      <c r="H51" s="25">
        <f>((LOG(C51,2)-LOG(C50,2))/(B51-B50))</f>
        <v>0.38332863955150565</v>
      </c>
      <c r="I51" s="25">
        <f>((LOG(C51,2)-LOG(C50,2))/(B51-B50))</f>
        <v>0.38332863955150565</v>
      </c>
      <c r="K51" s="17">
        <v>1</v>
      </c>
      <c r="L51" s="18">
        <v>114.28571428571429</v>
      </c>
      <c r="M51">
        <f>LN(L51)</f>
        <v>4.7387015786126137</v>
      </c>
      <c r="N51" s="29"/>
    </row>
    <row r="52" spans="2:14">
      <c r="B52" s="17">
        <v>2</v>
      </c>
      <c r="C52" s="18">
        <v>185.07936507936506</v>
      </c>
      <c r="D52">
        <f>LOG10(C52)</f>
        <v>2.2673580009694136</v>
      </c>
      <c r="G52" s="24"/>
      <c r="H52" s="25">
        <f>((LOG(C52,2)-LOG(C51,2))/(B52-B51))</f>
        <v>0.69549897687082218</v>
      </c>
      <c r="I52" s="25">
        <f>((LOG(C52,2)-LOG(C51,2))/(B52-B51))</f>
        <v>0.69549897687082218</v>
      </c>
      <c r="K52" s="17">
        <v>2</v>
      </c>
      <c r="L52" s="18">
        <v>185.07936507936506</v>
      </c>
      <c r="M52">
        <f>LN(L52)</f>
        <v>5.2207847335129509</v>
      </c>
      <c r="N52" s="29"/>
    </row>
    <row r="53" spans="2:14">
      <c r="B53" s="17">
        <v>3</v>
      </c>
      <c r="C53" s="18">
        <v>285.62962962962962</v>
      </c>
      <c r="D53">
        <f>LOG10(C53)</f>
        <v>2.4558032567357868</v>
      </c>
      <c r="G53" s="24"/>
      <c r="H53" s="25">
        <f>((LOG(C53,2)-LOG(C52,2))/(B53-B52))</f>
        <v>0.62600158947855</v>
      </c>
      <c r="I53" s="25">
        <f>((LOG(C53,2)-LOG(C52,2))/(B53-B52))</f>
        <v>0.62600158947855</v>
      </c>
      <c r="K53" s="17">
        <v>3</v>
      </c>
      <c r="L53" s="18">
        <v>285.62962962962962</v>
      </c>
      <c r="M53">
        <f>LN(L53)</f>
        <v>5.6546959702860526</v>
      </c>
      <c r="N53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4">
    <mergeCell ref="B45:P45"/>
    <mergeCell ref="B35:P35"/>
    <mergeCell ref="B25:P25"/>
    <mergeCell ref="B15:P15"/>
  </mergeCells>
  <pageMargins left="0.7" right="0.7" top="0.75" bottom="0.75" header="0.3" footer="0.3"/>
  <pageSetup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0" zoomScaleNormal="80" workbookViewId="0">
      <selection activeCell="I22" sqref="I22"/>
    </sheetView>
  </sheetViews>
  <sheetFormatPr defaultColWidth="9.140625" defaultRowHeight="15"/>
  <cols>
    <col min="1" max="1" width="32.5703125" style="1" customWidth="1"/>
    <col min="2" max="2" width="29.42578125" style="1" customWidth="1"/>
    <col min="3" max="3" width="13.42578125" style="1" customWidth="1"/>
    <col min="4" max="4" width="9.85546875" style="1" customWidth="1"/>
    <col min="5" max="5" width="19.5703125" style="1" customWidth="1"/>
    <col min="6" max="6" width="3.28515625" style="1" customWidth="1"/>
    <col min="7" max="7" width="11.5703125" style="1" customWidth="1"/>
    <col min="8" max="8" width="10.7109375" style="1" customWidth="1"/>
    <col min="9" max="9" width="14.7109375" style="1" customWidth="1"/>
    <col min="10" max="10" width="15.7109375" style="1" customWidth="1"/>
    <col min="11" max="16384" width="9.140625" style="1"/>
  </cols>
  <sheetData>
    <row r="1" spans="1:1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C2" s="2"/>
      <c r="D2" s="2"/>
      <c r="E2" s="2"/>
      <c r="F2" s="2"/>
      <c r="G2" s="2"/>
      <c r="H2" s="2"/>
      <c r="I2" s="2"/>
      <c r="J2" s="2"/>
    </row>
    <row r="3" spans="1:11">
      <c r="A3" s="2"/>
      <c r="B3" s="2"/>
      <c r="C3" s="2" t="s">
        <v>13</v>
      </c>
      <c r="D3" s="2"/>
      <c r="E3" s="2"/>
      <c r="F3" s="2"/>
      <c r="G3" s="2"/>
      <c r="H3" s="2"/>
      <c r="I3" s="2"/>
      <c r="J3" s="2"/>
    </row>
    <row r="4" spans="1:11">
      <c r="A4" s="2" t="s">
        <v>14</v>
      </c>
      <c r="B4" s="2"/>
      <c r="C4" s="2" t="s">
        <v>15</v>
      </c>
      <c r="D4" s="2"/>
      <c r="E4" s="2"/>
      <c r="F4" s="2"/>
      <c r="G4" s="2"/>
      <c r="H4" s="2"/>
      <c r="I4" s="2"/>
      <c r="J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>
      <c r="A6" s="2"/>
      <c r="B6" s="2"/>
      <c r="C6" s="2"/>
      <c r="D6" s="2"/>
      <c r="E6" s="2"/>
      <c r="F6" s="2"/>
      <c r="G6" s="4" t="s">
        <v>16</v>
      </c>
      <c r="H6" s="36" t="s">
        <v>17</v>
      </c>
      <c r="I6" s="36"/>
      <c r="J6" s="5" t="s">
        <v>18</v>
      </c>
      <c r="K6" s="6"/>
    </row>
    <row r="7" spans="1:11">
      <c r="A7" s="2"/>
      <c r="B7" s="2"/>
      <c r="C7" s="2" t="s">
        <v>48</v>
      </c>
      <c r="D7" s="2" t="s">
        <v>49</v>
      </c>
      <c r="E7" s="2" t="s">
        <v>50</v>
      </c>
      <c r="F7" s="2"/>
      <c r="G7" s="7" t="s">
        <v>19</v>
      </c>
      <c r="H7" s="7" t="s">
        <v>20</v>
      </c>
      <c r="I7" s="7" t="s">
        <v>21</v>
      </c>
      <c r="J7" s="7" t="s">
        <v>22</v>
      </c>
    </row>
    <row r="8" spans="1:11">
      <c r="A8" s="2" t="s">
        <v>23</v>
      </c>
      <c r="B8" s="8" t="s">
        <v>0</v>
      </c>
      <c r="C8" s="2">
        <v>77</v>
      </c>
      <c r="D8" s="2">
        <v>3</v>
      </c>
      <c r="E8" s="2">
        <v>3</v>
      </c>
      <c r="F8" s="2"/>
      <c r="G8" s="2">
        <f>(C8*D8*E8)/2</f>
        <v>346.5</v>
      </c>
      <c r="H8" s="9">
        <f>10^(0.758*(LOG(G8)/LOG(10))-0.421999999999999)</f>
        <v>31.848945312989191</v>
      </c>
      <c r="I8" s="10">
        <f>H8/12</f>
        <v>2.6540787760824327</v>
      </c>
      <c r="J8" s="10">
        <f>I8*16/106</f>
        <v>0.40061566431432949</v>
      </c>
    </row>
    <row r="9" spans="1:11">
      <c r="A9" s="2"/>
      <c r="B9" s="11" t="s">
        <v>24</v>
      </c>
      <c r="C9" s="2">
        <v>30</v>
      </c>
      <c r="D9" s="2">
        <v>3</v>
      </c>
      <c r="E9" s="2">
        <v>3</v>
      </c>
      <c r="F9" s="2"/>
      <c r="G9" s="2">
        <f>(C9*D9*E9)/2</f>
        <v>135</v>
      </c>
      <c r="H9" s="9">
        <f>10^(0.758*(LOG(G9)/LOG(10))-0.421999999999999)</f>
        <v>15.588093299702738</v>
      </c>
      <c r="I9" s="12">
        <f>H9/12</f>
        <v>1.2990077749752282</v>
      </c>
      <c r="J9" s="12">
        <f>I9*16/106</f>
        <v>0.19607664527927973</v>
      </c>
    </row>
    <row r="10" spans="1:11">
      <c r="A10" s="2"/>
      <c r="B10" s="13" t="s">
        <v>25</v>
      </c>
      <c r="C10" s="2">
        <v>21.5</v>
      </c>
      <c r="D10" s="2">
        <v>3</v>
      </c>
      <c r="E10" s="2">
        <v>3</v>
      </c>
      <c r="F10" s="2"/>
      <c r="G10" s="2">
        <f>(C10*D10*E10)/2</f>
        <v>96.75</v>
      </c>
      <c r="H10" s="9">
        <f>10^(0.758*(LOG(G10)/LOG(10))-0.421999999999999)</f>
        <v>12.10942266683861</v>
      </c>
      <c r="I10" s="14">
        <f>H10/12</f>
        <v>1.0091185555698841</v>
      </c>
      <c r="J10" s="14">
        <f>I10*16/106</f>
        <v>0.15231978197281268</v>
      </c>
    </row>
    <row r="11" spans="1:1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>
      <c r="A12" s="2"/>
      <c r="B12" s="2" t="s">
        <v>26</v>
      </c>
      <c r="C12" s="15">
        <f>'Growth rates'!N48</f>
        <v>0.58099865945734563</v>
      </c>
      <c r="D12" s="2" t="s">
        <v>1</v>
      </c>
      <c r="E12" s="2"/>
      <c r="F12" s="2"/>
      <c r="G12" s="2"/>
      <c r="H12" s="2"/>
      <c r="I12" s="2"/>
      <c r="J12" s="2"/>
    </row>
    <row r="13" spans="1:11">
      <c r="A13" s="2"/>
      <c r="B13" s="3" t="s">
        <v>27</v>
      </c>
      <c r="C13" s="30">
        <f>J8*C12/24</f>
        <v>9.698215163509976E-3</v>
      </c>
      <c r="D13" s="2" t="s">
        <v>2</v>
      </c>
      <c r="E13" s="2"/>
      <c r="F13" s="2"/>
      <c r="G13" s="2"/>
      <c r="H13" s="2"/>
      <c r="I13" s="2"/>
      <c r="J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>
      <c r="A15" s="2"/>
      <c r="B15" s="2" t="s">
        <v>28</v>
      </c>
      <c r="C15" s="15">
        <f>'Growth rates'!N18</f>
        <v>1.4200278345797894</v>
      </c>
      <c r="D15" s="2" t="s">
        <v>1</v>
      </c>
      <c r="E15" s="2"/>
      <c r="F15" s="2"/>
      <c r="G15" s="2"/>
      <c r="H15" s="2"/>
      <c r="I15" s="2"/>
      <c r="J15" s="2"/>
    </row>
    <row r="16" spans="1:11">
      <c r="A16" s="2"/>
      <c r="B16" s="3" t="s">
        <v>29</v>
      </c>
      <c r="C16" s="30">
        <f>J9*C15/24</f>
        <v>1.1601428916983547E-2</v>
      </c>
      <c r="D16" s="2" t="s">
        <v>2</v>
      </c>
      <c r="E16" s="2"/>
      <c r="F16" s="2"/>
      <c r="G16" s="2"/>
      <c r="H16" s="2"/>
      <c r="I16"/>
      <c r="J16" s="2"/>
    </row>
    <row r="18" spans="2:4">
      <c r="B18" s="2" t="s">
        <v>30</v>
      </c>
      <c r="C18" s="15">
        <f>'Growth rates'!N28</f>
        <v>1.6127961907670312</v>
      </c>
      <c r="D18" s="2" t="s">
        <v>1</v>
      </c>
    </row>
    <row r="19" spans="2:4">
      <c r="B19" s="3" t="s">
        <v>31</v>
      </c>
      <c r="C19" s="30">
        <f>J10*C18/24</f>
        <v>1.0235865172675709E-2</v>
      </c>
      <c r="D19" s="2" t="s">
        <v>2</v>
      </c>
    </row>
    <row r="21" spans="2:4">
      <c r="B21" s="2" t="s">
        <v>32</v>
      </c>
      <c r="C21" s="15">
        <f>'Growth rates'!N38</f>
        <v>1.0684700694229545</v>
      </c>
      <c r="D21" s="2" t="s">
        <v>1</v>
      </c>
    </row>
    <row r="22" spans="2:4">
      <c r="B22" s="3" t="s">
        <v>33</v>
      </c>
      <c r="C22" s="30">
        <f>AVERAGE(J9,J10)*C21/24</f>
        <v>7.7552323919323441E-3</v>
      </c>
      <c r="D22" s="2" t="s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">
    <mergeCell ref="H6:I6"/>
  </mergeCells>
  <pageMargins left="0.7" right="0.7" top="0.75" bottom="0.75" header="0.3" footer="0.3"/>
  <pageSetup fitToWidth="0" fitToHeight="0" orientation="portrait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Growth rates</vt:lpstr>
      <vt:lpstr>Biovolume_C_N_assimilation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mmontr</dc:creator>
  <cp:lastModifiedBy>Utente Windows</cp:lastModifiedBy>
  <dcterms:created xsi:type="dcterms:W3CDTF">2017-12-12T08:57:09Z</dcterms:created>
  <dcterms:modified xsi:type="dcterms:W3CDTF">2020-07-24T16:25:03Z</dcterms:modified>
</cp:coreProperties>
</file>