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enie\Desktop\Midterm_LaTeX\"/>
    </mc:Choice>
  </mc:AlternateContent>
  <bookViews>
    <workbookView xWindow="0" yWindow="0" windowWidth="22992" windowHeight="10872" xr2:uid="{67C8C9A5-CD3C-4796-9D9F-6720E10CFDC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1" i="1"/>
  <c r="L10" i="1"/>
  <c r="L9" i="1"/>
  <c r="L8" i="1"/>
  <c r="L22" i="1"/>
  <c r="L21" i="1"/>
  <c r="J22" i="1"/>
  <c r="J21" i="1"/>
  <c r="H22" i="1"/>
  <c r="H21" i="1"/>
  <c r="H19" i="1"/>
  <c r="H18" i="1"/>
  <c r="J19" i="1"/>
  <c r="J18" i="1"/>
  <c r="L19" i="1"/>
  <c r="L18" i="1"/>
  <c r="J16" i="1"/>
  <c r="J15" i="1"/>
  <c r="J14" i="1"/>
  <c r="J13" i="1"/>
  <c r="H16" i="1"/>
  <c r="J11" i="1"/>
  <c r="J10" i="1"/>
  <c r="J9" i="1"/>
  <c r="J8" i="1"/>
  <c r="H11" i="1"/>
  <c r="H10" i="1"/>
  <c r="H8" i="1"/>
  <c r="I20" i="1"/>
  <c r="K20" i="1"/>
  <c r="G20" i="1"/>
  <c r="M19" i="1"/>
  <c r="M21" i="1"/>
  <c r="M22" i="1"/>
  <c r="M18" i="1"/>
  <c r="H17" i="1"/>
  <c r="J17" i="1"/>
  <c r="M17" i="1"/>
  <c r="G17" i="1"/>
  <c r="K17" i="1"/>
  <c r="L17" i="1" s="1"/>
  <c r="N12" i="1"/>
  <c r="N7" i="1"/>
  <c r="M16" i="1"/>
  <c r="M15" i="1"/>
  <c r="M14" i="1"/>
  <c r="M13" i="1"/>
  <c r="K16" i="1"/>
  <c r="K15" i="1"/>
  <c r="I16" i="1"/>
  <c r="I15" i="1"/>
  <c r="K10" i="1"/>
  <c r="I10" i="1"/>
  <c r="G11" i="1"/>
  <c r="I11" i="1"/>
  <c r="K11" i="1"/>
  <c r="M11" i="1"/>
  <c r="M7" i="1"/>
  <c r="M12" i="1"/>
  <c r="K9" i="1"/>
  <c r="K8" i="1"/>
  <c r="I9" i="1"/>
  <c r="I8" i="1"/>
  <c r="M20" i="1" l="1"/>
  <c r="L20" i="1" s="1"/>
  <c r="M9" i="1"/>
  <c r="M8" i="1"/>
  <c r="M10" i="1" l="1"/>
  <c r="J20" i="1"/>
  <c r="H20" i="1"/>
</calcChain>
</file>

<file path=xl/sharedStrings.xml><?xml version="1.0" encoding="utf-8"?>
<sst xmlns="http://schemas.openxmlformats.org/spreadsheetml/2006/main" count="32" uniqueCount="21">
  <si>
    <t>Feature</t>
  </si>
  <si>
    <t># in genes</t>
  </si>
  <si>
    <t>% in genes</t>
  </si>
  <si>
    <t># in IGS</t>
  </si>
  <si>
    <t>% in IGS</t>
  </si>
  <si>
    <t>FIMO</t>
  </si>
  <si>
    <t>Treatment A</t>
  </si>
  <si>
    <t>Treatment A+B</t>
  </si>
  <si>
    <t>Total peaks</t>
  </si>
  <si>
    <t>Peaks with motif 1</t>
  </si>
  <si>
    <t>Peaks with motif 2</t>
  </si>
  <si>
    <t>Peaks with motifs (1+2)</t>
  </si>
  <si>
    <t>Peaks with no motifs</t>
  </si>
  <si>
    <t># in promoters</t>
  </si>
  <si>
    <t>% in promoters</t>
  </si>
  <si>
    <t>% peaks with motif</t>
  </si>
  <si>
    <t># Total</t>
  </si>
  <si>
    <t>Total motif occurrences</t>
  </si>
  <si>
    <t>Motif 1 in Chr. 12</t>
  </si>
  <si>
    <t>Motif 2 in Chr. 12</t>
  </si>
  <si>
    <t>MAST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</si>
</sst>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 textRotation="45" wrapText="1"/>
    </xf>
    <xf numFmtId="0" fontId="0" fillId="2" borderId="5" xfId="0" applyFill="1" applyBorder="1" applyAlignment="1">
      <alignment horizontal="center" textRotation="45" wrapText="1"/>
    </xf>
    <xf numFmtId="0" fontId="0" fillId="0" borderId="0" xfId="0" applyBorder="1"/>
    <xf numFmtId="0" fontId="0" fillId="2" borderId="7" xfId="0" applyFill="1" applyBorder="1" applyAlignment="1">
      <alignment horizontal="center" textRotation="45" wrapText="1"/>
    </xf>
    <xf numFmtId="0" fontId="0" fillId="2" borderId="10" xfId="0" applyFill="1" applyBorder="1" applyAlignment="1">
      <alignment horizontal="center" textRotation="45" wrapText="1"/>
    </xf>
    <xf numFmtId="0" fontId="0" fillId="2" borderId="11" xfId="0" applyFill="1" applyBorder="1" applyAlignment="1">
      <alignment horizontal="center" textRotation="45" wrapText="1"/>
    </xf>
    <xf numFmtId="0" fontId="0" fillId="2" borderId="12" xfId="0" applyFill="1" applyBorder="1" applyAlignment="1">
      <alignment horizontal="center" textRotation="45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0" fontId="0" fillId="3" borderId="13" xfId="0" applyFill="1" applyBorder="1" applyAlignment="1">
      <alignment wrapText="1"/>
    </xf>
    <xf numFmtId="0" fontId="0" fillId="3" borderId="14" xfId="0" applyFill="1" applyBorder="1" applyAlignment="1">
      <alignment horizontal="center" vertical="center" wrapText="1"/>
    </xf>
    <xf numFmtId="2" fontId="0" fillId="3" borderId="14" xfId="0" applyNumberFormat="1" applyFill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 wrapText="1"/>
    </xf>
    <xf numFmtId="2" fontId="0" fillId="0" borderId="3" xfId="0" applyNumberFormat="1" applyFill="1" applyBorder="1" applyAlignment="1">
      <alignment horizontal="center" vertical="center" wrapText="1"/>
    </xf>
    <xf numFmtId="2" fontId="0" fillId="0" borderId="8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2" fontId="0" fillId="3" borderId="0" xfId="0" applyNumberForma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0" fillId="3" borderId="5" xfId="0" applyFill="1" applyBorder="1" applyAlignment="1">
      <alignment wrapText="1"/>
    </xf>
    <xf numFmtId="1" fontId="0" fillId="3" borderId="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0" borderId="8" xfId="0" applyNumberFormat="1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1" fontId="0" fillId="3" borderId="4" xfId="0" applyNumberForma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" fontId="0" fillId="3" borderId="6" xfId="0" applyNumberFormat="1" applyFill="1" applyBorder="1" applyAlignment="1">
      <alignment horizontal="center" vertical="center" wrapText="1"/>
    </xf>
    <xf numFmtId="1" fontId="0" fillId="0" borderId="4" xfId="0" applyNumberFormat="1" applyFill="1" applyBorder="1" applyAlignment="1">
      <alignment horizontal="center" vertical="center" wrapText="1"/>
    </xf>
    <xf numFmtId="1" fontId="0" fillId="0" borderId="9" xfId="0" applyNumberForma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50AA4-8110-474B-8E0A-A8B94F18D1F5}">
  <dimension ref="D5:N24"/>
  <sheetViews>
    <sheetView showGridLines="0" tabSelected="1" workbookViewId="0">
      <selection activeCell="H28" sqref="H28"/>
    </sheetView>
  </sheetViews>
  <sheetFormatPr defaultRowHeight="14.4" x14ac:dyDescent="0.3"/>
  <cols>
    <col min="5" max="5" width="11" customWidth="1"/>
    <col min="6" max="6" width="32.5546875" customWidth="1"/>
    <col min="7" max="13" width="12.77734375" customWidth="1"/>
    <col min="14" max="14" width="13.5546875" customWidth="1"/>
  </cols>
  <sheetData>
    <row r="5" spans="4:14" ht="15" thickBot="1" x14ac:dyDescent="0.35">
      <c r="E5" s="1"/>
      <c r="F5" s="1"/>
      <c r="G5" s="1"/>
      <c r="H5" s="1"/>
      <c r="I5" s="1"/>
      <c r="J5" s="1"/>
      <c r="K5" s="1"/>
      <c r="L5" s="1"/>
      <c r="M5" s="1"/>
      <c r="N5" s="1"/>
    </row>
    <row r="6" spans="4:14" ht="29.4" thickBot="1" x14ac:dyDescent="0.35">
      <c r="E6" s="1"/>
      <c r="F6" s="1" t="s">
        <v>0</v>
      </c>
      <c r="G6" s="9" t="s">
        <v>13</v>
      </c>
      <c r="H6" s="9" t="s">
        <v>14</v>
      </c>
      <c r="I6" s="9" t="s">
        <v>1</v>
      </c>
      <c r="J6" s="9" t="s">
        <v>2</v>
      </c>
      <c r="K6" s="9" t="s">
        <v>3</v>
      </c>
      <c r="L6" s="9" t="s">
        <v>4</v>
      </c>
      <c r="M6" s="9" t="s">
        <v>16</v>
      </c>
      <c r="N6" s="10" t="s">
        <v>15</v>
      </c>
    </row>
    <row r="7" spans="4:14" ht="15.6" customHeight="1" thickBot="1" x14ac:dyDescent="0.35">
      <c r="D7" s="48"/>
      <c r="E7" s="6" t="s">
        <v>6</v>
      </c>
      <c r="F7" s="11" t="s">
        <v>8</v>
      </c>
      <c r="G7" s="12">
        <v>18</v>
      </c>
      <c r="H7" s="12">
        <v>1.74</v>
      </c>
      <c r="I7" s="12">
        <v>411</v>
      </c>
      <c r="J7" s="12">
        <v>39.82</v>
      </c>
      <c r="K7" s="12">
        <v>603</v>
      </c>
      <c r="L7" s="12">
        <v>58.43</v>
      </c>
      <c r="M7" s="12">
        <f t="shared" ref="M7:M9" si="0">SUM(G7,I7,K7)</f>
        <v>1032</v>
      </c>
      <c r="N7" s="27">
        <f>428/1032*100</f>
        <v>41.472868217054263</v>
      </c>
    </row>
    <row r="8" spans="4:14" x14ac:dyDescent="0.3">
      <c r="D8" s="45" t="s">
        <v>20</v>
      </c>
      <c r="E8" s="7"/>
      <c r="F8" s="14" t="s">
        <v>9</v>
      </c>
      <c r="G8" s="15">
        <v>1</v>
      </c>
      <c r="H8" s="16">
        <f>G8/M7*100</f>
        <v>9.6899224806201556E-2</v>
      </c>
      <c r="I8" s="15">
        <f>47+34</f>
        <v>81</v>
      </c>
      <c r="J8" s="16">
        <f>I8/M7*100</f>
        <v>7.8488372093023253</v>
      </c>
      <c r="K8" s="15">
        <f>51+66</f>
        <v>117</v>
      </c>
      <c r="L8" s="16">
        <f>K8/M7*100</f>
        <v>11.337209302325581</v>
      </c>
      <c r="M8" s="15">
        <f>SUM(G8,I8,K8)</f>
        <v>199</v>
      </c>
      <c r="N8" s="13"/>
    </row>
    <row r="9" spans="4:14" x14ac:dyDescent="0.3">
      <c r="D9" s="46"/>
      <c r="E9" s="7"/>
      <c r="F9" s="17" t="s">
        <v>10</v>
      </c>
      <c r="G9" s="18">
        <v>0</v>
      </c>
      <c r="H9" s="19">
        <v>0</v>
      </c>
      <c r="I9" s="18">
        <f>51+41</f>
        <v>92</v>
      </c>
      <c r="J9" s="19">
        <f>I9/M7*100</f>
        <v>8.9147286821705425</v>
      </c>
      <c r="K9" s="18">
        <f>73+64</f>
        <v>137</v>
      </c>
      <c r="L9" s="19">
        <f>K9/M7*100</f>
        <v>13.275193798449614</v>
      </c>
      <c r="M9" s="18">
        <f t="shared" si="0"/>
        <v>229</v>
      </c>
      <c r="N9" s="13"/>
    </row>
    <row r="10" spans="4:14" x14ac:dyDescent="0.3">
      <c r="D10" s="46"/>
      <c r="E10" s="7"/>
      <c r="F10" s="17" t="s">
        <v>11</v>
      </c>
      <c r="G10" s="18">
        <v>1</v>
      </c>
      <c r="H10" s="19">
        <f>G10/M7*100</f>
        <v>9.6899224806201556E-2</v>
      </c>
      <c r="I10" s="18">
        <f>81+92</f>
        <v>173</v>
      </c>
      <c r="J10" s="19">
        <f>I10/M7*100</f>
        <v>16.763565891472869</v>
      </c>
      <c r="K10" s="18">
        <f>117+137</f>
        <v>254</v>
      </c>
      <c r="L10" s="19">
        <f>K10/M7*100</f>
        <v>24.612403100775193</v>
      </c>
      <c r="M10" s="18">
        <f>SUM(M8,M9)</f>
        <v>428</v>
      </c>
      <c r="N10" s="13"/>
    </row>
    <row r="11" spans="4:14" ht="15" thickBot="1" x14ac:dyDescent="0.35">
      <c r="D11" s="47"/>
      <c r="E11" s="8"/>
      <c r="F11" s="20" t="s">
        <v>12</v>
      </c>
      <c r="G11" s="21">
        <f>18-1</f>
        <v>17</v>
      </c>
      <c r="H11" s="22">
        <f>G11/M7*100</f>
        <v>1.6472868217054266</v>
      </c>
      <c r="I11" s="21">
        <f>411-81-92</f>
        <v>238</v>
      </c>
      <c r="J11" s="19">
        <f>I11/M7*100</f>
        <v>23.062015503875969</v>
      </c>
      <c r="K11" s="21">
        <f>603-117-137</f>
        <v>349</v>
      </c>
      <c r="L11" s="22">
        <f>K11/M7*100</f>
        <v>33.81782945736434</v>
      </c>
      <c r="M11" s="21">
        <f>1032-199-229</f>
        <v>604</v>
      </c>
      <c r="N11" s="26"/>
    </row>
    <row r="12" spans="4:14" ht="15" thickBot="1" x14ac:dyDescent="0.35">
      <c r="D12" s="48"/>
      <c r="E12" s="2" t="s">
        <v>7</v>
      </c>
      <c r="F12" s="23" t="s">
        <v>8</v>
      </c>
      <c r="G12" s="24">
        <v>6</v>
      </c>
      <c r="H12" s="25">
        <v>3.1</v>
      </c>
      <c r="I12" s="24">
        <v>79</v>
      </c>
      <c r="J12" s="25">
        <v>40.93</v>
      </c>
      <c r="K12" s="24">
        <v>108</v>
      </c>
      <c r="L12" s="25">
        <v>55.95</v>
      </c>
      <c r="M12" s="24">
        <f>SUM(G12,I12,K12)</f>
        <v>193</v>
      </c>
      <c r="N12" s="13">
        <f>64/193*100</f>
        <v>33.160621761658035</v>
      </c>
    </row>
    <row r="13" spans="4:14" x14ac:dyDescent="0.3">
      <c r="D13" s="45" t="s">
        <v>20</v>
      </c>
      <c r="E13" s="3"/>
      <c r="F13" s="17" t="s">
        <v>9</v>
      </c>
      <c r="G13" s="18">
        <v>0</v>
      </c>
      <c r="H13" s="19">
        <v>0</v>
      </c>
      <c r="I13" s="18">
        <v>11</v>
      </c>
      <c r="J13" s="19">
        <f>I13/M12*100</f>
        <v>5.6994818652849739</v>
      </c>
      <c r="K13" s="18">
        <v>21</v>
      </c>
      <c r="L13" s="19">
        <f>K13/M12*100</f>
        <v>10.880829015544041</v>
      </c>
      <c r="M13" s="18">
        <f>11+21</f>
        <v>32</v>
      </c>
      <c r="N13" s="13"/>
    </row>
    <row r="14" spans="4:14" x14ac:dyDescent="0.3">
      <c r="D14" s="46"/>
      <c r="E14" s="3"/>
      <c r="F14" s="17" t="s">
        <v>10</v>
      </c>
      <c r="G14" s="18">
        <v>0</v>
      </c>
      <c r="H14" s="19">
        <v>0</v>
      </c>
      <c r="I14" s="18">
        <v>15</v>
      </c>
      <c r="J14" s="19">
        <f>I14/M12*100</f>
        <v>7.7720207253886011</v>
      </c>
      <c r="K14" s="18">
        <v>17</v>
      </c>
      <c r="L14" s="19">
        <f>K14/M12*100</f>
        <v>8.8082901554404138</v>
      </c>
      <c r="M14" s="18">
        <f>15+17</f>
        <v>32</v>
      </c>
      <c r="N14" s="13"/>
    </row>
    <row r="15" spans="4:14" x14ac:dyDescent="0.3">
      <c r="D15" s="46"/>
      <c r="E15" s="3"/>
      <c r="F15" s="17" t="s">
        <v>11</v>
      </c>
      <c r="G15" s="18">
        <v>0</v>
      </c>
      <c r="H15" s="19">
        <v>0</v>
      </c>
      <c r="I15" s="18">
        <f>11+15</f>
        <v>26</v>
      </c>
      <c r="J15" s="19">
        <f>I15/M12*100</f>
        <v>13.471502590673575</v>
      </c>
      <c r="K15" s="18">
        <f>21+17</f>
        <v>38</v>
      </c>
      <c r="L15" s="19">
        <f>K15/M12*100</f>
        <v>19.689119170984455</v>
      </c>
      <c r="M15" s="18">
        <f>26+38</f>
        <v>64</v>
      </c>
      <c r="N15" s="13"/>
    </row>
    <row r="16" spans="4:14" ht="15" thickBot="1" x14ac:dyDescent="0.35">
      <c r="D16" s="47"/>
      <c r="E16" s="5"/>
      <c r="F16" s="20" t="s">
        <v>12</v>
      </c>
      <c r="G16" s="21">
        <v>6</v>
      </c>
      <c r="H16" s="22">
        <f>G16/M12*100</f>
        <v>3.1088082901554404</v>
      </c>
      <c r="I16" s="21">
        <f>79-26</f>
        <v>53</v>
      </c>
      <c r="J16" s="22">
        <f>I16/M12*100</f>
        <v>27.461139896373055</v>
      </c>
      <c r="K16" s="21">
        <f>108-38</f>
        <v>70</v>
      </c>
      <c r="L16" s="22">
        <f>K16/M12*100</f>
        <v>36.269430051813472</v>
      </c>
      <c r="M16" s="21">
        <f>6+53+70</f>
        <v>129</v>
      </c>
      <c r="N16" s="26"/>
    </row>
    <row r="17" spans="4:14" ht="19.95" customHeight="1" thickBot="1" x14ac:dyDescent="0.35">
      <c r="D17" s="45" t="s">
        <v>5</v>
      </c>
      <c r="E17" s="6" t="s">
        <v>6</v>
      </c>
      <c r="F17" s="11" t="s">
        <v>17</v>
      </c>
      <c r="G17" s="12">
        <f>354+516</f>
        <v>870</v>
      </c>
      <c r="H17" s="28">
        <f>G17/M17*100</f>
        <v>0.94728933700634799</v>
      </c>
      <c r="I17" s="35">
        <v>41395</v>
      </c>
      <c r="J17" s="28">
        <f>I17/M17*100</f>
        <v>45.072462190089396</v>
      </c>
      <c r="K17" s="35">
        <f>22668+26908</f>
        <v>49576</v>
      </c>
      <c r="L17" s="28">
        <f>K17/M17*100</f>
        <v>53.980248472904258</v>
      </c>
      <c r="M17" s="39">
        <f>870+41395+49576</f>
        <v>91841</v>
      </c>
      <c r="N17" s="33"/>
    </row>
    <row r="18" spans="4:14" ht="19.95" customHeight="1" x14ac:dyDescent="0.3">
      <c r="D18" s="46"/>
      <c r="E18" s="7"/>
      <c r="F18" s="14" t="s">
        <v>18</v>
      </c>
      <c r="G18" s="15">
        <v>354</v>
      </c>
      <c r="H18" s="29">
        <f>G18/M17*100</f>
        <v>0.38544876471292777</v>
      </c>
      <c r="I18" s="36">
        <v>18637</v>
      </c>
      <c r="J18" s="29">
        <f>I18/M17*100</f>
        <v>20.29267973998541</v>
      </c>
      <c r="K18" s="36">
        <v>22668</v>
      </c>
      <c r="L18" s="29">
        <f>K18/M17*100</f>
        <v>24.681787001448154</v>
      </c>
      <c r="M18" s="40">
        <f>G18+I18+K18</f>
        <v>41659</v>
      </c>
      <c r="N18" s="33"/>
    </row>
    <row r="19" spans="4:14" ht="19.95" customHeight="1" thickBot="1" x14ac:dyDescent="0.35">
      <c r="D19" s="46"/>
      <c r="E19" s="7"/>
      <c r="F19" s="20" t="s">
        <v>19</v>
      </c>
      <c r="G19" s="21">
        <v>516</v>
      </c>
      <c r="H19" s="30">
        <f>G19/M17*100</f>
        <v>0.5618405722934201</v>
      </c>
      <c r="I19" s="37">
        <v>22758</v>
      </c>
      <c r="J19" s="30">
        <f>I19/M17*100</f>
        <v>24.779782450103983</v>
      </c>
      <c r="K19" s="37">
        <v>26908</v>
      </c>
      <c r="L19" s="30">
        <f>K19/M17*100</f>
        <v>29.298461471456104</v>
      </c>
      <c r="M19" s="41">
        <f t="shared" ref="M19:M22" si="1">G19+I19+K19</f>
        <v>50182</v>
      </c>
      <c r="N19" s="33"/>
    </row>
    <row r="20" spans="4:14" ht="19.95" customHeight="1" thickBot="1" x14ac:dyDescent="0.35">
      <c r="D20" s="46"/>
      <c r="E20" s="2" t="s">
        <v>7</v>
      </c>
      <c r="F20" s="34" t="s">
        <v>17</v>
      </c>
      <c r="G20" s="31">
        <f>420+428</f>
        <v>848</v>
      </c>
      <c r="H20" s="32">
        <f t="shared" ref="H18:H22" si="2">G20/M20*100</f>
        <v>0.90233884526165697</v>
      </c>
      <c r="I20" s="38">
        <f>I22+I21</f>
        <v>40666</v>
      </c>
      <c r="J20" s="32">
        <f t="shared" ref="J18:J22" si="3">I20/M20*100</f>
        <v>43.271829577135072</v>
      </c>
      <c r="K20" s="38">
        <f>27851+24613</f>
        <v>52464</v>
      </c>
      <c r="L20" s="32">
        <f t="shared" ref="L18:L22" si="4">K20/M20*100</f>
        <v>55.825831577603267</v>
      </c>
      <c r="M20" s="42">
        <f t="shared" si="1"/>
        <v>93978</v>
      </c>
      <c r="N20" s="33"/>
    </row>
    <row r="21" spans="4:14" ht="19.95" customHeight="1" x14ac:dyDescent="0.3">
      <c r="D21" s="46"/>
      <c r="E21" s="3"/>
      <c r="F21" s="14" t="s">
        <v>18</v>
      </c>
      <c r="G21" s="15">
        <v>420</v>
      </c>
      <c r="H21" s="29">
        <f>G21/M20*100</f>
        <v>0.4469131073229905</v>
      </c>
      <c r="I21" s="36">
        <v>22033</v>
      </c>
      <c r="J21" s="29">
        <f>I21/M20*100</f>
        <v>23.444848794398691</v>
      </c>
      <c r="K21" s="36">
        <v>27851</v>
      </c>
      <c r="L21" s="29">
        <f>K21/M20*100</f>
        <v>29.635659409649069</v>
      </c>
      <c r="M21" s="43">
        <f t="shared" si="1"/>
        <v>50304</v>
      </c>
      <c r="N21" s="33"/>
    </row>
    <row r="22" spans="4:14" ht="19.95" customHeight="1" thickBot="1" x14ac:dyDescent="0.35">
      <c r="D22" s="47"/>
      <c r="E22" s="5"/>
      <c r="F22" s="20" t="s">
        <v>19</v>
      </c>
      <c r="G22" s="21">
        <v>428</v>
      </c>
      <c r="H22" s="30">
        <f>G22/M20*100</f>
        <v>0.45542573793866653</v>
      </c>
      <c r="I22" s="37">
        <v>18633</v>
      </c>
      <c r="J22" s="30">
        <f>I22/M20*100</f>
        <v>19.826980782736385</v>
      </c>
      <c r="K22" s="37">
        <v>24613</v>
      </c>
      <c r="L22" s="30">
        <f>K22/M20*100</f>
        <v>26.190172167954202</v>
      </c>
      <c r="M22" s="44">
        <f t="shared" si="1"/>
        <v>43674</v>
      </c>
      <c r="N22" s="33"/>
    </row>
    <row r="23" spans="4:14" x14ac:dyDescent="0.3">
      <c r="N23" s="4"/>
    </row>
    <row r="24" spans="4:14" x14ac:dyDescent="0.3">
      <c r="N24" s="4"/>
    </row>
  </sheetData>
  <mergeCells count="11">
    <mergeCell ref="D8:D11"/>
    <mergeCell ref="D13:D16"/>
    <mergeCell ref="E17:E19"/>
    <mergeCell ref="N17:N19"/>
    <mergeCell ref="E20:E22"/>
    <mergeCell ref="N20:N22"/>
    <mergeCell ref="E12:E16"/>
    <mergeCell ref="E7:E11"/>
    <mergeCell ref="N7:N11"/>
    <mergeCell ref="N12:N16"/>
    <mergeCell ref="D17:D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Mocanu</dc:creator>
  <cp:lastModifiedBy>Bianca Mocanu</cp:lastModifiedBy>
  <dcterms:created xsi:type="dcterms:W3CDTF">2017-11-06T03:08:20Z</dcterms:created>
  <dcterms:modified xsi:type="dcterms:W3CDTF">2017-11-06T06:23:29Z</dcterms:modified>
</cp:coreProperties>
</file>