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ject" sheetId="1" r:id="rId1" state="visible"/>
    <sheet name="Beneficiaries" sheetId="2" r:id="rId2" state="visible"/>
    <sheet name="Beneficiaries (2)" sheetId="3" r:id="rId3" state="visible"/>
    <sheet name="Beneficiaries (3)" sheetId="4" r:id="rId4" state="visible"/>
    <sheet name="Beneficiaries (4)" sheetId="5" r:id="rId5" state="visible"/>
    <sheet name="Beneficiaries (5)" sheetId="6" r:id="rId6" state="visible"/>
    <sheet name="Beneficiaries (6)" sheetId="7" r:id="rId7" state="visible"/>
    <sheet name="Beneficiaries (7)" sheetId="8" r:id="rId8" state="visible"/>
    <sheet name="Beneficiaries (8)" sheetId="9" r:id="rId9" state="visible"/>
    <sheet name="Beneficiaries (9)" sheetId="10" r:id="rId10" state="visible"/>
    <sheet name="Beneficiaries (10)" sheetId="11" r:id="rId11" state="visible"/>
    <sheet name="Beneficiaries (11)" sheetId="12" r:id="rId12" state="visible"/>
    <sheet name="Beneficiaries (12)" sheetId="13" r:id="rId13" state="visible"/>
    <sheet name="Beneficiaries (13)" sheetId="14" r:id="rId14" state="visible"/>
    <sheet name="Beneficiaries (14)" sheetId="15" r:id="rId15" state="visible"/>
    <sheet name="Beneficiaries (15)" sheetId="16" r:id="rId16" state="visible"/>
    <sheet name="Logs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<sst xmlns="http://schemas.openxmlformats.org/spreadsheetml/2006/main" count="993" uniqueCount="993">
  <si>
    <t>ANNEX 1</t>
  </si>
  <si>
    <t>CITY OF CAPE TOWN</t>
  </si>
  <si>
    <t>MONTHLY PROJECT LABOUR REPORT</t>
  </si>
  <si>
    <t>Start Month</t>
  </si>
  <si>
    <t>End Month</t>
  </si>
  <si>
    <t>Instructions for completing and submitting forms</t>
  </si>
  <si>
    <t>General</t>
  </si>
  <si>
    <t>January</t>
  </si>
  <si>
    <t>The Monthly Project Labour Reports must be completed in full, using typed, proper case  </t>
  </si>
  <si>
    <t>A new beneficiary is one in respect of which a new employment contract is signed in the </t>
  </si>
  <si>
    <t>February</t>
  </si>
  <si>
    <t>characters; alternatively, should a computer not be available, handwritten in black ink.</t>
  </si>
  <si>
    <t>current month. A certied ID copy must accompany this labour report on submission.</t>
  </si>
  <si>
    <t>March</t>
  </si>
  <si>
    <t>Incomplete / incorrect / illegible forms will not be accepted.</t>
  </si>
  <si>
    <t>Was the beneficiary sourced from the City's job seeker database?</t>
  </si>
  <si>
    <t>Project Expenditure</t>
  </si>
  <si>
    <t>April</t>
  </si>
  <si>
    <t>Any conditions relating to targeted labour stipulated in the Contract (in the case of contracted</t>
  </si>
  <si>
    <t>The contract end date as stated in the  beneficiary's employment contract.</t>
  </si>
  <si>
    <t>May</t>
  </si>
  <si>
    <t>out services or works) shall apply to the completion and submission of these forms.</t>
  </si>
  <si>
    <t>Where a beneficiary has not worked in a particular month, the beneficiary's name shall not be</t>
  </si>
  <si>
    <t>June</t>
  </si>
  <si>
    <t>This document is available in Microsoft Excel format upon request from the City's EPWP </t>
  </si>
  <si>
    <t>reflected on this form at all for the month in question.</t>
  </si>
  <si>
    <t>July</t>
  </si>
  <si>
    <t>office, tel 021 400 9406, email EPWPLR@capetown.gov.za.</t>
  </si>
  <si>
    <t>Training will be recorded separately from normal working days and together shall not</t>
  </si>
  <si>
    <t>August</t>
  </si>
  <si>
    <t>Project Details</t>
  </si>
  <si>
    <t>exceed the maximum of 23 days per month</t>
  </si>
  <si>
    <t>September</t>
  </si>
  <si>
    <t>If a field is not applicable insert the letters: NA</t>
  </si>
  <si>
    <t>Workers earning more than the maximum daily rate (currently R500 excluding any benefits) </t>
  </si>
  <si>
    <t>October</t>
  </si>
  <si>
    <t>Only the Project Number supplied by the Corporate EPWP Office must be inserted. </t>
  </si>
  <si>
    <t>shall not be reflected on this form at all.</t>
  </si>
  <si>
    <t>November</t>
  </si>
  <si>
    <t>The Project Number can be obtained from the Coordinator or Project Manager or from the</t>
  </si>
  <si>
    <t>Submission of Forms</t>
  </si>
  <si>
    <t>December</t>
  </si>
  <si>
    <t>e-mail address in point 4 above.</t>
  </si>
  <si>
    <t>Signed hardcopy forms must be scanned and submitted to the City's project manager in </t>
  </si>
  <si>
    <t>On completion of the contract or works project the anticipated end date must be updated to  </t>
  </si>
  <si>
    <t>electronic (.pdf) format, together with the completed form in Microsoft Excel format.</t>
  </si>
  <si>
    <t>reflect the actual end date.</t>
  </si>
  <si>
    <t>Scanned copies of all applicable supporting documentation must be submitted along with </t>
  </si>
  <si>
    <t>Beneficiary Details and Work Information</t>
  </si>
  <si>
    <t>each monthly project labour report. Copies of employment contracts and ID documents are </t>
  </si>
  <si>
    <t>Care must be taken to ensure that beneficiary details correspond accurately with the </t>
  </si>
  <si>
    <t>only required in respect of new beneficiaries.</t>
  </si>
  <si>
    <t>beneficiary's ID document.</t>
  </si>
  <si>
    <t>If a computer is not available hardcopy forms and supporting documentation will be accepted.</t>
  </si>
  <si>
    <t>PROJECT DETAILS</t>
  </si>
  <si>
    <t>Numbers in cells below e.g (6) refer to the relevant instruction above for completing and submitting forms</t>
  </si>
  <si>
    <t>CONTRACT OR WORKS </t>
  </si>
  <si>
    <t>Servicing and Management of 100-litre Container Toilets in Areas of Informality City Wide.</t>
  </si>
  <si>
    <t>EPWP SUPPLIED</t>
  </si>
  <si>
    <t>WSDS/24/111i</t>
  </si>
  <si>
    <t>PROJECT NAME:        (6)</t>
  </si>
  <si>
    <t>PROJECT NUMBER:   (6)</t>
  </si>
  <si>
    <t>DIRECTORATE:</t>
  </si>
  <si>
    <t>WATER AND SANITATION</t>
  </si>
  <si>
    <t>DEPARTMENT:</t>
  </si>
  <si>
    <t>DISTRIBUTION SERVICES - INFORMAL SETTLEMENTS</t>
  </si>
  <si>
    <t>CONTRACTOR OR </t>
  </si>
  <si>
    <t>MSHENGU TOILET HIRE</t>
  </si>
  <si>
    <t>CONTRACTOR OR VENDOR </t>
  </si>
  <si>
    <t>info@mshengutoilethire.co.za</t>
  </si>
  <si>
    <t>VENDOR NAME:</t>
  </si>
  <si>
    <t>E-MAIL ADDRESS:</t>
  </si>
  <si>
    <t>Benjamin Milandou-Loubeka</t>
  </si>
  <si>
    <t>CELL</t>
  </si>
  <si>
    <t>-</t>
  </si>
  <si>
    <t>CONTACT PERSON: </t>
  </si>
  <si>
    <t>TEL. NUMBER: </t>
  </si>
  <si>
    <t>WORK</t>
  </si>
  <si>
    <t>PROJECT LABOUR REPORT CURRENT MONTH (mark with "X")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</si>
  <si>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</si>
  <si>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</si>
  <si>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</si>
  <si>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</si>
  <si>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</si>
  <si>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</si>
  <si>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</si>
  <si>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</si>
  <si>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</si>
  <si>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</si>
  <si>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</si>
  <si>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</si>
  <si>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  </t>
  </si>
  <si>
    <t>ACTUAL START DATE (yyyy/mm/dd)</t>
  </si>
  <si>
    <t>ANTICIPATED / ACTUAL END DATE (yyyy/mm/dd)                      (7)</t>
  </si>
  <si>
    <t>TOTAL PROJECT EXPENDITURE / VALUE OF WORK DONE TO-DATE (INCLUDING ALL COSTS, BUT EXCLUDING VAT)</t>
  </si>
  <si>
    <t>R</t>
  </si>
  <si>
    <t>ANNEX 1 (continued)</t>
  </si>
  <si>
    <t>BENEFICIARY DETAILS AND WORK INFORMATION</t>
  </si>
  <si>
    <t>CONTRACT OR WORKS PROJECT NUMBER:</t>
  </si>
  <si>
    <t>Year</t>
  </si>
  <si>
    <t>Month</t>
  </si>
  <si>
    <t>Sheet</t>
  </si>
  <si>
    <t>of</t>
  </si>
  <si>
    <t>(8)</t>
  </si>
  <si>
    <t>(9)</t>
  </si>
  <si>
    <t>(10)</t>
  </si>
  <si>
    <t>(11)</t>
  </si>
  <si>
    <t>(12)</t>
  </si>
  <si>
    <t>(13)</t>
  </si>
  <si>
    <t>(14)</t>
  </si>
  <si>
    <t>No.</t>
  </si>
  <si>
    <t>First name</t>
  </si>
  <si>
    <t>Surname</t>
  </si>
  <si>
    <t>ID number</t>
  </si>
  <si>
    <t>New Beneficiary (Y/N)</t>
  </si>
  <si>
    <t>Gender (M/F)</t>
  </si>
  <si>
    <t>Disabled (Y/N)</t>
  </si>
  <si>
    <t>Job seeker database (Y/N)</t>
  </si>
  <si>
    <t>Contract          start date (DDMMYY)</t>
  </si>
  <si>
    <t>Contract         end date (DDMMYY)</t>
  </si>
  <si>
    <t>No. days worked this month (excl. training)</t>
  </si>
  <si>
    <t>Training days</t>
  </si>
  <si>
    <t>Total Days worked</t>
  </si>
  <si>
    <t>Rate of pay         per day (R – c)</t>
  </si>
  <si>
    <t>Total wage cost</t>
  </si>
  <si>
    <t>N</t>
  </si>
  <si>
    <t>Y</t>
  </si>
  <si>
    <t>Declared by Contractor or Vendor to be true and correct:</t>
  </si>
  <si>
    <t>Name</t>
  </si>
  <si>
    <t>Signature</t>
  </si>
  <si>
    <t>Date</t>
  </si>
  <si>
    <t>Received by Employer's Agent / Representative:</t>
  </si>
  <si>
    <t>No</t>
  </si>
  <si>
    <t>ID Number</t>
  </si>
  <si>
    <t>Month Start Date</t>
  </si>
  <si>
    <t>Month End Date</t>
  </si>
  <si>
    <t>Days Worked</t>
  </si>
  <si>
    <t>Rate per Day</t>
  </si>
  <si>
    <t>Site</t>
  </si>
  <si>
    <t>Designation</t>
  </si>
  <si>
    <t>1</t>
  </si>
  <si>
    <t>Anelisa</t>
  </si>
  <si>
    <t>Gcume</t>
  </si>
  <si>
    <t>0002151439086</t>
  </si>
  <si>
    <t>02/09/2022</t>
  </si>
  <si>
    <t>31/08/2023</t>
  </si>
  <si>
    <t>14</t>
  </si>
  <si>
    <t>229.68</t>
  </si>
  <si>
    <t>Bhekela</t>
  </si>
  <si>
    <t>General Worker</t>
  </si>
  <si>
    <t>2</t>
  </si>
  <si>
    <t>Mandlakapheli</t>
  </si>
  <si>
    <t>Dyonase</t>
  </si>
  <si>
    <t>7301018484084</t>
  </si>
  <si>
    <t>3</t>
  </si>
  <si>
    <t>Nokuthula</t>
  </si>
  <si>
    <t>Zenzile</t>
  </si>
  <si>
    <t>8510071033088</t>
  </si>
  <si>
    <t>31/07/2023</t>
  </si>
  <si>
    <t>4</t>
  </si>
  <si>
    <t>Nozibele</t>
  </si>
  <si>
    <t>Mningiswa</t>
  </si>
  <si>
    <t>7809250531081</t>
  </si>
  <si>
    <t>270.53999999999996</t>
  </si>
  <si>
    <t>Team Leader</t>
  </si>
  <si>
    <t>5</t>
  </si>
  <si>
    <t>Simbongile</t>
  </si>
  <si>
    <t>Wulana</t>
  </si>
  <si>
    <t>9002246011081</t>
  </si>
  <si>
    <t>6</t>
  </si>
  <si>
    <t>Allan</t>
  </si>
  <si>
    <t>Stone</t>
  </si>
  <si>
    <t>7212245249085</t>
  </si>
  <si>
    <t>11</t>
  </si>
  <si>
    <t>Cathkin Village</t>
  </si>
  <si>
    <t>7</t>
  </si>
  <si>
    <t>Ilse</t>
  </si>
  <si>
    <t>Bieding</t>
  </si>
  <si>
    <t>8305170074087</t>
  </si>
  <si>
    <t>28/02/2023</t>
  </si>
  <si>
    <t>8</t>
  </si>
  <si>
    <t>Andre</t>
  </si>
  <si>
    <t>Fisher</t>
  </si>
  <si>
    <t>7111045009089</t>
  </si>
  <si>
    <t>China Town (Hillview 2)</t>
  </si>
  <si>
    <t>9</t>
  </si>
  <si>
    <t>Grant</t>
  </si>
  <si>
    <t>Smith</t>
  </si>
  <si>
    <t>9110115289082</t>
  </si>
  <si>
    <t>10</t>
  </si>
  <si>
    <t>Zandile</t>
  </si>
  <si>
    <t>Mantangana</t>
  </si>
  <si>
    <t>8911091174086</t>
  </si>
  <si>
    <t>Downtown</t>
  </si>
  <si>
    <t>Kholosa</t>
  </si>
  <si>
    <t>Zweni</t>
  </si>
  <si>
    <t>8704180909086</t>
  </si>
  <si>
    <t>ERF 20</t>
  </si>
  <si>
    <t>12</t>
  </si>
  <si>
    <t>Ndzameko</t>
  </si>
  <si>
    <t>Ngomani</t>
  </si>
  <si>
    <t>7304206147083</t>
  </si>
  <si>
    <t>13</t>
  </si>
  <si>
    <t>Rachel</t>
  </si>
  <si>
    <t>Du_Preez</t>
  </si>
  <si>
    <t>6104100823081</t>
  </si>
  <si>
    <t>Freedom Farm</t>
  </si>
  <si>
    <t>Byron</t>
  </si>
  <si>
    <t>Johnathan</t>
  </si>
  <si>
    <t>9503125172084</t>
  </si>
  <si>
    <t>Goliath Estate</t>
  </si>
  <si>
    <t>15</t>
  </si>
  <si>
    <t>Felicity</t>
  </si>
  <si>
    <t>Louw</t>
  </si>
  <si>
    <t>7101300075081</t>
  </si>
  <si>
    <t>16</t>
  </si>
  <si>
    <t>Naphambili</t>
  </si>
  <si>
    <t>Madubela</t>
  </si>
  <si>
    <t>6311150949084</t>
  </si>
  <si>
    <t>Imizamo Yethu Penzance</t>
  </si>
  <si>
    <t>17</t>
  </si>
  <si>
    <t>Lydia</t>
  </si>
  <si>
    <t>Ngqavu</t>
  </si>
  <si>
    <t>8209170734080</t>
  </si>
  <si>
    <t>Jim Se Bos</t>
  </si>
  <si>
    <t>18</t>
  </si>
  <si>
    <t>Chamalle</t>
  </si>
  <si>
    <t>Witbooi</t>
  </si>
  <si>
    <t>9802120893086</t>
  </si>
  <si>
    <t>Knole Park</t>
  </si>
  <si>
    <t>19</t>
  </si>
  <si>
    <t>Steve</t>
  </si>
  <si>
    <t>Moos</t>
  </si>
  <si>
    <t>9706155402087</t>
  </si>
  <si>
    <t>Lekkerwater</t>
  </si>
  <si>
    <t>20</t>
  </si>
  <si>
    <t>Lindiwe</t>
  </si>
  <si>
    <t>Kente</t>
  </si>
  <si>
    <t>8812271366080</t>
  </si>
  <si>
    <t>Lockdown (Phillipi)</t>
  </si>
  <si>
    <t>21</t>
  </si>
  <si>
    <t>Phathiswa</t>
  </si>
  <si>
    <t>Mtsha-Morisi</t>
  </si>
  <si>
    <t>7311101041089</t>
  </si>
  <si>
    <t>Lockdown (Kraaifontein)</t>
  </si>
  <si>
    <t>22</t>
  </si>
  <si>
    <t>Eric</t>
  </si>
  <si>
    <t>Mishili</t>
  </si>
  <si>
    <t>5906205919080</t>
  </si>
  <si>
    <t>Lower Creches</t>
  </si>
  <si>
    <t>23</t>
  </si>
  <si>
    <t>Mzingisi</t>
  </si>
  <si>
    <t>Bukula</t>
  </si>
  <si>
    <t>7009235559089</t>
  </si>
  <si>
    <t>24</t>
  </si>
  <si>
    <t>Ntsikelelo</t>
  </si>
  <si>
    <t>Mapoli</t>
  </si>
  <si>
    <t>8205315849080</t>
  </si>
  <si>
    <t>25</t>
  </si>
  <si>
    <t>Sisanda</t>
  </si>
  <si>
    <t>9605010152087</t>
  </si>
  <si>
    <t>26</t>
  </si>
  <si>
    <t>Ndlebe</t>
  </si>
  <si>
    <t>8107070659086</t>
  </si>
  <si>
    <t>27</t>
  </si>
  <si>
    <t>Nobathembu</t>
  </si>
  <si>
    <t>Komeni </t>
  </si>
  <si>
    <t>9805150319088</t>
  </si>
  <si>
    <t>Lwazi Square</t>
  </si>
  <si>
    <t>28</t>
  </si>
  <si>
    <t>Nosiphosethu</t>
  </si>
  <si>
    <t>Masinda</t>
  </si>
  <si>
    <t>8804130567081</t>
  </si>
  <si>
    <t>Malema</t>
  </si>
  <si>
    <t>29</t>
  </si>
  <si>
    <t>Thembela</t>
  </si>
  <si>
    <t>Mgabashe</t>
  </si>
  <si>
    <t>7911100443085</t>
  </si>
  <si>
    <t>30</t>
  </si>
  <si>
    <t>Xolile</t>
  </si>
  <si>
    <t>Jezi</t>
  </si>
  <si>
    <t>7012256999085</t>
  </si>
  <si>
    <t>31</t>
  </si>
  <si>
    <t>Khulisile</t>
  </si>
  <si>
    <t>Booi</t>
  </si>
  <si>
    <t>8508216161087</t>
  </si>
  <si>
    <t>Mangaung</t>
  </si>
  <si>
    <t>32</t>
  </si>
  <si>
    <t>Buyiswa</t>
  </si>
  <si>
    <t>Bartman</t>
  </si>
  <si>
    <t>8003032012086</t>
  </si>
  <si>
    <t>Thabo Mbeki</t>
  </si>
  <si>
    <t>33</t>
  </si>
  <si>
    <t>Mpumelelo</t>
  </si>
  <si>
    <t>Simayili</t>
  </si>
  <si>
    <t>8204056104086</t>
  </si>
  <si>
    <t>Marikana 3 (Wallacedene)</t>
  </si>
  <si>
    <t>34</t>
  </si>
  <si>
    <t>Noluvuyo</t>
  </si>
  <si>
    <t>Moroloma</t>
  </si>
  <si>
    <t>7709081229089</t>
  </si>
  <si>
    <t>35</t>
  </si>
  <si>
    <t>Norawundana</t>
  </si>
  <si>
    <t>Fani</t>
  </si>
  <si>
    <t>7507050683082</t>
  </si>
  <si>
    <t>Masiphumelele</t>
  </si>
  <si>
    <t>36</t>
  </si>
  <si>
    <t>Andiswa</t>
  </si>
  <si>
    <t>Mndungwana </t>
  </si>
  <si>
    <t>8407071657083</t>
  </si>
  <si>
    <t>Newrest</t>
  </si>
  <si>
    <t>37</t>
  </si>
  <si>
    <t>Nongathi</t>
  </si>
  <si>
    <t>Sophangisa</t>
  </si>
  <si>
    <t>7710240825080</t>
  </si>
  <si>
    <t>38</t>
  </si>
  <si>
    <t>Caroline</t>
  </si>
  <si>
    <t>Sulwana</t>
  </si>
  <si>
    <t>7601250733084</t>
  </si>
  <si>
    <t>Nkandla</t>
  </si>
  <si>
    <t>39</t>
  </si>
  <si>
    <t>Keanen</t>
  </si>
  <si>
    <t>Steenkamp</t>
  </si>
  <si>
    <t>9602235687088</t>
  </si>
  <si>
    <t>Oasis Farm</t>
  </si>
  <si>
    <t>40</t>
  </si>
  <si>
    <t>Sedick</t>
  </si>
  <si>
    <t>Ismail </t>
  </si>
  <si>
    <t>6807045442086</t>
  </si>
  <si>
    <t>Overcome Heights</t>
  </si>
  <si>
    <t>41</t>
  </si>
  <si>
    <t>Mervin</t>
  </si>
  <si>
    <t>Fritz</t>
  </si>
  <si>
    <t>0012156022084</t>
  </si>
  <si>
    <t>Rasta Camp</t>
  </si>
  <si>
    <t>42</t>
  </si>
  <si>
    <t>Nomonde</t>
  </si>
  <si>
    <t>Breakfast</t>
  </si>
  <si>
    <t>7010260599081</t>
  </si>
  <si>
    <t>Red Hill</t>
  </si>
  <si>
    <t>43</t>
  </si>
  <si>
    <t>Neville</t>
  </si>
  <si>
    <t>Johnson</t>
  </si>
  <si>
    <t>6604155225082</t>
  </si>
  <si>
    <t>Sandvlei</t>
  </si>
  <si>
    <t>44</t>
  </si>
  <si>
    <t>Nolusindiso</t>
  </si>
  <si>
    <t>Pandle</t>
  </si>
  <si>
    <t>8001210960084</t>
  </si>
  <si>
    <t>31/12/2023</t>
  </si>
  <si>
    <t>Siqalo</t>
  </si>
  <si>
    <t>45</t>
  </si>
  <si>
    <t>Nontuthuzelo</t>
  </si>
  <si>
    <t>Holane</t>
  </si>
  <si>
    <t>6805220742080</t>
  </si>
  <si>
    <t>Siyangena</t>
  </si>
  <si>
    <t>46</t>
  </si>
  <si>
    <t>Nonyameko</t>
  </si>
  <si>
    <t>8007121042086</t>
  </si>
  <si>
    <t>47</t>
  </si>
  <si>
    <t>Ntombomzi</t>
  </si>
  <si>
    <t>Majangaza</t>
  </si>
  <si>
    <t>8212020851088</t>
  </si>
  <si>
    <t>48</t>
  </si>
  <si>
    <t>Vuyisile</t>
  </si>
  <si>
    <t>Sindaphi </t>
  </si>
  <si>
    <t>8301265681084</t>
  </si>
  <si>
    <t>49</t>
  </si>
  <si>
    <t>Jolene</t>
  </si>
  <si>
    <t>Isaacs</t>
  </si>
  <si>
    <t>7709160113089</t>
  </si>
  <si>
    <t>Springfield</t>
  </si>
  <si>
    <t>50</t>
  </si>
  <si>
    <t>Ayanda</t>
  </si>
  <si>
    <t>Rasmeni</t>
  </si>
  <si>
    <t>8210151269088</t>
  </si>
  <si>
    <t>51</t>
  </si>
  <si>
    <t>Cawekazi</t>
  </si>
  <si>
    <t>Magumela</t>
  </si>
  <si>
    <t>7303280676082</t>
  </si>
  <si>
    <t>52</t>
  </si>
  <si>
    <t>Mkawatsa</t>
  </si>
  <si>
    <t>Siyolo</t>
  </si>
  <si>
    <t>7303101581081</t>
  </si>
  <si>
    <t>53</t>
  </si>
  <si>
    <t>Mthuthuzeli</t>
  </si>
  <si>
    <t>Maqwelane</t>
  </si>
  <si>
    <t>7201019646089</t>
  </si>
  <si>
    <t>54</t>
  </si>
  <si>
    <t>Nokadebona</t>
  </si>
  <si>
    <t>Klaas</t>
  </si>
  <si>
    <t>7409231464088</t>
  </si>
  <si>
    <t>55</t>
  </si>
  <si>
    <t>Nomawethu</t>
  </si>
  <si>
    <t>Fikile</t>
  </si>
  <si>
    <t>8211291034085</t>
  </si>
  <si>
    <t>56</t>
  </si>
  <si>
    <t>Nosisa</t>
  </si>
  <si>
    <t>Mbucela </t>
  </si>
  <si>
    <t>5901200879082</t>
  </si>
  <si>
    <t>57</t>
  </si>
  <si>
    <t>Ntombekhaya</t>
  </si>
  <si>
    <t>Mlingana</t>
  </si>
  <si>
    <t>6611150818084</t>
  </si>
  <si>
    <t>58</t>
  </si>
  <si>
    <t>Siphiwo</t>
  </si>
  <si>
    <t>Nquma</t>
  </si>
  <si>
    <t>8210235301089</t>
  </si>
  <si>
    <t>59</t>
  </si>
  <si>
    <t>Yanga</t>
  </si>
  <si>
    <t>Ndongeni</t>
  </si>
  <si>
    <t>7708215729089</t>
  </si>
  <si>
    <t>60</t>
  </si>
  <si>
    <t>Mngxozana</t>
  </si>
  <si>
    <t>8703101269083</t>
  </si>
  <si>
    <t>61</t>
  </si>
  <si>
    <t>Zukile</t>
  </si>
  <si>
    <t>Godlo</t>
  </si>
  <si>
    <t>7003026529088</t>
  </si>
  <si>
    <t>62</t>
  </si>
  <si>
    <t>Farushka</t>
  </si>
  <si>
    <t>Classen</t>
  </si>
  <si>
    <t>9503060821083</t>
  </si>
  <si>
    <t>Village Heights</t>
  </si>
  <si>
    <t>63</t>
  </si>
  <si>
    <t>Awona</t>
  </si>
  <si>
    <t>Mtayeli</t>
  </si>
  <si>
    <t>9808281237088</t>
  </si>
  <si>
    <t>Winnie Madikizela</t>
  </si>
  <si>
    <t>64</t>
  </si>
  <si>
    <t>Kathleen</t>
  </si>
  <si>
    <t>Diedericks</t>
  </si>
  <si>
    <t>7505040130081</t>
  </si>
  <si>
    <t>21/09/2022</t>
  </si>
  <si>
    <t>30/09/2023</t>
  </si>
  <si>
    <t>Xakabantu</t>
  </si>
  <si>
    <t>65</t>
  </si>
  <si>
    <t>Pamela</t>
  </si>
  <si>
    <t>Cetywayo</t>
  </si>
  <si>
    <t>9205190889085</t>
  </si>
  <si>
    <t>01/10/2023</t>
  </si>
  <si>
    <t>66</t>
  </si>
  <si>
    <t>Peter</t>
  </si>
  <si>
    <t>Simons</t>
  </si>
  <si>
    <t>6809155031089</t>
  </si>
  <si>
    <t>67</t>
  </si>
  <si>
    <t>Thabo</t>
  </si>
  <si>
    <t>Kelele</t>
  </si>
  <si>
    <t>6909185107089</t>
  </si>
  <si>
    <t>68</t>
  </si>
  <si>
    <t>Nontembeko</t>
  </si>
  <si>
    <t>Madadasana</t>
  </si>
  <si>
    <t>9004100753089</t>
  </si>
  <si>
    <t>01/10/2022</t>
  </si>
  <si>
    <t>30/10/2023</t>
  </si>
  <si>
    <t>Egoli</t>
  </si>
  <si>
    <t>69</t>
  </si>
  <si>
    <t>Ricardo</t>
  </si>
  <si>
    <t>Le_Roux</t>
  </si>
  <si>
    <t>9605295903089</t>
  </si>
  <si>
    <t>70</t>
  </si>
  <si>
    <t>Sharon</t>
  </si>
  <si>
    <t>Bester</t>
  </si>
  <si>
    <t>7901180106082</t>
  </si>
  <si>
    <t>Agste Laan</t>
  </si>
  <si>
    <t>71</t>
  </si>
  <si>
    <t>Hilton</t>
  </si>
  <si>
    <t>Hermanus</t>
  </si>
  <si>
    <t>9204105423080</t>
  </si>
  <si>
    <t>72</t>
  </si>
  <si>
    <t>Thulani</t>
  </si>
  <si>
    <t>Gomba</t>
  </si>
  <si>
    <t>8301265905087</t>
  </si>
  <si>
    <t>73</t>
  </si>
  <si>
    <t>Aaqilah</t>
  </si>
  <si>
    <t>Assur</t>
  </si>
  <si>
    <t>9504270127089</t>
  </si>
  <si>
    <t>74</t>
  </si>
  <si>
    <t>Zaibuneesa</t>
  </si>
  <si>
    <t>9104090128084</t>
  </si>
  <si>
    <t>75</t>
  </si>
  <si>
    <t>Lelethu</t>
  </si>
  <si>
    <t>Khohlakala</t>
  </si>
  <si>
    <t>8705115988087</t>
  </si>
  <si>
    <t>76</t>
  </si>
  <si>
    <t>Denver</t>
  </si>
  <si>
    <t>Van_Der_Ventel</t>
  </si>
  <si>
    <t>7708245214086</t>
  </si>
  <si>
    <t>Military Heights</t>
  </si>
  <si>
    <t>77</t>
  </si>
  <si>
    <t>Sharine</t>
  </si>
  <si>
    <t>Minnies</t>
  </si>
  <si>
    <t>7805120150086</t>
  </si>
  <si>
    <t>Smallville TRA</t>
  </si>
  <si>
    <t>78</t>
  </si>
  <si>
    <t>Sydwell</t>
  </si>
  <si>
    <t>Daniso</t>
  </si>
  <si>
    <t>7511175657088</t>
  </si>
  <si>
    <t>31/10/2023</t>
  </si>
  <si>
    <t>79</t>
  </si>
  <si>
    <t>Delicia</t>
  </si>
  <si>
    <t>Abrahams</t>
  </si>
  <si>
    <t>0209060106082</t>
  </si>
  <si>
    <t>Masincedane</t>
  </si>
  <si>
    <t>80</t>
  </si>
  <si>
    <t>Faroa</t>
  </si>
  <si>
    <t>Martin</t>
  </si>
  <si>
    <t>7212046037085</t>
  </si>
  <si>
    <t>31/01/2024</t>
  </si>
  <si>
    <t>Gaba Village</t>
  </si>
  <si>
    <t>81</t>
  </si>
  <si>
    <t>Victor</t>
  </si>
  <si>
    <t>Mabusela</t>
  </si>
  <si>
    <t>6710255838086</t>
  </si>
  <si>
    <t>82</t>
  </si>
  <si>
    <t>Monique</t>
  </si>
  <si>
    <t>9607250258087</t>
  </si>
  <si>
    <t>05/10/2022</t>
  </si>
  <si>
    <t>Pine Acres</t>
  </si>
  <si>
    <t>83</t>
  </si>
  <si>
    <t>Desmond</t>
  </si>
  <si>
    <t>Van_Rensburg</t>
  </si>
  <si>
    <t>5912285064086</t>
  </si>
  <si>
    <t>84</t>
  </si>
  <si>
    <t>Daniel</t>
  </si>
  <si>
    <t>Engelbrecht</t>
  </si>
  <si>
    <t>9003205243087</t>
  </si>
  <si>
    <t>85</t>
  </si>
  <si>
    <t>Natasha</t>
  </si>
  <si>
    <t>Roach</t>
  </si>
  <si>
    <t>9803110178082</t>
  </si>
  <si>
    <t>86</t>
  </si>
  <si>
    <t>Catharina</t>
  </si>
  <si>
    <t>6212280203089</t>
  </si>
  <si>
    <t>87</t>
  </si>
  <si>
    <t>Thobeka</t>
  </si>
  <si>
    <t>Dyasi</t>
  </si>
  <si>
    <t>7801100494081</t>
  </si>
  <si>
    <t>12/10/2022</t>
  </si>
  <si>
    <t>Marikana Phillipi</t>
  </si>
  <si>
    <t>88</t>
  </si>
  <si>
    <t>Thandazwa</t>
  </si>
  <si>
    <t>Photye</t>
  </si>
  <si>
    <t>8509030379087</t>
  </si>
  <si>
    <t>89</t>
  </si>
  <si>
    <t>Pheliswa</t>
  </si>
  <si>
    <t>Tanana</t>
  </si>
  <si>
    <t>9011091089084</t>
  </si>
  <si>
    <t>17/10/2022</t>
  </si>
  <si>
    <t>17/10/2023</t>
  </si>
  <si>
    <t>90</t>
  </si>
  <si>
    <t>Iris</t>
  </si>
  <si>
    <t>Goliath</t>
  </si>
  <si>
    <t>7803070149083</t>
  </si>
  <si>
    <t>26/10/2022</t>
  </si>
  <si>
    <t>91</t>
  </si>
  <si>
    <t>Zikhona</t>
  </si>
  <si>
    <t>Nyonyoza</t>
  </si>
  <si>
    <t>9303121273089</t>
  </si>
  <si>
    <t>Siphumle</t>
  </si>
  <si>
    <t>92</t>
  </si>
  <si>
    <t>Linnet</t>
  </si>
  <si>
    <t>Makhamba</t>
  </si>
  <si>
    <t>7911240686080</t>
  </si>
  <si>
    <t>30/06/2023</t>
  </si>
  <si>
    <t>0</t>
  </si>
  <si>
    <t>93</t>
  </si>
  <si>
    <t>Matthew</t>
  </si>
  <si>
    <t>Du_Plessis</t>
  </si>
  <si>
    <t>9204205404089</t>
  </si>
  <si>
    <t>7de Laan</t>
  </si>
  <si>
    <t>94</t>
  </si>
  <si>
    <t>Nazo</t>
  </si>
  <si>
    <t>9111111610081</t>
  </si>
  <si>
    <t>16/11/2022</t>
  </si>
  <si>
    <t>Ethafeni</t>
  </si>
  <si>
    <t>95</t>
  </si>
  <si>
    <t>Xoliswa</t>
  </si>
  <si>
    <t>Buso-Fudumele</t>
  </si>
  <si>
    <t>6904290614087</t>
  </si>
  <si>
    <t>14/11/2022</t>
  </si>
  <si>
    <t>30/11/2023</t>
  </si>
  <si>
    <t>96</t>
  </si>
  <si>
    <t>Leslie</t>
  </si>
  <si>
    <t>Brown</t>
  </si>
  <si>
    <t>7503155187087</t>
  </si>
  <si>
    <t>97</t>
  </si>
  <si>
    <t>Lizelle</t>
  </si>
  <si>
    <t>Lodewyk</t>
  </si>
  <si>
    <t>9309150230080</t>
  </si>
  <si>
    <t>Pookse Se Bos</t>
  </si>
  <si>
    <t>98</t>
  </si>
  <si>
    <t>Nokubonga</t>
  </si>
  <si>
    <t>Mafuxwana</t>
  </si>
  <si>
    <t>9712021241089</t>
  </si>
  <si>
    <t>99</t>
  </si>
  <si>
    <t>Nozuko</t>
  </si>
  <si>
    <t>Fiko-Tyipdyasi</t>
  </si>
  <si>
    <t>7905052097089</t>
  </si>
  <si>
    <t>Schoolsite</t>
  </si>
  <si>
    <t>100</t>
  </si>
  <si>
    <t>Nomvuyo</t>
  </si>
  <si>
    <t>Dondashe</t>
  </si>
  <si>
    <t>7705051983085</t>
  </si>
  <si>
    <t>Sesikhona</t>
  </si>
  <si>
    <t>101</t>
  </si>
  <si>
    <t>Thobela</t>
  </si>
  <si>
    <t>Mdlekeza</t>
  </si>
  <si>
    <t>9012125897088</t>
  </si>
  <si>
    <t>102</t>
  </si>
  <si>
    <t>Sibusiso</t>
  </si>
  <si>
    <t>Roji</t>
  </si>
  <si>
    <t>9007215789088</t>
  </si>
  <si>
    <t>103</t>
  </si>
  <si>
    <t>Ziyanda</t>
  </si>
  <si>
    <t>Dumezweni</t>
  </si>
  <si>
    <t>9803040796086</t>
  </si>
  <si>
    <t>104</t>
  </si>
  <si>
    <t>Siphosethu</t>
  </si>
  <si>
    <t>Zabhobeni</t>
  </si>
  <si>
    <t>9803045811088</t>
  </si>
  <si>
    <t>04/11/2022</t>
  </si>
  <si>
    <t>105</t>
  </si>
  <si>
    <t>Ivy</t>
  </si>
  <si>
    <t>Takayi</t>
  </si>
  <si>
    <t>9006271294082</t>
  </si>
  <si>
    <t>106</t>
  </si>
  <si>
    <t>Nontlahla</t>
  </si>
  <si>
    <t>Ntlebi</t>
  </si>
  <si>
    <t>9609201010088</t>
  </si>
  <si>
    <t>30/11/2022</t>
  </si>
  <si>
    <t>107</t>
  </si>
  <si>
    <t>Pakama</t>
  </si>
  <si>
    <t>Kubuli</t>
  </si>
  <si>
    <t>7709110902086</t>
  </si>
  <si>
    <t>108</t>
  </si>
  <si>
    <t>Dubula</t>
  </si>
  <si>
    <t>8807251417085</t>
  </si>
  <si>
    <t>109</t>
  </si>
  <si>
    <t>Kholeka</t>
  </si>
  <si>
    <t>Nkebethwane</t>
  </si>
  <si>
    <t>8007030985086</t>
  </si>
  <si>
    <t>110</t>
  </si>
  <si>
    <t>Bongozwa</t>
  </si>
  <si>
    <t>Koko</t>
  </si>
  <si>
    <t>9406050778083</t>
  </si>
  <si>
    <t>111</t>
  </si>
  <si>
    <t>Masikholwe</t>
  </si>
  <si>
    <t>Patu</t>
  </si>
  <si>
    <t>9912015401083</t>
  </si>
  <si>
    <t>112</t>
  </si>
  <si>
    <t>Andile</t>
  </si>
  <si>
    <t>6906205893086</t>
  </si>
  <si>
    <t>113</t>
  </si>
  <si>
    <t>Lundi</t>
  </si>
  <si>
    <t>Mfiki</t>
  </si>
  <si>
    <t>9001016178088</t>
  </si>
  <si>
    <t>114</t>
  </si>
  <si>
    <t>Nosipho</t>
  </si>
  <si>
    <t>Mabene</t>
  </si>
  <si>
    <t>9107241211089</t>
  </si>
  <si>
    <t>115</t>
  </si>
  <si>
    <t>Akhona</t>
  </si>
  <si>
    <t>Hlanzela</t>
  </si>
  <si>
    <t>9707195083085</t>
  </si>
  <si>
    <t>116</t>
  </si>
  <si>
    <t>Theliswa</t>
  </si>
  <si>
    <t>Rani</t>
  </si>
  <si>
    <t>8707150797084</t>
  </si>
  <si>
    <t>117</t>
  </si>
  <si>
    <t>Busisiwe</t>
  </si>
  <si>
    <t>Nomadwayi</t>
  </si>
  <si>
    <t>9105141201085</t>
  </si>
  <si>
    <t>118</t>
  </si>
  <si>
    <t>Nomasimthini</t>
  </si>
  <si>
    <t>Ngcenge</t>
  </si>
  <si>
    <t>8506121416083</t>
  </si>
  <si>
    <t>119</t>
  </si>
  <si>
    <t>Zukiswa</t>
  </si>
  <si>
    <t>Vena</t>
  </si>
  <si>
    <t>8508230920088</t>
  </si>
  <si>
    <t>02/12/2022</t>
  </si>
  <si>
    <t>Klipfontein Glebe</t>
  </si>
  <si>
    <t>120</t>
  </si>
  <si>
    <t>Nomakula</t>
  </si>
  <si>
    <t>Sindiwe</t>
  </si>
  <si>
    <t>8004160991083</t>
  </si>
  <si>
    <t>121</t>
  </si>
  <si>
    <t>Anelisiwe</t>
  </si>
  <si>
    <t>Sotyena</t>
  </si>
  <si>
    <t>9301310698082</t>
  </si>
  <si>
    <t>122</t>
  </si>
  <si>
    <t>Unam</t>
  </si>
  <si>
    <t>Ndumo</t>
  </si>
  <si>
    <t>8405210902089</t>
  </si>
  <si>
    <t>123</t>
  </si>
  <si>
    <t>Babalwa</t>
  </si>
  <si>
    <t>Malumba</t>
  </si>
  <si>
    <t>8010040324080</t>
  </si>
  <si>
    <t>124</t>
  </si>
  <si>
    <t>Vuyokazi</t>
  </si>
  <si>
    <t>Mkanduwana</t>
  </si>
  <si>
    <t>8909290884083</t>
  </si>
  <si>
    <t>125</t>
  </si>
  <si>
    <t>Sikho</t>
  </si>
  <si>
    <t>Tyeshani</t>
  </si>
  <si>
    <t>0209066072080</t>
  </si>
  <si>
    <t>126</t>
  </si>
  <si>
    <t>Lunga</t>
  </si>
  <si>
    <t>Mbasa</t>
  </si>
  <si>
    <t>7502085459087</t>
  </si>
  <si>
    <t>127</t>
  </si>
  <si>
    <t>Nomazizi</t>
  </si>
  <si>
    <t>Jezile</t>
  </si>
  <si>
    <t>8410180575089</t>
  </si>
  <si>
    <t>23/12/2022</t>
  </si>
  <si>
    <t>24/01/2023</t>
  </si>
  <si>
    <t>128</t>
  </si>
  <si>
    <t>Evelyn</t>
  </si>
  <si>
    <t>Ndzendze</t>
  </si>
  <si>
    <t>9202070709087</t>
  </si>
  <si>
    <t>26/12/2022</t>
  </si>
  <si>
    <t>129</t>
  </si>
  <si>
    <t>Ndumiso</t>
  </si>
  <si>
    <t>Ntose</t>
  </si>
  <si>
    <t>8407265853084</t>
  </si>
  <si>
    <t>130</t>
  </si>
  <si>
    <t>Bulelani</t>
  </si>
  <si>
    <t>Mahlathi</t>
  </si>
  <si>
    <t>9812025823088</t>
  </si>
  <si>
    <t>02/01/2023</t>
  </si>
  <si>
    <t>131</t>
  </si>
  <si>
    <t>Boy-boy</t>
  </si>
  <si>
    <t>Ngxengane</t>
  </si>
  <si>
    <t>9608286067088</t>
  </si>
  <si>
    <t>132</t>
  </si>
  <si>
    <t>Siyabonga</t>
  </si>
  <si>
    <t>Matswele</t>
  </si>
  <si>
    <t>8102065727089</t>
  </si>
  <si>
    <t>133</t>
  </si>
  <si>
    <t>Pheliwe</t>
  </si>
  <si>
    <t>Rorwana</t>
  </si>
  <si>
    <t>7611020849086</t>
  </si>
  <si>
    <t>134</t>
  </si>
  <si>
    <t>Mlungiseni</t>
  </si>
  <si>
    <t>Mahelu</t>
  </si>
  <si>
    <t>8012285876089</t>
  </si>
  <si>
    <t>135</t>
  </si>
  <si>
    <t>Songezo</t>
  </si>
  <si>
    <t>Mfini</t>
  </si>
  <si>
    <t>7612256669081</t>
  </si>
  <si>
    <t>136</t>
  </si>
  <si>
    <t>Yamkela</t>
  </si>
  <si>
    <t>Mbanga</t>
  </si>
  <si>
    <t>9511146226086</t>
  </si>
  <si>
    <t>137</t>
  </si>
  <si>
    <t>Mahlati</t>
  </si>
  <si>
    <t>9204231150086</t>
  </si>
  <si>
    <t>138</t>
  </si>
  <si>
    <t>Sibongiseni</t>
  </si>
  <si>
    <t>Tshibo</t>
  </si>
  <si>
    <t>8806256220080</t>
  </si>
  <si>
    <t>139</t>
  </si>
  <si>
    <t>Thelma</t>
  </si>
  <si>
    <t>Tshabile</t>
  </si>
  <si>
    <t>7412251623088</t>
  </si>
  <si>
    <t>140</t>
  </si>
  <si>
    <t>Khanyisa</t>
  </si>
  <si>
    <t>Mguli</t>
  </si>
  <si>
    <t>8502150902085</t>
  </si>
  <si>
    <t>25/01/2023</t>
  </si>
  <si>
    <t>30/06/2024</t>
  </si>
  <si>
    <t>Covid-19</t>
  </si>
  <si>
    <t>141</t>
  </si>
  <si>
    <t>Stivin</t>
  </si>
  <si>
    <t>Mpomane</t>
  </si>
  <si>
    <t>8010165702086</t>
  </si>
  <si>
    <t>142</t>
  </si>
  <si>
    <t>Gongo</t>
  </si>
  <si>
    <t>9509251312089</t>
  </si>
  <si>
    <t>143</t>
  </si>
  <si>
    <t>Victoria</t>
  </si>
  <si>
    <t>Siphango</t>
  </si>
  <si>
    <t>8409281427083</t>
  </si>
  <si>
    <t>144</t>
  </si>
  <si>
    <t>Ntomboxolo</t>
  </si>
  <si>
    <t>Mkhizwana</t>
  </si>
  <si>
    <t>7510161040085</t>
  </si>
  <si>
    <t>145</t>
  </si>
  <si>
    <t>Lupo</t>
  </si>
  <si>
    <t>Nono</t>
  </si>
  <si>
    <t>9908055970086</t>
  </si>
  <si>
    <t>146</t>
  </si>
  <si>
    <t>Wiseman</t>
  </si>
  <si>
    <t>Jamjam</t>
  </si>
  <si>
    <t>8106095080088</t>
  </si>
  <si>
    <t>147</t>
  </si>
  <si>
    <t>Thandekile</t>
  </si>
  <si>
    <t>Mahashana</t>
  </si>
  <si>
    <t>8808176064085</t>
  </si>
  <si>
    <t>148</t>
  </si>
  <si>
    <t>Siphokazi</t>
  </si>
  <si>
    <t>Diphu</t>
  </si>
  <si>
    <t>8807271320087</t>
  </si>
  <si>
    <t>149</t>
  </si>
  <si>
    <t>Ntombikayise</t>
  </si>
  <si>
    <t>Laho</t>
  </si>
  <si>
    <t>7606061291081</t>
  </si>
  <si>
    <t>150</t>
  </si>
  <si>
    <t>Veliswa</t>
  </si>
  <si>
    <t>Nabela</t>
  </si>
  <si>
    <t>8303032906083</t>
  </si>
  <si>
    <t>151</t>
  </si>
  <si>
    <t>Fulumeni</t>
  </si>
  <si>
    <t>8108075699085</t>
  </si>
  <si>
    <t>152</t>
  </si>
  <si>
    <t>Ntandazo</t>
  </si>
  <si>
    <t>Koki</t>
  </si>
  <si>
    <t>8402215537085</t>
  </si>
  <si>
    <t>153</t>
  </si>
  <si>
    <t>Thembisile</t>
  </si>
  <si>
    <t>Dlova</t>
  </si>
  <si>
    <t>8607135785081</t>
  </si>
  <si>
    <t>154</t>
  </si>
  <si>
    <t>Mbeni</t>
  </si>
  <si>
    <t>9112031335080</t>
  </si>
  <si>
    <t>27/01/2023</t>
  </si>
  <si>
    <t>27/01/2024</t>
  </si>
  <si>
    <t>155</t>
  </si>
  <si>
    <t>Bavuma</t>
  </si>
  <si>
    <t>8612256632088</t>
  </si>
  <si>
    <t>156</t>
  </si>
  <si>
    <t>Simone</t>
  </si>
  <si>
    <t>Van Wyk</t>
  </si>
  <si>
    <t>9303280485086</t>
  </si>
  <si>
    <t>11/02/2023</t>
  </si>
  <si>
    <t>Malawi Camp</t>
  </si>
  <si>
    <t>157</t>
  </si>
  <si>
    <t>Megan</t>
  </si>
  <si>
    <t>Zaal</t>
  </si>
  <si>
    <t>9112290827082</t>
  </si>
  <si>
    <t>10/03/2023</t>
  </si>
  <si>
    <t>Jabula</t>
  </si>
  <si>
    <t>158</t>
  </si>
  <si>
    <t>Gadija</t>
  </si>
  <si>
    <t>Jacobs</t>
  </si>
  <si>
    <t>6611010616082</t>
  </si>
  <si>
    <t>25/02/2023</t>
  </si>
  <si>
    <t>Sewende Laan</t>
  </si>
  <si>
    <t>159</t>
  </si>
  <si>
    <t>Noxolo</t>
  </si>
  <si>
    <t>Mbondi</t>
  </si>
  <si>
    <t>9209251222087</t>
  </si>
  <si>
    <t>13/03/2023</t>
  </si>
  <si>
    <t>160</t>
  </si>
  <si>
    <t>Sesi</t>
  </si>
  <si>
    <t>Fudumele</t>
  </si>
  <si>
    <t>8003090868080</t>
  </si>
  <si>
    <t>17/03/2023</t>
  </si>
  <si>
    <t>161</t>
  </si>
  <si>
    <t>Nondzaliseko</t>
  </si>
  <si>
    <t>Madobo</t>
  </si>
  <si>
    <t>8906180054082</t>
  </si>
  <si>
    <t>162</t>
  </si>
  <si>
    <t>Nazeem</t>
  </si>
  <si>
    <t>Jainodien</t>
  </si>
  <si>
    <t>6812185256080</t>
  </si>
  <si>
    <t>21/03/2023</t>
  </si>
  <si>
    <t>163</t>
  </si>
  <si>
    <t>Luleka</t>
  </si>
  <si>
    <t>Vanto</t>
  </si>
  <si>
    <t>8209050333086</t>
  </si>
  <si>
    <t>22/03/2023</t>
  </si>
  <si>
    <t>164</t>
  </si>
  <si>
    <t>Nandipha</t>
  </si>
  <si>
    <t>Rebe</t>
  </si>
  <si>
    <t>8304140420082</t>
  </si>
  <si>
    <t>29/03/2023</t>
  </si>
  <si>
    <t>Heinz Park</t>
  </si>
  <si>
    <t>165</t>
  </si>
  <si>
    <t>Soshia</t>
  </si>
  <si>
    <t>Mzimkhulu</t>
  </si>
  <si>
    <t>8408241427084</t>
  </si>
  <si>
    <t>29/03/2022</t>
  </si>
  <si>
    <t>166</t>
  </si>
  <si>
    <t>Austin</t>
  </si>
  <si>
    <t>Fortin</t>
  </si>
  <si>
    <t>9905305313083</t>
  </si>
  <si>
    <t>167</t>
  </si>
  <si>
    <t>Cekiso</t>
  </si>
  <si>
    <t>7908290663084</t>
  </si>
  <si>
    <t>31/03/2023</t>
  </si>
  <si>
    <t>168</t>
  </si>
  <si>
    <t>Nolufefe</t>
  </si>
  <si>
    <t>Mute</t>
  </si>
  <si>
    <t>8312011180081</t>
  </si>
  <si>
    <t>19/04/2023</t>
  </si>
  <si>
    <t>169</t>
  </si>
  <si>
    <t>Ntombovuyo</t>
  </si>
  <si>
    <t>Ngceke</t>
  </si>
  <si>
    <t>7212201333089</t>
  </si>
  <si>
    <t>170</t>
  </si>
  <si>
    <t>Hajira</t>
  </si>
  <si>
    <t>Harker</t>
  </si>
  <si>
    <t>0109220364086</t>
  </si>
  <si>
    <t>21/04/2023</t>
  </si>
  <si>
    <t>171</t>
  </si>
  <si>
    <t>Dinga</t>
  </si>
  <si>
    <t>Mbusi</t>
  </si>
  <si>
    <t>8001205737083</t>
  </si>
  <si>
    <t>01/04/2023</t>
  </si>
  <si>
    <t>172</t>
  </si>
  <si>
    <t>Noluvo</t>
  </si>
  <si>
    <t>Makala</t>
  </si>
  <si>
    <t>8707200893081</t>
  </si>
  <si>
    <t>24/04/2023</t>
  </si>
  <si>
    <t>Sportsfields (Atlantis)</t>
  </si>
  <si>
    <t>173</t>
  </si>
  <si>
    <t>Azola</t>
  </si>
  <si>
    <t>Qayi</t>
  </si>
  <si>
    <t>9903065837086</t>
  </si>
  <si>
    <t>174</t>
  </si>
  <si>
    <t>Marlon</t>
  </si>
  <si>
    <t>Job</t>
  </si>
  <si>
    <t>9907095823081</t>
  </si>
  <si>
    <t>10/05/2023</t>
  </si>
  <si>
    <t>175</t>
  </si>
  <si>
    <t>Mlungiseleli</t>
  </si>
  <si>
    <t>Mangqalaza</t>
  </si>
  <si>
    <t>8106067111085</t>
  </si>
  <si>
    <t>06/05/2023</t>
  </si>
  <si>
    <t>176</t>
  </si>
  <si>
    <t>Maqokolo</t>
  </si>
  <si>
    <t>6911260919081</t>
  </si>
  <si>
    <t>177</t>
  </si>
  <si>
    <t>Bomayi</t>
  </si>
  <si>
    <t>7901013430089</t>
  </si>
  <si>
    <t>08/05/2023</t>
  </si>
  <si>
    <t>178</t>
  </si>
  <si>
    <t>Asanda</t>
  </si>
  <si>
    <t>Bless</t>
  </si>
  <si>
    <t>8712050709080</t>
  </si>
  <si>
    <t>15/05/2023</t>
  </si>
  <si>
    <t>179</t>
  </si>
  <si>
    <t>Cecilia</t>
  </si>
  <si>
    <t>Nomdo</t>
  </si>
  <si>
    <t>7510300173086</t>
  </si>
  <si>
    <t>05/06/2023</t>
  </si>
  <si>
    <t>Cavalla Park (Flora Road)</t>
  </si>
  <si>
    <t>180</t>
  </si>
  <si>
    <t>Mzwakhe</t>
  </si>
  <si>
    <t>Sorele</t>
  </si>
  <si>
    <t>7912275801081</t>
  </si>
  <si>
    <t>12/06/2023</t>
  </si>
  <si>
    <t>181</t>
  </si>
  <si>
    <t>Kgautsang</t>
  </si>
  <si>
    <t>Ntsime</t>
  </si>
  <si>
    <t>9707206101082</t>
  </si>
  <si>
    <t>182</t>
  </si>
  <si>
    <t>Bhoki</t>
  </si>
  <si>
    <t>8302261074084</t>
  </si>
  <si>
    <t>23/06/2023</t>
  </si>
  <si>
    <t>183</t>
  </si>
  <si>
    <t>Asenathi</t>
  </si>
  <si>
    <t>Bonga</t>
  </si>
  <si>
    <t>0012256460085</t>
  </si>
  <si>
    <t>26/06/2023</t>
  </si>
  <si>
    <t>184</t>
  </si>
  <si>
    <t>Njabulo</t>
  </si>
  <si>
    <t>Mfeka</t>
  </si>
  <si>
    <t>9505275653086</t>
  </si>
  <si>
    <t>185</t>
  </si>
  <si>
    <t>Phatheka</t>
  </si>
  <si>
    <t>Damane</t>
  </si>
  <si>
    <t>7701100770086</t>
  </si>
  <si>
    <t>12/07/2023</t>
  </si>
  <si>
    <t>12/07/2024</t>
  </si>
  <si>
    <t>186</t>
  </si>
  <si>
    <t>Aviwe</t>
  </si>
  <si>
    <t>Gwazekhaya</t>
  </si>
  <si>
    <t>9512206450087</t>
  </si>
  <si>
    <t>187</t>
  </si>
  <si>
    <t>Inga</t>
  </si>
  <si>
    <t>Sijaka</t>
  </si>
  <si>
    <t>0401266249085</t>
  </si>
  <si>
    <t>16/08/2023</t>
  </si>
  <si>
    <t>16/08/2024</t>
  </si>
  <si>
    <t>188</t>
  </si>
  <si>
    <t>Agartha</t>
  </si>
  <si>
    <t>Futshane</t>
  </si>
  <si>
    <t>8606240340089</t>
  </si>
  <si>
    <t>14/08/2023</t>
  </si>
  <si>
    <t>14/08/2024</t>
  </si>
</sst>
</file>

<file path=xl/styles.xml><?xml version="1.0" encoding="utf-8"?>
<styleSheet xmlns="http://schemas.openxmlformats.org/spreadsheetml/2006/main">
  <numFmts count="4">
    <numFmt numFmtId="164" formatCode="dd\-mmm\-yyyy"/>
    <numFmt numFmtId="165" formatCode="mmm\-yyyy"/>
    <numFmt numFmtId="166" formatCode="_ &quot;R&quot;\ * #,##0.00_ ;_ &quot;R&quot;\ * \-#,##0.00_ ;_ &quot;R&quot;\ * &quot;-&quot;??_ ;_ @_ "/>
    <numFmt numFmtId="167" formatCode="dd\-mmmm\-yyyy"/>
  </numFmts>
  <fonts count="16"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8"/>
      <name val="Arial"/>
      <family val="2"/>
      <charset val="0"/>
      <color rgb="FF4F81BD"/>
    </font>
    <font>
      <sz val="8"/>
      <name val="Arial"/>
      <family val="2"/>
      <charset val="0"/>
      <color rgb="FFFFFFFF"/>
    </font>
    <font>
      <sz val="10"/>
      <name val="Arial"/>
      <family val="2"/>
      <charset val="0"/>
      <color rgb="FFFFFFFF"/>
    </font>
    <font>
      <sz val="8"/>
      <name val="Arial"/>
      <family val="2"/>
      <charset val="0"/>
      <color rgb="FF000000"/>
    </font>
    <font>
      <sz val="9"/>
      <name val="Arial"/>
      <family val="2"/>
      <charset val="0"/>
      <color rgb="FF000000"/>
      <b/>
    </font>
    <font>
      <sz val="8"/>
      <name val="Arial"/>
      <family val="2"/>
      <charset val="0"/>
      <color rgb="FF000000"/>
      <b/>
      <u/>
    </font>
    <font>
      <sz val="8"/>
      <name val="Arial"/>
      <family val="2"/>
      <charset val="0"/>
      <color rgb="FF000000"/>
      <b/>
    </font>
    <font>
      <sz val="8"/>
      <name val="Arial"/>
      <family val="2"/>
      <charset val="0"/>
    </font>
    <font>
      <sz val="10"/>
      <name val="Arial"/>
      <family val="2"/>
      <charset val="0"/>
      <color rgb="FF000000"/>
      <b/>
    </font>
    <font>
      <sz val="10"/>
      <name val="Arial"/>
      <family val="2"/>
      <charset val="0"/>
      <color rgb="FF0000FF"/>
      <u/>
    </font>
    <font>
      <sz val="8"/>
      <name val="Arial"/>
      <family val="2"/>
      <charset val="0"/>
      <color rgb="FFFF0000"/>
      <b/>
    </font>
    <font>
      <sz val="9"/>
      <name val="Arial"/>
      <family val="2"/>
      <charset val="0"/>
      <color rgb="FF000000"/>
    </font>
    <font>
      <sz val="9"/>
      <name val="Calibri"/>
      <family val="2"/>
      <charset val="0"/>
      <color rgb="FF000000"/>
    </font>
    <font>
      <sz val="12"/>
      <name val="Verdana"/>
      <family val="0"/>
      <charset val="0"/>
    </font>
  </fonts>
  <fills count="5">
    <fill>
      <patternFill patternType="none"/>
    </fill>
    <fill>
      <patternFill patternType="lightGray"/>
    </fill>
    <fill>
      <patternFill patternType="solid">
        <fgColor rgb="FFF2F2F2"/>
      </patternFill>
    </fill>
    <fill>
      <patternFill patternType="solid">
        <fgColor rgb="FFFFFF00"/>
      </patternFill>
    </fill>
    <fill>
      <patternFill patternType="solid">
        <fgColor rgb="FFFFFFFF"/>
        <bgColor rgb="FFFFFFFF"/>
      </patternFill>
    </fill>
  </fills>
  <borders count="52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  <border>
      <left style=""/>
      <right style=""/>
      <top style=""/>
      <bottom style="thin"/>
    </border>
    <border>
      <left style="medium"/>
      <right style=""/>
      <top style="medium"/>
      <bottom style=""/>
    </border>
    <border>
      <left style=""/>
      <right style=""/>
      <top style="medium"/>
      <bottom style=""/>
    </border>
    <border>
      <left style=""/>
      <right style="thin"/>
      <top style="medium"/>
      <bottom style=""/>
    </border>
    <border>
      <left style="thin"/>
      <right style=""/>
      <top style="medium"/>
      <bottom style=""/>
    </border>
    <border>
      <left style=""/>
      <right style="medium"/>
      <top style="medium"/>
      <bottom style=""/>
    </border>
    <border>
      <left style="medium"/>
      <right style=""/>
      <top style=""/>
      <bottom style="thin"/>
    </border>
    <border>
      <left style=""/>
      <right style="thin"/>
      <top style=""/>
      <bottom style="thin"/>
    </border>
    <border>
      <left style="thin"/>
      <right style=""/>
      <top style=""/>
      <bottom style="thin"/>
    </border>
    <border>
      <left style=""/>
      <right style="medium"/>
      <top style=""/>
      <bottom style="thin"/>
    </border>
    <border>
      <left style="medium"/>
      <right style=""/>
      <top style=""/>
      <bottom style=""/>
    </border>
    <border>
      <left style=""/>
      <right style="thin"/>
      <top style=""/>
      <bottom style=""/>
    </border>
    <border>
      <left style="thin"/>
      <right style=""/>
      <top style="thin"/>
      <bottom style="thin"/>
    </border>
    <border>
      <left style=""/>
      <right style=""/>
      <top style="thin"/>
      <bottom style="thin"/>
    </border>
    <border>
      <left style=""/>
      <right style="thin"/>
      <top style="thin"/>
      <bottom style="thin"/>
    </border>
    <border>
      <left style="thin"/>
      <right style=""/>
      <top style=""/>
      <bottom style=""/>
    </border>
    <border>
      <left style=""/>
      <right style="medium"/>
      <top style="thin"/>
      <bottom style="thin"/>
    </border>
    <border>
      <left style="medium"/>
      <right style=""/>
      <top style="thin"/>
      <bottom style=""/>
    </border>
    <border>
      <left style=""/>
      <right style=""/>
      <top style="thin"/>
      <bottom style=""/>
    </border>
    <border>
      <left style=""/>
      <right style="thin"/>
      <top style="thin"/>
      <bottom style=""/>
    </border>
    <border>
      <left style="thin"/>
      <right style=""/>
      <top style="thin"/>
      <bottom style=""/>
    </border>
    <border>
      <left style=""/>
      <right style="medium"/>
      <top style="thin"/>
      <bottom style=""/>
    </border>
    <border>
      <left style="thin"/>
      <right style="hair"/>
      <top style="thin"/>
      <bottom style="hair"/>
    </border>
    <border>
      <left style="hair"/>
      <right style="hair"/>
      <top style="thin"/>
      <bottom style="hair"/>
    </border>
    <border>
      <left style="hair"/>
      <right style="medium"/>
      <top style="thin"/>
      <bottom style="hair"/>
    </border>
    <border>
      <left style="thin"/>
      <right style="hair"/>
      <top style="hair"/>
      <bottom style="thin"/>
    </border>
    <border>
      <left style="hair"/>
      <right style="hair"/>
      <top style="hair"/>
      <bottom style="thin"/>
    </border>
    <border>
      <left style="hair"/>
      <right style="medium"/>
      <top style="hair"/>
      <bottom style="thin"/>
    </border>
    <border>
      <left style=""/>
      <right style="medium"/>
      <top style=""/>
      <bottom style=""/>
    </border>
    <border>
      <left style="medium"/>
      <right style="thin"/>
      <top style="thin"/>
      <bottom style="thin"/>
    </border>
    <border>
      <left style="thin"/>
      <right style="hair"/>
      <top style="thin"/>
      <bottom style="thin"/>
    </border>
    <border>
      <left style="hair"/>
      <right style="hair"/>
      <top style="thin"/>
      <bottom style="thin"/>
    </border>
    <border>
      <left style="hair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"/>
      <top style="thin"/>
      <bottom style="medium"/>
    </border>
    <border>
      <left style=""/>
      <right style="thin"/>
      <top style="thin"/>
      <bottom style="medium"/>
    </border>
    <border>
      <left style=""/>
      <right style=""/>
      <top style="thin"/>
      <bottom style="medium"/>
    </border>
    <border>
      <left style=""/>
      <right style=""/>
      <top style=""/>
      <bottom style="medium"/>
    </border>
    <border>
      <left style=""/>
      <right style="medium"/>
      <top style=""/>
      <bottom style="medium"/>
    </border>
    <border>
      <left style="medium"/>
      <right style="hair"/>
      <top style="thin"/>
      <bottom style="thin"/>
    </border>
    <border>
      <left style="hair"/>
      <right style="thin"/>
      <top style="thin"/>
      <bottom style="thin"/>
    </border>
    <border>
      <left style="medium"/>
      <right style="hair"/>
      <top style="thin"/>
      <bottom style="medium"/>
    </border>
    <border>
      <left style="hair"/>
      <right style="thin"/>
      <top style="thin"/>
      <bottom style="medium"/>
    </border>
    <border>
      <left style=""/>
      <right style="hair"/>
      <top style="thin"/>
      <bottom style="medium"/>
    </border>
    <border>
      <left style="hair"/>
      <right style=""/>
      <top style="thin"/>
      <bottom style="medium"/>
    </border>
    <border>
      <left style="hair"/>
      <right style="hair"/>
      <top style="thin"/>
      <bottom style="medium"/>
    </border>
    <border>
      <left style="thin"/>
      <right style="hair"/>
      <top style="thin"/>
      <bottom style="medium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18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>
      <alignment horizontal="center" indent="0" shrinkToFit="0" textRotation="0" vertical="bottom" wrapText="0"/>
    </xf>
    <xf applyAlignment="0" applyBorder="1" applyFont="1" applyFill="1" applyNumberFormat="1" applyProtection="0" borderId="2" fillId="2" fontId="2" numFmtId="164">
      <alignment horizontal="general" indent="0" shrinkToFit="0" textRotation="0" vertical="bottom" wrapText="0"/>
    </xf>
    <xf applyAlignment="1" applyBorder="0" applyFont="1" applyFill="0" applyNumberFormat="1" applyProtection="0" borderId="1" fillId="0" fontId="3" numFmtId="14">
      <alignment horizontal="center" indent="0" shrinkToFit="0" textRotation="0" vertical="center" wrapText="0"/>
    </xf>
    <xf applyAlignment="0" applyBorder="0" applyFont="1" applyFill="0" applyNumberFormat="0" applyProtection="0" borderId="1" fillId="0" fontId="4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5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3" numFmtId="0">
      <alignment horizontal="center" indent="0" shrinkToFit="0" textRotation="0" vertical="center" wrapText="0"/>
    </xf>
    <xf applyAlignment="0" applyBorder="0" applyFont="1" applyFill="0" applyNumberFormat="0" applyProtection="0" borderId="1" fillId="0" fontId="3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3" numFmtId="0">
      <alignment horizontal="center" indent="0" shrinkToFit="0" textRotation="0" vertical="bottom" wrapText="0"/>
    </xf>
    <xf applyAlignment="0" applyBorder="0" applyFont="1" applyFill="0" applyNumberFormat="0" applyProtection="0" borderId="1" fillId="0" fontId="7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8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>
      <alignment horizontal="center" indent="0" shrinkToFit="0" textRotation="0" vertical="bottom" wrapText="0"/>
    </xf>
    <xf applyAlignment="1" applyBorder="0" applyFont="0" applyFill="0" applyNumberFormat="0" applyProtection="0" borderId="1" fillId="0" fontId="0" numFmtId="0">
      <alignment horizontal="left" indent="0" shrinkToFit="0" textRotation="0" vertical="center" wrapText="0"/>
    </xf>
    <xf applyAlignment="1" applyBorder="0" applyFont="1" applyFill="0" applyNumberFormat="1" applyProtection="0" borderId="1" fillId="0" fontId="5" numFmtId="3">
      <alignment horizontal="left" indent="0" shrinkToFit="0" textRotation="0" vertical="top" wrapText="0"/>
    </xf>
    <xf applyAlignment="1" applyBorder="0" applyFont="1" applyFill="1" applyNumberFormat="0" applyProtection="0" borderId="1" fillId="3" fontId="5" numFmtId="0">
      <alignment horizontal="left" indent="0" shrinkToFit="0" textRotation="0" vertical="top" wrapText="0"/>
    </xf>
    <xf applyAlignment="0" applyBorder="0" applyFont="0" applyFill="1" applyNumberFormat="0" applyProtection="0" borderId="1" fillId="3" fontId="0" numFmtId="0">
      <alignment horizontal="general" indent="0" shrinkToFit="0" textRotation="0" vertical="bottom" wrapText="0"/>
    </xf>
    <xf applyAlignment="1" applyBorder="0" applyFont="0" applyFill="1" applyNumberFormat="0" applyProtection="0" borderId="1" fillId="3" fontId="0" numFmtId="0">
      <alignment horizontal="left" indent="0" shrinkToFit="0" textRotation="0" vertical="bottom" wrapText="0"/>
    </xf>
    <xf applyAlignment="1" applyBorder="0" applyFont="1" applyFill="0" applyNumberFormat="0" applyProtection="0" borderId="1" fillId="0" fontId="5" numFmtId="0">
      <alignment horizontal="left" indent="0" shrinkToFit="0" textRotation="0" vertical="top" wrapText="0"/>
    </xf>
    <xf applyAlignment="1" applyBorder="0" applyFont="1" applyFill="0" applyNumberFormat="0" applyProtection="0" borderId="1" fillId="0" fontId="5" numFmtId="0">
      <alignment horizontal="general" indent="0" shrinkToFit="0" textRotation="0" vertical="top" wrapText="0"/>
    </xf>
    <xf applyAlignment="1" applyBorder="0" applyFont="0" applyFill="0" applyNumberFormat="0" applyProtection="0" borderId="1" fillId="0" fontId="0" numFmtId="0">
      <alignment horizontal="left" indent="0" shrinkToFit="0" textRotation="0" vertical="bottom" wrapText="0"/>
    </xf>
    <xf applyAlignment="1" applyBorder="0" applyFont="1" applyFill="0" applyNumberFormat="0" applyProtection="0" borderId="1" fillId="0" fontId="2" numFmtId="0">
      <alignment horizontal="general" indent="0" shrinkToFit="0" textRotation="0" vertical="top" wrapText="0"/>
    </xf>
    <xf applyAlignment="1" applyBorder="1" applyFont="1" applyFill="0" applyNumberFormat="1" applyProtection="0" borderId="3" fillId="0" fontId="5" numFmtId="4">
      <alignment horizontal="general" indent="0" shrinkToFit="0" textRotation="0" vertical="top" wrapText="0"/>
    </xf>
    <xf applyAlignment="1" applyBorder="0" applyFont="1" applyFill="0" applyNumberFormat="0" applyProtection="0" borderId="1" fillId="0" fontId="9" numFmtId="0">
      <alignment horizontal="center" indent="0" shrinkToFit="0" textRotation="0" vertical="center" wrapText="0"/>
    </xf>
    <xf applyAlignment="0" applyBorder="0" applyFont="1" applyFill="0" applyNumberFormat="1" applyProtection="0" borderId="1" fillId="0" fontId="5" numFmtId="4">
      <alignment horizontal="general" indent="0" shrinkToFit="0" textRotation="0" vertical="bottom" wrapText="0"/>
    </xf>
    <xf applyAlignment="0" applyBorder="0" applyFont="1" applyFill="0" applyNumberFormat="1" applyProtection="0" borderId="1" fillId="0" fontId="2" numFmtId="165">
      <alignment horizontal="general" indent="0" shrinkToFit="0" textRotation="0" vertical="bottom" wrapText="0"/>
    </xf>
    <xf applyAlignment="1" applyBorder="0" applyFont="1" applyFill="0" applyNumberFormat="1" applyProtection="0" borderId="1" fillId="0" fontId="5" numFmtId="4">
      <alignment horizontal="left" indent="0" shrinkToFit="0" textRotation="0" vertical="top" wrapText="0"/>
    </xf>
    <xf applyAlignment="1" applyBorder="0" applyFont="1" applyFill="0" applyNumberFormat="0" applyProtection="0" borderId="1" fillId="0" fontId="7" numFmtId="0">
      <alignment horizontal="left" indent="0" shrinkToFit="0" textRotation="0" vertical="bottom" wrapText="0"/>
    </xf>
    <xf applyAlignment="1" applyBorder="0" applyFont="1" applyFill="1" applyNumberFormat="0" applyProtection="0" borderId="1" fillId="3" fontId="7" numFmtId="0">
      <alignment horizontal="left" indent="0" shrinkToFit="0" textRotation="0" vertical="bottom" wrapText="0"/>
    </xf>
    <xf applyAlignment="1" applyBorder="0" applyFont="0" applyFill="0" applyNumberFormat="0" applyProtection="0" borderId="1" fillId="0" fontId="0" numFmtId="0">
      <alignment horizontal="left" indent="0" shrinkToFit="0" textRotation="0" vertical="top" wrapText="0"/>
    </xf>
    <xf applyAlignment="1" applyBorder="0" applyFont="1" applyFill="1" applyNumberFormat="1" applyProtection="0" borderId="1" fillId="3" fontId="5" numFmtId="3">
      <alignment horizontal="left" indent="0" shrinkToFit="0" textRotation="0" vertical="top" wrapText="0"/>
    </xf>
    <xf applyAlignment="0" applyBorder="0" applyFont="1" applyFill="0" applyNumberFormat="1" applyProtection="0" borderId="1" fillId="0" fontId="8" numFmtId="4">
      <alignment horizontal="general" indent="0" shrinkToFit="0" textRotation="0" vertical="bottom" wrapText="0"/>
    </xf>
    <xf applyAlignment="1" applyBorder="0" applyFont="1" applyFill="0" applyNumberFormat="1" applyProtection="0" borderId="1" fillId="0" fontId="5" numFmtId="4">
      <alignment horizontal="general" indent="0" shrinkToFit="0" textRotation="0" vertical="top" wrapText="0"/>
    </xf>
    <xf applyAlignment="1" applyBorder="0" applyFont="1" applyFill="0" applyNumberFormat="0" applyProtection="0" borderId="1" fillId="0" fontId="8" numFmtId="0">
      <alignment horizontal="left" indent="0" shrinkToFit="0" textRotation="0" vertical="bottom" wrapText="0"/>
    </xf>
    <xf applyAlignment="1" applyBorder="0" applyFont="1" applyFill="0" applyNumberFormat="0" applyProtection="0" borderId="1" fillId="0" fontId="5" numFmtId="0">
      <alignment horizontal="center" indent="0" shrinkToFit="0" textRotation="0" vertical="bottom" wrapText="0"/>
    </xf>
    <xf applyAlignment="1" applyBorder="0" applyFont="1" applyFill="0" applyNumberFormat="0" applyProtection="0" borderId="1" fillId="0" fontId="5" numFmtId="0">
      <alignment horizontal="left" indent="0" shrinkToFit="0" textRotation="0" vertical="bottom" wrapText="0"/>
    </xf>
    <xf applyAlignment="0" applyBorder="0" applyFont="1" applyFill="0" applyNumberFormat="1" applyProtection="0" borderId="1" fillId="0" fontId="5" numFmtId="165">
      <alignment horizontal="general" indent="0" shrinkToFit="0" textRotation="0" vertical="bottom" wrapText="0"/>
    </xf>
    <xf applyAlignment="1" applyBorder="0" applyFont="1" applyFill="0" applyNumberFormat="0" applyProtection="0" borderId="1" fillId="0" fontId="10" numFmtId="0">
      <alignment horizontal="center" indent="0" shrinkToFit="0" textRotation="0" vertical="bottom" wrapText="0"/>
    </xf>
    <xf applyAlignment="0" applyBorder="0" applyFont="0" applyFill="0" applyNumberFormat="1" applyProtection="0" borderId="1" fillId="0" fontId="0" numFmtId="4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5">
      <alignment horizontal="general" indent="0" shrinkToFit="0" textRotation="0" vertical="bottom" wrapText="0"/>
    </xf>
    <xf applyAlignment="1" applyBorder="1" applyFont="1" applyFill="0" applyNumberFormat="0" applyProtection="0" borderId="4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5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5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6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7" fillId="0" fontId="8" numFmtId="0">
      <alignment horizontal="left" indent="0" shrinkToFit="0" textRotation="0" vertical="center" wrapText="1"/>
    </xf>
    <xf applyAlignment="1" applyBorder="1" applyFont="1" applyFill="0" applyNumberFormat="0" applyProtection="0" borderId="5" fillId="0" fontId="5" numFmtId="0">
      <alignment horizontal="left" indent="0" shrinkToFit="0" textRotation="0" vertical="center" wrapText="1"/>
    </xf>
    <xf applyAlignment="1" applyBorder="1" applyFont="1" applyFill="0" applyNumberFormat="0" applyProtection="0" borderId="6" fillId="0" fontId="5" numFmtId="0">
      <alignment horizontal="left" indent="0" shrinkToFit="0" textRotation="0" vertical="center" wrapText="1"/>
    </xf>
    <xf applyAlignment="1" applyBorder="1" applyFont="1" applyFill="0" applyNumberFormat="0" applyProtection="0" borderId="7" fillId="0" fontId="5" numFmtId="0">
      <alignment horizontal="general" indent="0" shrinkToFit="0" textRotation="0" vertical="top" wrapText="0"/>
    </xf>
    <xf applyAlignment="1" applyBorder="1" applyFont="1" applyFill="0" applyNumberFormat="0" applyProtection="0" borderId="5" fillId="0" fontId="5" numFmtId="0">
      <alignment horizontal="general" indent="0" shrinkToFit="0" textRotation="0" vertical="top" wrapText="0"/>
    </xf>
    <xf applyAlignment="1" applyBorder="1" applyFont="1" applyFill="0" applyNumberFormat="0" applyProtection="0" borderId="7" fillId="0" fontId="6" numFmtId="0">
      <alignment horizontal="left" indent="0" shrinkToFit="0" textRotation="0" vertical="center" wrapText="1"/>
    </xf>
    <xf applyAlignment="1" applyBorder="1" applyFont="1" applyFill="0" applyNumberFormat="0" applyProtection="0" borderId="5" fillId="0" fontId="6" numFmtId="0">
      <alignment horizontal="left" indent="0" shrinkToFit="0" textRotation="0" vertical="center" wrapText="1"/>
    </xf>
    <xf applyAlignment="1" applyBorder="1" applyFont="1" applyFill="0" applyNumberFormat="0" applyProtection="0" borderId="8" fillId="0" fontId="6" numFmtId="0">
      <alignment horizontal="left" indent="0" shrinkToFit="0" textRotation="0" vertical="center" wrapText="1"/>
    </xf>
    <xf applyAlignment="1" applyBorder="1" applyFont="1" applyFill="0" applyNumberFormat="0" applyProtection="0" borderId="9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3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10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11" fillId="0" fontId="5" numFmtId="0">
      <alignment horizontal="left" indent="0" shrinkToFit="0" textRotation="0" vertical="center" wrapText="1"/>
    </xf>
    <xf applyAlignment="1" applyBorder="1" applyFont="1" applyFill="0" applyNumberFormat="0" applyProtection="0" borderId="3" fillId="0" fontId="5" numFmtId="0">
      <alignment horizontal="left" indent="0" shrinkToFit="0" textRotation="0" vertical="center" wrapText="1"/>
    </xf>
    <xf applyAlignment="1" applyBorder="1" applyFont="1" applyFill="0" applyNumberFormat="0" applyProtection="0" borderId="10" fillId="0" fontId="5" numFmtId="0">
      <alignment horizontal="left" indent="0" shrinkToFit="0" textRotation="0" vertical="center" wrapText="1"/>
    </xf>
    <xf applyAlignment="1" applyBorder="1" applyFont="1" applyFill="0" applyNumberFormat="0" applyProtection="0" borderId="11" fillId="0" fontId="5" numFmtId="0">
      <alignment horizontal="general" indent="0" shrinkToFit="0" textRotation="0" vertical="top" wrapText="0"/>
    </xf>
    <xf applyAlignment="1" applyBorder="1" applyFont="1" applyFill="0" applyNumberFormat="0" applyProtection="0" borderId="3" fillId="0" fontId="5" numFmtId="0">
      <alignment horizontal="general" indent="0" shrinkToFit="0" textRotation="0" vertical="top" wrapText="0"/>
    </xf>
    <xf applyAlignment="1" applyBorder="1" applyFont="1" applyFill="0" applyNumberFormat="0" applyProtection="0" borderId="11" fillId="0" fontId="6" numFmtId="0">
      <alignment horizontal="left" indent="0" shrinkToFit="0" textRotation="0" vertical="center" wrapText="1"/>
    </xf>
    <xf applyAlignment="1" applyBorder="1" applyFont="1" applyFill="0" applyNumberFormat="0" applyProtection="0" borderId="3" fillId="0" fontId="6" numFmtId="0">
      <alignment horizontal="left" indent="0" shrinkToFit="0" textRotation="0" vertical="center" wrapText="1"/>
    </xf>
    <xf applyAlignment="1" applyBorder="1" applyFont="1" applyFill="0" applyNumberFormat="0" applyProtection="0" borderId="12" fillId="0" fontId="6" numFmtId="0">
      <alignment horizontal="left" indent="0" shrinkToFit="0" textRotation="0" vertical="center" wrapText="1"/>
    </xf>
    <xf applyAlignment="1" applyBorder="1" applyFont="1" applyFill="0" applyNumberFormat="0" applyProtection="0" borderId="13" fillId="0" fontId="5" numFmtId="0">
      <alignment horizontal="left" indent="0" shrinkToFit="0" textRotation="0" vertical="center" wrapText="0"/>
    </xf>
    <xf applyAlignment="1" applyBorder="1" applyFont="1" applyFill="0" applyNumberFormat="0" applyProtection="0" borderId="14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15" fillId="0" fontId="8" numFmtId="0">
      <alignment horizontal="left" indent="0" shrinkToFit="0" textRotation="0" vertical="center" wrapText="0"/>
    </xf>
    <xf applyAlignment="1" applyBorder="1" applyFont="1" applyFill="0" applyNumberFormat="0" applyProtection="0" borderId="16" fillId="0" fontId="8" numFmtId="0">
      <alignment horizontal="left" indent="0" shrinkToFit="0" textRotation="0" vertical="center" wrapText="0"/>
    </xf>
    <xf applyAlignment="1" applyBorder="1" applyFont="1" applyFill="0" applyNumberFormat="0" applyProtection="0" borderId="17" fillId="0" fontId="8" numFmtId="0">
      <alignment horizontal="left" indent="0" shrinkToFit="0" textRotation="0" vertical="center" wrapText="0"/>
    </xf>
    <xf applyAlignment="1" applyBorder="1" applyFont="1" applyFill="0" applyNumberFormat="0" applyProtection="0" borderId="18" fillId="0" fontId="5" numFmtId="0">
      <alignment horizontal="general" indent="0" shrinkToFit="0" textRotation="0" vertical="center" wrapText="0"/>
    </xf>
    <xf applyAlignment="1" applyBorder="1" applyFont="1" applyFill="0" applyNumberFormat="0" applyProtection="0" borderId="16" fillId="0" fontId="5" numFmtId="0">
      <alignment horizontal="left" indent="0" shrinkToFit="0" textRotation="0" vertical="center" wrapText="0"/>
    </xf>
    <xf applyAlignment="1" applyBorder="1" applyFont="1" applyFill="0" applyNumberFormat="0" applyProtection="0" borderId="19" fillId="0" fontId="5" numFmtId="0">
      <alignment horizontal="left" indent="0" shrinkToFit="0" textRotation="0" vertical="center" wrapText="0"/>
    </xf>
    <xf applyAlignment="1" applyBorder="1" applyFont="1" applyFill="0" applyNumberFormat="0" applyProtection="0" borderId="20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21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22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23" fillId="0" fontId="8" numFmtId="0">
      <alignment horizontal="left" indent="0" shrinkToFit="0" textRotation="0" vertical="center" wrapText="1"/>
    </xf>
    <xf applyAlignment="1" applyBorder="1" applyFont="1" applyFill="0" applyNumberFormat="0" applyProtection="0" borderId="21" fillId="0" fontId="8" numFmtId="0">
      <alignment horizontal="left" indent="0" shrinkToFit="0" textRotation="0" vertical="center" wrapText="1"/>
    </xf>
    <xf applyAlignment="1" applyBorder="1" applyFont="1" applyFill="0" applyNumberFormat="0" applyProtection="0" borderId="22" fillId="0" fontId="8" numFmtId="0">
      <alignment horizontal="left" indent="0" shrinkToFit="0" textRotation="0" vertical="center" wrapText="1"/>
    </xf>
    <xf applyAlignment="1" applyBorder="1" applyFont="1" applyFill="0" applyNumberFormat="0" applyProtection="0" borderId="23" fillId="0" fontId="5" numFmtId="0">
      <alignment horizontal="left" indent="0" shrinkToFit="0" textRotation="0" vertical="top" wrapText="0"/>
    </xf>
    <xf applyAlignment="1" applyBorder="1" applyFont="1" applyFill="0" applyNumberFormat="0" applyProtection="0" borderId="21" fillId="0" fontId="5" numFmtId="0">
      <alignment horizontal="left" indent="0" shrinkToFit="0" textRotation="0" vertical="top" wrapText="0"/>
    </xf>
    <xf applyAlignment="1" applyBorder="1" applyFont="1" applyFill="0" applyNumberFormat="0" applyProtection="0" borderId="21" fillId="0" fontId="5" numFmtId="0">
      <alignment horizontal="general" indent="0" shrinkToFit="0" textRotation="0" vertical="top" wrapText="1"/>
    </xf>
    <xf applyAlignment="1" applyBorder="1" applyFont="0" applyFill="1" applyNumberFormat="1" applyProtection="0" borderId="23" fillId="0" fontId="11" numFmtId="49">
      <alignment horizontal="left" indent="0" shrinkToFit="0" textRotation="0" vertical="center" wrapText="1"/>
    </xf>
    <xf applyAlignment="1" applyBorder="1" applyFont="1" applyFill="0" applyNumberFormat="1" applyProtection="0" borderId="21" fillId="0" fontId="5" numFmtId="49">
      <alignment horizontal="left" indent="0" shrinkToFit="0" textRotation="0" vertical="center" wrapText="1"/>
    </xf>
    <xf applyAlignment="1" applyBorder="1" applyFont="1" applyFill="0" applyNumberFormat="1" applyProtection="0" borderId="24" fillId="0" fontId="5" numFmtId="49">
      <alignment horizontal="left" indent="0" shrinkToFit="0" textRotation="0" vertical="center" wrapText="1"/>
    </xf>
    <xf applyAlignment="1" applyBorder="1" applyFont="1" applyFill="0" applyNumberFormat="0" applyProtection="0" borderId="11" fillId="0" fontId="8" numFmtId="0">
      <alignment horizontal="left" indent="0" shrinkToFit="0" textRotation="0" vertical="center" wrapText="1"/>
    </xf>
    <xf applyAlignment="1" applyBorder="1" applyFont="1" applyFill="0" applyNumberFormat="0" applyProtection="0" borderId="3" fillId="0" fontId="8" numFmtId="0">
      <alignment horizontal="left" indent="0" shrinkToFit="0" textRotation="0" vertical="center" wrapText="1"/>
    </xf>
    <xf applyAlignment="1" applyBorder="1" applyFont="1" applyFill="0" applyNumberFormat="0" applyProtection="0" borderId="10" fillId="0" fontId="8" numFmtId="0">
      <alignment horizontal="left" indent="0" shrinkToFit="0" textRotation="0" vertical="center" wrapText="1"/>
    </xf>
    <xf applyAlignment="1" applyBorder="1" applyFont="1" applyFill="0" applyNumberFormat="0" applyProtection="0" borderId="11" fillId="0" fontId="5" numFmtId="0">
      <alignment horizontal="left" indent="0" shrinkToFit="0" textRotation="0" vertical="top" wrapText="0"/>
    </xf>
    <xf applyAlignment="1" applyBorder="1" applyFont="1" applyFill="0" applyNumberFormat="0" applyProtection="0" borderId="3" fillId="0" fontId="5" numFmtId="0">
      <alignment horizontal="left" indent="0" shrinkToFit="0" textRotation="0" vertical="top" wrapText="0"/>
    </xf>
    <xf applyAlignment="1" applyBorder="1" applyFont="1" applyFill="0" applyNumberFormat="0" applyProtection="0" borderId="3" fillId="0" fontId="5" numFmtId="0">
      <alignment horizontal="general" indent="0" shrinkToFit="0" textRotation="0" vertical="top" wrapText="1"/>
    </xf>
    <xf applyAlignment="1" applyBorder="1" applyFont="1" applyFill="0" applyNumberFormat="1" applyProtection="0" borderId="11" fillId="0" fontId="5" numFmtId="49">
      <alignment horizontal="left" indent="0" shrinkToFit="0" textRotation="0" vertical="center" wrapText="1"/>
    </xf>
    <xf applyAlignment="1" applyBorder="1" applyFont="1" applyFill="0" applyNumberFormat="1" applyProtection="0" borderId="3" fillId="0" fontId="5" numFmtId="49">
      <alignment horizontal="left" indent="0" shrinkToFit="0" textRotation="0" vertical="center" wrapText="1"/>
    </xf>
    <xf applyAlignment="1" applyBorder="1" applyFont="1" applyFill="0" applyNumberFormat="1" applyProtection="0" borderId="12" fillId="0" fontId="5" numFmtId="49">
      <alignment horizontal="left" indent="0" shrinkToFit="0" textRotation="0" vertical="center" wrapText="1"/>
    </xf>
    <xf applyAlignment="1" applyBorder="1" applyFont="1" applyFill="0" applyNumberFormat="0" applyProtection="0" borderId="13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18" fillId="0" fontId="5" numFmtId="0">
      <alignment horizontal="general" indent="0" shrinkToFit="0" textRotation="0" vertical="top" wrapText="0"/>
    </xf>
    <xf applyAlignment="1" applyBorder="1" applyFont="1" applyFill="0" applyNumberFormat="0" applyProtection="0" borderId="14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23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25" fillId="0" fontId="8" numFmtId="0">
      <alignment horizontal="center" indent="0" shrinkToFit="0" textRotation="0" vertical="center" wrapText="0"/>
    </xf>
    <xf applyAlignment="1" applyBorder="1" applyFont="1" applyFill="0" applyNumberFormat="0" applyProtection="0" borderId="26" fillId="0" fontId="8" numFmtId="0">
      <alignment horizontal="center" indent="0" shrinkToFit="0" textRotation="0" vertical="center" wrapText="0"/>
    </xf>
    <xf applyAlignment="1" applyBorder="1" applyFont="1" applyFill="0" applyNumberFormat="0" applyProtection="0" borderId="27" fillId="0" fontId="8" numFmtId="0">
      <alignment horizontal="center" indent="0" shrinkToFit="0" textRotation="0" vertical="center" wrapText="0"/>
    </xf>
    <xf applyAlignment="1" applyBorder="1" applyFont="1" applyFill="0" applyNumberFormat="0" applyProtection="0" borderId="10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11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28" fillId="0" fontId="8" numFmtId="0">
      <alignment horizontal="center" indent="0" shrinkToFit="0" textRotation="0" vertical="center" wrapText="0"/>
    </xf>
    <xf applyAlignment="1" applyBorder="1" applyFont="1" applyFill="0" applyNumberFormat="0" applyProtection="0" borderId="29" fillId="0" fontId="8" numFmtId="0">
      <alignment horizontal="center" indent="0" shrinkToFit="0" textRotation="0" vertical="center" wrapText="0"/>
    </xf>
    <xf applyAlignment="1" applyBorder="1" applyFont="1" applyFill="0" applyNumberFormat="0" applyProtection="0" borderId="30" fillId="0" fontId="8" numFmtId="0">
      <alignment horizontal="center" indent="0" shrinkToFit="0" textRotation="0" vertical="center" wrapText="0"/>
    </xf>
    <xf applyAlignment="0" applyBorder="1" applyFont="1" applyFill="0" applyNumberFormat="0" applyProtection="0" borderId="13" fillId="0" fontId="5" numFmtId="0">
      <alignment horizontal="general" indent="0" shrinkToFit="0" textRotation="0" vertical="bottom" wrapText="0"/>
    </xf>
    <xf applyAlignment="0" applyBorder="1" applyFont="1" applyFill="0" applyNumberFormat="0" applyProtection="0" borderId="31" fillId="0" fontId="5" numFmtId="0">
      <alignment horizontal="general" indent="0" shrinkToFit="0" textRotation="0" vertical="bottom" wrapText="0"/>
    </xf>
    <xf applyAlignment="1" applyBorder="1" applyFont="1" applyFill="0" applyNumberFormat="0" applyProtection="0" borderId="32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2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15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17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15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16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17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33" fillId="0" fontId="8" numFmtId="0">
      <alignment horizontal="center" indent="0" shrinkToFit="0" textRotation="0" vertical="bottom" wrapText="0"/>
    </xf>
    <xf applyAlignment="1" applyBorder="1" applyFont="1" applyFill="0" applyNumberFormat="0" applyProtection="0" borderId="34" fillId="0" fontId="8" numFmtId="0">
      <alignment horizontal="center" indent="0" shrinkToFit="0" textRotation="0" vertical="bottom" wrapText="0"/>
    </xf>
    <xf applyAlignment="1" applyBorder="1" applyFont="1" applyFill="0" applyNumberFormat="0" applyProtection="0" borderId="35" fillId="0" fontId="8" numFmtId="0">
      <alignment horizontal="center" indent="0" shrinkToFit="0" textRotation="0" vertical="bottom" wrapText="0"/>
    </xf>
    <xf applyAlignment="1" applyBorder="1" applyFont="1" applyFill="0" applyNumberFormat="0" applyProtection="0" borderId="36" fillId="0" fontId="8" numFmtId="0">
      <alignment horizontal="center" indent="0" shrinkToFit="0" textRotation="0" vertical="center" wrapText="0"/>
    </xf>
    <xf applyAlignment="1" applyBorder="1" applyFont="1" applyFill="0" applyNumberFormat="0" applyProtection="0" borderId="37" fillId="0" fontId="8" numFmtId="0">
      <alignment horizontal="center" indent="0" shrinkToFit="0" textRotation="0" vertical="center" wrapText="0"/>
    </xf>
    <xf applyAlignment="1" applyBorder="1" applyFont="1" applyFill="0" applyNumberFormat="0" applyProtection="0" borderId="38" fillId="0" fontId="8" numFmtId="0">
      <alignment horizontal="center" indent="0" shrinkToFit="0" textRotation="0" vertical="center" wrapText="0"/>
    </xf>
    <xf applyAlignment="1" applyBorder="1" applyFont="1" applyFill="0" applyNumberFormat="0" applyProtection="0" borderId="39" fillId="0" fontId="8" numFmtId="0">
      <alignment horizontal="center" indent="0" shrinkToFit="0" textRotation="0" vertical="center" wrapText="0"/>
    </xf>
    <xf applyAlignment="1" applyBorder="1" applyFont="1" applyFill="0" applyNumberFormat="0" applyProtection="0" borderId="40" fillId="0" fontId="5" numFmtId="0">
      <alignment horizontal="center" indent="0" shrinkToFit="0" textRotation="0" vertical="bottom" wrapText="0"/>
    </xf>
    <xf applyAlignment="0" applyBorder="1" applyFont="1" applyFill="0" applyNumberFormat="0" applyProtection="0" borderId="41" fillId="0" fontId="5" numFmtId="0">
      <alignment horizontal="general" indent="0" shrinkToFit="0" textRotation="0" vertical="bottom" wrapText="0"/>
    </xf>
    <xf applyAlignment="0" applyBorder="1" applyFont="1" applyFill="0" applyNumberFormat="0" applyProtection="0" borderId="42" fillId="0" fontId="5" numFmtId="0">
      <alignment horizontal="general" indent="0" shrinkToFit="0" textRotation="0" vertical="bottom" wrapText="0"/>
    </xf>
    <xf applyAlignment="1" applyBorder="1" applyFont="1" applyFill="0" applyNumberFormat="0" applyProtection="0" borderId="4" fillId="0" fontId="8" numFmtId="0">
      <alignment horizontal="left" indent="0" shrinkToFit="0" textRotation="0" vertical="bottom" wrapText="0"/>
    </xf>
    <xf applyAlignment="1" applyBorder="1" applyFont="1" applyFill="0" applyNumberFormat="0" applyProtection="0" borderId="5" fillId="0" fontId="8" numFmtId="0">
      <alignment horizontal="left" indent="0" shrinkToFit="0" textRotation="0" vertical="bottom" wrapText="0"/>
    </xf>
    <xf applyAlignment="0" applyBorder="1" applyFont="1" applyFill="0" applyNumberFormat="0" applyProtection="0" borderId="5" fillId="0" fontId="8" numFmtId="0">
      <alignment horizontal="general" indent="0" shrinkToFit="0" textRotation="0" vertical="bottom" wrapText="0"/>
    </xf>
    <xf applyAlignment="0" applyBorder="1" applyFont="1" applyFill="0" applyNumberFormat="0" applyProtection="0" borderId="5" fillId="0" fontId="5" numFmtId="0">
      <alignment horizontal="general" indent="0" shrinkToFit="0" textRotation="0" vertical="bottom" wrapText="0"/>
    </xf>
    <xf applyAlignment="0" applyBorder="1" applyFont="1" applyFill="0" applyNumberFormat="0" applyProtection="0" borderId="6" fillId="0" fontId="5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7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8" fillId="0" fontId="5" numFmtId="0">
      <alignment horizontal="left" indent="0" shrinkToFit="0" textRotation="0" vertical="bottom" wrapText="0"/>
    </xf>
    <xf applyAlignment="1" applyBorder="1" applyFont="1" applyFill="0" applyNumberFormat="0" applyProtection="0" borderId="43" fillId="0" fontId="8" numFmtId="0">
      <alignment horizontal="center" indent="0" shrinkToFit="0" textRotation="0" vertical="bottom" wrapText="0"/>
    </xf>
    <xf applyAlignment="1" applyBorder="1" applyFont="1" applyFill="0" applyNumberFormat="0" applyProtection="0" borderId="44" fillId="0" fontId="8" numFmtId="0">
      <alignment horizontal="center" indent="0" shrinkToFit="0" textRotation="0" vertical="bottom" wrapText="0"/>
    </xf>
    <xf applyAlignment="1" applyBorder="1" applyFont="1" applyFill="0" applyNumberFormat="0" applyProtection="0" borderId="45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46" fillId="0" fontId="5" numFmtId="0">
      <alignment horizontal="center" indent="0" shrinkToFit="0" textRotation="0" vertical="bottom" wrapText="0"/>
    </xf>
    <xf applyAlignment="1" applyBorder="1" applyFont="1" applyFill="0" applyNumberFormat="0" applyProtection="0" borderId="47" fillId="0" fontId="5" numFmtId="0">
      <alignment horizontal="center" indent="0" shrinkToFit="0" textRotation="0" vertical="center" wrapText="0"/>
    </xf>
    <xf applyAlignment="1" applyBorder="1" applyFont="1" applyFill="0" applyNumberFormat="0" applyProtection="0" borderId="48" fillId="0" fontId="5" numFmtId="0">
      <alignment horizontal="center" indent="0" shrinkToFit="0" textRotation="0" vertical="center" wrapText="0"/>
    </xf>
    <xf applyAlignment="1" applyBorder="1" applyFont="1" applyFill="0" applyNumberFormat="0" applyProtection="0" borderId="49" fillId="0" fontId="5" numFmtId="0">
      <alignment horizontal="center" indent="0" shrinkToFit="0" textRotation="0" vertical="center" wrapText="0"/>
    </xf>
    <xf applyAlignment="1" applyBorder="1" applyFont="1" applyFill="0" applyNumberFormat="0" applyProtection="0" borderId="50" fillId="0" fontId="5" numFmtId="0">
      <alignment horizontal="center" indent="0" shrinkToFit="0" textRotation="0" vertical="center" wrapText="0"/>
    </xf>
    <xf applyAlignment="1" applyBorder="1" applyFont="1" applyFill="0" applyNumberFormat="0" applyProtection="0" borderId="40" fillId="0" fontId="5" numFmtId="0">
      <alignment horizontal="center" indent="0" shrinkToFit="0" textRotation="0" vertical="center" wrapText="0"/>
    </xf>
    <xf applyAlignment="1" applyBorder="1" applyFont="1" applyFill="0" applyNumberFormat="0" applyProtection="0" borderId="46" fillId="0" fontId="5" numFmtId="0">
      <alignment horizontal="center" indent="0" shrinkToFit="0" textRotation="0" vertical="center" wrapText="0"/>
    </xf>
    <xf applyAlignment="1" applyBorder="0" applyFont="1" applyFill="0" applyNumberFormat="0" applyProtection="0" borderId="1" fillId="0" fontId="5" numFmtId="0">
      <alignment horizontal="center" indent="0" shrinkToFit="0" textRotation="0" vertical="center" wrapText="0"/>
    </xf>
    <xf applyAlignment="1" applyBorder="0" applyFont="1" applyFill="0" applyNumberFormat="0" applyProtection="0" borderId="1" fillId="0" fontId="12" numFmtId="0">
      <alignment horizontal="center" indent="0" shrinkToFit="0" textRotation="0" vertical="center" wrapText="0"/>
    </xf>
    <xf applyAlignment="1" applyBorder="0" applyFont="1" applyFill="0" applyNumberFormat="0" applyProtection="0" borderId="1" fillId="0" fontId="2" numFmtId="0">
      <alignment horizontal="center" indent="0" shrinkToFit="0" textRotation="0" vertical="bottom" wrapText="0"/>
    </xf>
    <xf applyAlignment="0" applyBorder="0" applyFont="1" applyFill="0" applyNumberFormat="0" applyProtection="0" borderId="1" fillId="0" fontId="10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>
      <alignment horizontal="left" indent="0" shrinkToFit="0" textRotation="0" vertical="bottom" wrapText="0"/>
    </xf>
    <xf applyAlignment="1" applyBorder="0" applyFont="1" applyFill="0" applyNumberFormat="0" applyProtection="0" borderId="1" fillId="0" fontId="10" numFmtId="0">
      <alignment horizontal="center" indent="0" shrinkToFit="0" textRotation="0" vertical="center" wrapText="0"/>
    </xf>
    <xf applyAlignment="1" applyBorder="1" applyFont="1" applyFill="0" applyNumberFormat="0" applyProtection="0" borderId="23" fillId="0" fontId="10" numFmtId="0">
      <alignment horizontal="right" indent="0" shrinkToFit="0" textRotation="0" vertical="center" wrapText="1"/>
    </xf>
    <xf applyAlignment="1" applyBorder="1" applyFont="1" applyFill="0" applyNumberFormat="0" applyProtection="0" borderId="21" fillId="0" fontId="10" numFmtId="0">
      <alignment horizontal="right" indent="0" shrinkToFit="0" textRotation="0" vertical="center" wrapText="1"/>
    </xf>
    <xf applyAlignment="1" applyBorder="1" applyFont="1" applyFill="0" applyNumberFormat="0" applyProtection="0" borderId="2" fillId="0" fontId="10" numFmtId="0">
      <alignment horizontal="center" indent="0" shrinkToFit="0" textRotation="0" vertical="center" wrapText="1"/>
    </xf>
    <xf applyAlignment="1" applyBorder="0" applyFont="1" applyFill="0" applyNumberFormat="0" applyProtection="0" borderId="1" fillId="0" fontId="10" numFmtId="0">
      <alignment horizontal="general" indent="0" shrinkToFit="0" textRotation="0" vertical="center" wrapText="1"/>
    </xf>
    <xf applyAlignment="1" applyBorder="1" applyFont="1" applyFill="0" applyNumberFormat="0" applyProtection="0" borderId="2" fillId="0" fontId="10" numFmtId="0">
      <alignment horizontal="center" indent="0" shrinkToFit="0" textRotation="0" vertical="center" wrapText="0"/>
    </xf>
    <xf applyAlignment="1" applyBorder="1" applyFont="1" applyFill="0" applyNumberFormat="0" applyProtection="0" borderId="2" fillId="0" fontId="10" numFmtId="0">
      <alignment horizontal="center" indent="0" shrinkToFit="0" textRotation="0" vertical="bottom" wrapText="0"/>
    </xf>
    <xf applyAlignment="1" applyBorder="1" applyFont="1" applyFill="0" applyNumberFormat="0" applyProtection="0" borderId="11" fillId="0" fontId="10" numFmtId="0">
      <alignment horizontal="right" indent="0" shrinkToFit="0" textRotation="0" vertical="center" wrapText="1"/>
    </xf>
    <xf applyAlignment="1" applyBorder="1" applyFont="1" applyFill="0" applyNumberFormat="0" applyProtection="0" borderId="3" fillId="0" fontId="10" numFmtId="0">
      <alignment horizontal="right" indent="0" shrinkToFit="0" textRotation="0" vertical="center" wrapText="1"/>
    </xf>
    <xf applyAlignment="1" applyBorder="1" applyFont="0" applyFill="0" applyNumberFormat="0" applyProtection="0" borderId="2" fillId="0" fontId="0" numFmtId="0">
      <alignment horizontal="center" indent="0" shrinkToFit="0" textRotation="0" vertical="bottom" wrapText="0"/>
    </xf>
    <xf applyAlignment="1" applyBorder="0" applyFont="1" applyFill="0" applyNumberFormat="0" applyProtection="0" borderId="1" fillId="0" fontId="10" numFmtId="0">
      <alignment horizontal="right" indent="0" shrinkToFit="0" textRotation="0" vertical="center" wrapText="1"/>
    </xf>
    <xf applyAlignment="0" applyBorder="1" applyFont="0" applyFill="0" applyNumberFormat="0" applyProtection="0" borderId="2" fillId="0" fontId="0" numFmtId="0">
      <alignment horizontal="general" indent="0" shrinkToFit="0" textRotation="0" vertical="bottom" wrapText="0"/>
    </xf>
    <xf applyAlignment="1" applyBorder="1" applyFont="0" applyFill="0" applyNumberFormat="0" applyProtection="0" borderId="2" fillId="0" fontId="0" numFmtId="0">
      <alignment horizontal="center" indent="0" shrinkToFit="0" textRotation="0" vertical="center" wrapText="0"/>
    </xf>
    <xf applyAlignment="1" applyBorder="0" applyFont="0" applyFill="0" applyNumberFormat="0" applyProtection="0" borderId="1" fillId="0" fontId="0" numFmtId="0">
      <alignment horizontal="center" indent="0" shrinkToFit="0" textRotation="0" vertical="center" wrapText="0"/>
    </xf>
    <xf applyAlignment="1" applyBorder="1" applyFont="1" applyFill="0" applyNumberFormat="0" applyProtection="0" borderId="2" fillId="0" fontId="8" numFmtId="0">
      <alignment horizontal="center" indent="0" shrinkToFit="0" textRotation="0" vertical="center" wrapText="0"/>
    </xf>
    <xf applyAlignment="1" applyBorder="1" applyFont="1" applyFill="0" applyNumberFormat="0" applyProtection="0" borderId="2" fillId="0" fontId="8" numFmtId="0">
      <alignment horizontal="center" indent="0" shrinkToFit="0" textRotation="0" vertical="center" wrapText="1"/>
    </xf>
    <xf applyAlignment="1" applyBorder="0" applyFont="1" applyFill="0" applyNumberFormat="0" applyProtection="0" borderId="1" fillId="0" fontId="8" numFmtId="0">
      <alignment horizontal="center" indent="0" shrinkToFit="0" textRotation="0" vertical="center" wrapText="1"/>
    </xf>
    <xf applyAlignment="1" applyBorder="1" applyFont="1" applyFill="0" applyNumberFormat="0" applyProtection="0" borderId="2" fillId="0" fontId="13" numFmtId="0">
      <alignment horizontal="center" indent="0" shrinkToFit="0" textRotation="0" vertical="center" wrapText="0"/>
    </xf>
    <xf applyAlignment="1" applyBorder="1" applyFont="1" applyFill="1" applyNumberFormat="0" applyProtection="0" borderId="51" fillId="4" fontId="14" numFmtId="0">
      <alignment horizontal="left" indent="0" shrinkToFit="0" textRotation="0" vertical="top" wrapText="1"/>
    </xf>
    <xf applyAlignment="1" applyBorder="1" applyFont="1" applyFill="0" applyNumberFormat="1" applyProtection="0" borderId="2" fillId="0" fontId="13" numFmtId="1">
      <alignment horizontal="center" indent="0" shrinkToFit="0" textRotation="0" vertical="bottom" wrapText="0"/>
    </xf>
    <xf applyAlignment="1" applyBorder="1" applyFont="1" applyFill="0" applyNumberFormat="0" applyProtection="0" borderId="2" fillId="0" fontId="13" numFmtId="0">
      <alignment horizontal="center" indent="0" shrinkToFit="0" textRotation="0" vertical="bottom" wrapText="0"/>
    </xf>
    <xf applyAlignment="1" applyBorder="1" applyFont="1" applyFill="0" applyNumberFormat="0" applyProtection="0" borderId="2" fillId="0" fontId="13" numFmtId="0">
      <alignment horizontal="center" indent="0" shrinkToFit="0" textRotation="0" vertical="top" wrapText="0"/>
    </xf>
    <xf applyAlignment="0" applyBorder="1" applyFont="1" applyFill="0" applyNumberFormat="0" applyProtection="0" borderId="2" fillId="0" fontId="13" numFmtId="0">
      <alignment horizontal="general" indent="0" shrinkToFit="0" textRotation="0" vertical="bottom" wrapText="0"/>
    </xf>
    <xf applyAlignment="1" applyBorder="1" applyFont="1" applyFill="1" applyNumberFormat="1" applyProtection="0" borderId="2" fillId="0" fontId="13" numFmtId="166">
      <alignment horizontal="right" indent="0" shrinkToFit="0" textRotation="0" vertical="bottom" wrapText="0"/>
    </xf>
    <xf applyAlignment="0" applyBorder="1" applyFont="1" applyFill="1" applyNumberFormat="1" applyProtection="0" borderId="2" fillId="0" fontId="13" numFmtId="166">
      <alignment horizontal="general" indent="0" shrinkToFit="0" textRotation="0" vertical="bottom" wrapText="0"/>
    </xf>
    <xf applyAlignment="0" applyBorder="1" applyFont="1" applyFill="1" applyNumberFormat="1" applyProtection="0" borderId="1" fillId="0" fontId="0" numFmtId="166">
      <alignment horizontal="general" indent="0" shrinkToFit="0" textRotation="0" vertical="bottom" wrapText="0"/>
    </xf>
    <xf applyAlignment="0" applyBorder="1" applyFont="1" applyFill="0" applyNumberFormat="0" applyProtection="0" borderId="2" fillId="0" fontId="14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3" numFmtId="0">
      <alignment horizontal="general" indent="0" shrinkToFit="0" textRotation="0" vertical="bottom" wrapText="0"/>
    </xf>
    <xf applyAlignment="1" applyBorder="0" applyFont="1" applyFill="0" applyNumberFormat="0" applyProtection="0" borderId="1" fillId="0" fontId="6" numFmtId="0">
      <alignment horizontal="center" indent="0" shrinkToFit="0" textRotation="0" vertical="center" wrapText="0"/>
    </xf>
    <xf applyAlignment="1" applyBorder="0" applyFont="1" applyFill="0" applyNumberFormat="1" applyProtection="0" borderId="1" fillId="0" fontId="6" numFmtId="44">
      <alignment horizontal="right" indent="0" shrinkToFit="0" textRotation="0" vertical="bottom" wrapText="0"/>
    </xf>
    <xf applyAlignment="0" applyBorder="0" applyFont="1" applyFill="0" applyNumberFormat="1" applyProtection="0" borderId="1" fillId="0" fontId="6" numFmtId="166">
      <alignment horizontal="general" indent="0" shrinkToFit="0" textRotation="0" vertical="bottom" wrapText="0"/>
    </xf>
    <xf applyAlignment="0" applyBorder="0" applyFont="1" applyFill="0" applyNumberFormat="1" applyProtection="0" borderId="1" fillId="0" fontId="0" numFmtId="166">
      <alignment horizontal="general" indent="0" shrinkToFit="0" textRotation="0" vertical="bottom" wrapText="0"/>
    </xf>
    <xf applyAlignment="1" applyBorder="1" applyFont="1" applyFill="0" applyNumberFormat="0" applyProtection="0" borderId="2" fillId="0" fontId="10" numFmtId="0">
      <alignment horizontal="right" indent="0" shrinkToFit="0" textRotation="0" vertical="center" wrapText="1"/>
    </xf>
    <xf applyAlignment="1" applyBorder="1" applyFont="1" applyFill="0" applyNumberFormat="0" applyProtection="0" borderId="2" fillId="0" fontId="10" numFmtId="0">
      <alignment horizontal="right" indent="0" shrinkToFit="0" textRotation="0" vertical="center" wrapText="0"/>
    </xf>
    <xf applyAlignment="1" applyBorder="1" applyFont="0" applyFill="0" applyNumberFormat="1" applyProtection="0" borderId="2" fillId="0" fontId="0" numFmtId="167">
      <alignment horizontal="center" indent="0" shrinkToFit="0" textRotation="0" vertical="center" wrapText="0"/>
    </xf>
    <xf applyAlignment="1" applyBorder="0" applyFont="1" applyFill="0" applyNumberFormat="0" applyProtection="0" borderId="1" fillId="0" fontId="10" numFmtId="0">
      <alignment horizontal="right" indent="0" shrinkToFit="0" textRotation="0" vertical="center" wrapText="0"/>
    </xf>
    <xf applyAlignment="0" applyBorder="0" applyFont="0" applyFill="0" applyNumberFormat="0" applyProtection="0" borderId="0" fillId="0" fontId="15" numFmtId="0">
      <alignment horizontal="general" indent="0" shrinkToFit="0" textRotation="0" vertical="bottom" wrapText="0"/>
    </xf>
  </cellXfs>
  <cellStyles count="3">
    <cellStyle name="Currency" xfId="2"/>
    <cellStyle name="Hyperlink" xfId="1"/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38" min="1" style="2" width="3.5703125" customWidth="true"/>
    <col collapsed="false" hidden="false" max="1" min="1" style="0" width="9.5"/>
    <col collapsed="false" hidden="false" max="40" min="40" style="2" width="11.7109375" customWidth="true"/>
    <col collapsed="false" hidden="false" max="41" min="41" style="2" width="10.2851562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80" min="80" style="2" width="10.85546875" customWidth="true"/>
  </cols>
  <sheetData>
    <row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1" t="s"/>
      <c r="AN1" s="5">
        <v>45199</v>
      </c>
      <c r="AO1" s="6">
        <f>$AN$1-DAY($AN$1)+1</f>
        <v>45170</v>
      </c>
      <c r="AP1" s="6">
        <f>EOMONTH(AN1,0)</f>
        <v>45199</v>
      </c>
      <c r="AQ1" s="6"/>
      <c r="AR1" s="6">
        <f>DATE(YEAR($AO$1),1,1)</f>
        <v>44927</v>
      </c>
      <c r="AS1" s="6">
        <f>DATE(YEAR($AO$1),2,1)</f>
        <v>44958</v>
      </c>
      <c r="AT1" s="6">
        <f>DATE(YEAR($AO$1),3,1)</f>
        <v>44986</v>
      </c>
      <c r="AU1" s="6">
        <f>DATE(YEAR($AO$1),4,1)</f>
        <v>45017</v>
      </c>
      <c r="AV1" s="6">
        <f>DATE(YEAR($AO$1),5,1)</f>
        <v>45047</v>
      </c>
      <c r="AW1" s="6">
        <f>DATE(YEAR($AO$1),6,1)</f>
        <v>45078</v>
      </c>
      <c r="AX1" s="6">
        <f>DATE(YEAR($AO$1),7,1)</f>
        <v>45108</v>
      </c>
      <c r="AY1" s="6">
        <f>DATE(YEAR($AO$1),8,1)</f>
        <v>45139</v>
      </c>
      <c r="AZ1" s="6">
        <f>DATE(YEAR($AO$1),9,1)</f>
        <v>45170</v>
      </c>
      <c r="BA1" s="6">
        <f>DATE(YEAR($AO$1),10,1)</f>
        <v>45200</v>
      </c>
      <c r="BB1" s="6">
        <f>DATE(YEAR($AO$1),11,1)</f>
        <v>45231</v>
      </c>
      <c r="BC1" s="6">
        <f>DATE(YEAR($AO$1),12,1)</f>
        <v>45261</v>
      </c>
      <c r="BD1" s="7"/>
      <c r="BE1" s="7"/>
      <c r="BF1" s="7"/>
      <c r="BG1" s="7"/>
      <c r="BH1" s="7"/>
      <c r="BI1" s="7"/>
      <c r="BJ1" s="7"/>
      <c r="BK1" s="7"/>
      <c r="BL1" s="7"/>
      <c r="BM1" s="7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2" t="s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1" t="s"/>
      <c r="AN2" s="8"/>
      <c r="AO2" s="9" t="s">
        <v>3</v>
      </c>
      <c r="AP2" s="9" t="s">
        <v>4</v>
      </c>
      <c r="AQ2" s="9"/>
      <c r="AR2" s="10"/>
      <c r="AS2" s="10"/>
      <c r="AT2" s="10"/>
      <c r="AU2" s="10"/>
      <c r="AV2" s="10"/>
      <c r="AW2" s="10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1" t="s"/>
      <c r="BO2" s="1" t="s"/>
      <c r="BP2" s="1" t="s"/>
      <c r="BQ2" s="1" t="s"/>
      <c r="BR2" s="1" t="s"/>
      <c r="BS2" s="1" t="s"/>
      <c r="BT2" s="1" t="s"/>
      <c r="BU2" s="1" t="s"/>
      <c r="BV2" s="1" t="s"/>
      <c r="BW2" s="1" t="s"/>
      <c r="BX2" s="1" t="s"/>
      <c r="BY2" s="1" t="s"/>
      <c r="BZ2" s="1" t="s"/>
      <c r="CA2" s="1" t="s"/>
      <c r="CB2" s="2" t="s"/>
    </row>
    <row r="3">
      <c r="A3" s="11" t="s">
        <v>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1" t="s"/>
      <c r="AN3" s="2" t="s"/>
      <c r="AO3" s="12" t="str">
        <f>TEXT(AO1,"DDmmYYYY")</f>
        <v>01092023</v>
      </c>
      <c r="AP3" s="12" t="str">
        <f>TEXT(AP1,"DDmmYYYY")</f>
        <v>30092023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1" t="s"/>
      <c r="BO3" s="1" t="s"/>
      <c r="BP3" s="1" t="s"/>
      <c r="BQ3" s="1" t="s"/>
      <c r="BR3" s="1" t="s"/>
      <c r="BS3" s="1" t="s"/>
      <c r="BT3" s="1" t="s"/>
      <c r="BU3" s="1" t="s"/>
      <c r="BV3" s="1" t="s"/>
      <c r="BW3" s="1" t="s"/>
      <c r="BX3" s="1" t="s"/>
      <c r="BY3" s="1" t="s"/>
      <c r="BZ3" s="1" t="s"/>
      <c r="CA3" s="1" t="s"/>
      <c r="CB3" s="2" t="s"/>
    </row>
    <row r="4">
      <c r="A4" s="2" t="s"/>
      <c r="B4" s="13" t="s">
        <v>6</v>
      </c>
      <c r="C4" s="2" t="s"/>
      <c r="D4" s="2" t="s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" t="s"/>
      <c r="R4" s="2" t="s"/>
      <c r="S4" s="2" t="s"/>
      <c r="T4" s="2" t="s"/>
      <c r="U4" s="2" t="s"/>
      <c r="V4" s="2" t="s"/>
      <c r="W4" s="2" t="s"/>
      <c r="X4" s="2" t="s"/>
      <c r="Y4" s="2" t="s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1" t="s"/>
      <c r="BO4" s="1" t="s"/>
      <c r="BP4" s="1" t="s"/>
      <c r="BQ4" s="1" t="s"/>
      <c r="BR4" s="1" t="s"/>
      <c r="BS4" s="1" t="s"/>
      <c r="BT4" s="1" t="s"/>
      <c r="BU4" s="1" t="s"/>
      <c r="BV4" s="1" t="s"/>
      <c r="BW4" s="1" t="s"/>
      <c r="BX4" s="1" t="s"/>
      <c r="BY4" s="1" t="s"/>
      <c r="BZ4" s="1" t="s"/>
      <c r="CA4" s="15">
        <v>2013</v>
      </c>
      <c r="CB4" s="16" t="s">
        <v>7</v>
      </c>
    </row>
    <row r="5" ht="13.15" customHeight="true">
      <c r="A5" s="17">
        <v>1</v>
      </c>
      <c r="B5" s="18" t="s">
        <v>8</v>
      </c>
      <c r="C5" s="19"/>
      <c r="D5" s="1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0"/>
      <c r="S5" s="21"/>
      <c r="T5" s="17">
        <v>9</v>
      </c>
      <c r="U5" s="18" t="s">
        <v>9</v>
      </c>
      <c r="V5" s="19"/>
      <c r="W5" s="19"/>
      <c r="X5" s="19"/>
      <c r="Y5" s="20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1" t="s"/>
      <c r="BO5" s="1" t="s"/>
      <c r="BP5" s="1" t="s"/>
      <c r="BQ5" s="1" t="s"/>
      <c r="BR5" s="1" t="s"/>
      <c r="BS5" s="1" t="s"/>
      <c r="BT5" s="1" t="s"/>
      <c r="BU5" s="1" t="s"/>
      <c r="BV5" s="1" t="s"/>
      <c r="BW5" s="1" t="s"/>
      <c r="BX5" s="1" t="s"/>
      <c r="BY5" s="1" t="s"/>
      <c r="BZ5" s="1" t="s"/>
      <c r="CA5" s="15">
        <v>2014</v>
      </c>
      <c r="CB5" s="16" t="s">
        <v>10</v>
      </c>
    </row>
    <row r="6" ht="13.15" customHeight="true">
      <c r="A6" s="17"/>
      <c r="B6" s="21" t="s">
        <v>11</v>
      </c>
      <c r="C6" s="2" t="s"/>
      <c r="D6" s="2" t="s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3"/>
      <c r="S6" s="21"/>
      <c r="T6" s="17"/>
      <c r="U6" s="18" t="s">
        <v>12</v>
      </c>
      <c r="V6" s="19"/>
      <c r="W6" s="19"/>
      <c r="X6" s="19"/>
      <c r="Y6" s="20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" t="s"/>
      <c r="AP6" s="1" t="s"/>
      <c r="AQ6" s="1" t="s"/>
      <c r="AR6" s="1" t="s"/>
      <c r="AS6" s="1" t="s"/>
      <c r="AT6" s="1" t="s"/>
      <c r="AU6" s="1" t="s"/>
      <c r="AV6" s="1" t="s"/>
      <c r="AW6" s="1" t="s"/>
      <c r="AX6" s="1" t="s"/>
      <c r="AY6" s="1" t="s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1" t="s"/>
      <c r="BO6" s="1" t="s"/>
      <c r="BP6" s="1" t="s"/>
      <c r="BQ6" s="1" t="s"/>
      <c r="BR6" s="1" t="s"/>
      <c r="BS6" s="1" t="s"/>
      <c r="BT6" s="1" t="s"/>
      <c r="BU6" s="1" t="s"/>
      <c r="BV6" s="1" t="s"/>
      <c r="BW6" s="1" t="s"/>
      <c r="BX6" s="1" t="s"/>
      <c r="BY6" s="1" t="s"/>
      <c r="BZ6" s="1" t="s"/>
      <c r="CA6" s="15">
        <v>2015</v>
      </c>
      <c r="CB6" s="16" t="s">
        <v>13</v>
      </c>
    </row>
    <row r="7" ht="13.15" customHeight="true">
      <c r="A7" s="21">
        <v>2</v>
      </c>
      <c r="B7" s="21" t="s">
        <v>14</v>
      </c>
      <c r="C7" s="2" t="s"/>
      <c r="D7" s="2" t="s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3"/>
      <c r="S7" s="17"/>
      <c r="T7" s="21">
        <v>10</v>
      </c>
      <c r="U7" s="21" t="s">
        <v>15</v>
      </c>
      <c r="V7" s="2" t="s"/>
      <c r="W7" s="2" t="s"/>
      <c r="X7" s="2" t="s"/>
      <c r="Y7" s="23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2"/>
      <c r="AN7" s="24" t="s">
        <v>16</v>
      </c>
      <c r="AO7" s="9">
        <v>1</v>
      </c>
      <c r="AP7" s="9">
        <v>2</v>
      </c>
      <c r="AQ7" s="9">
        <v>3</v>
      </c>
      <c r="AR7" s="9">
        <v>4</v>
      </c>
      <c r="AS7" s="9">
        <v>5</v>
      </c>
      <c r="AT7" s="9">
        <v>6</v>
      </c>
      <c r="AU7" s="9">
        <v>7</v>
      </c>
      <c r="AV7" s="9">
        <v>8</v>
      </c>
      <c r="AW7" s="9">
        <v>9</v>
      </c>
      <c r="AX7" s="9">
        <v>10</v>
      </c>
      <c r="AY7" s="9">
        <v>11</v>
      </c>
      <c r="AZ7" s="7"/>
      <c r="BA7" s="1" t="s"/>
      <c r="BB7" s="1" t="s"/>
      <c r="BC7" s="1" t="s"/>
      <c r="BD7" s="1" t="s"/>
      <c r="BE7" s="1" t="s"/>
      <c r="BF7" s="1" t="s"/>
      <c r="BG7" s="1" t="s"/>
      <c r="BH7" s="1" t="s"/>
      <c r="BI7" s="1" t="s"/>
      <c r="BJ7" s="1" t="s"/>
      <c r="BK7" s="1" t="s"/>
      <c r="BL7" s="1" t="s"/>
      <c r="BM7" s="1" t="s"/>
      <c r="BN7" s="1" t="s"/>
      <c r="BO7" s="1" t="s"/>
      <c r="BP7" s="1" t="s"/>
      <c r="BQ7" s="1" t="s"/>
      <c r="BR7" s="1" t="s"/>
      <c r="BS7" s="1" t="s"/>
      <c r="BT7" s="1" t="s"/>
      <c r="BU7" s="1" t="s"/>
      <c r="BV7" s="1" t="s"/>
      <c r="BW7" s="1" t="s"/>
      <c r="BX7" s="1" t="s"/>
      <c r="BY7" s="1" t="s"/>
      <c r="BZ7" s="1" t="s"/>
      <c r="CA7" s="15">
        <v>2016</v>
      </c>
      <c r="CB7" s="16" t="s">
        <v>17</v>
      </c>
    </row>
    <row r="8" ht="13.15" customHeight="true">
      <c r="A8" s="17">
        <v>3</v>
      </c>
      <c r="B8" s="21" t="s">
        <v>18</v>
      </c>
      <c r="C8" s="2" t="s"/>
      <c r="D8" s="2" t="s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3"/>
      <c r="S8" s="17"/>
      <c r="T8" s="17">
        <v>11</v>
      </c>
      <c r="U8" s="21" t="s">
        <v>19</v>
      </c>
      <c r="V8" s="2" t="s"/>
      <c r="W8" s="2" t="s"/>
      <c r="X8" s="2" t="s"/>
      <c r="Y8" s="23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2"/>
      <c r="AN8" s="25">
        <f>SUM(AN9:AN20)</f>
        <v>0</v>
      </c>
      <c r="AO8" s="9" t="str">
        <f>MID($AN$8,1,1)</f>
        <v>0</v>
      </c>
      <c r="AP8" s="9" t="str">
        <f>MID($AN$8,2,1)</f>
      </c>
      <c r="AQ8" s="9" t="str">
        <f>MID($AN$8,3,1)</f>
      </c>
      <c r="AR8" s="9" t="str">
        <f>MID($AN$8,4,1)</f>
      </c>
      <c r="AS8" s="9" t="str">
        <f>MID($AN$8,5,1)</f>
      </c>
      <c r="AT8" s="9" t="str">
        <f>MID($AN$8,6,1)</f>
      </c>
      <c r="AU8" s="9" t="str">
        <f>MID($AN$8,7,1)</f>
      </c>
      <c r="AV8" s="9" t="str">
        <f>MID($AN$8,8,1)</f>
      </c>
      <c r="AW8" s="9" t="str">
        <f>MID($AN$8,9,1)</f>
      </c>
      <c r="AX8" s="9" t="str">
        <f>MID($AN$8,10,1)</f>
      </c>
      <c r="AY8" s="9" t="str">
        <f>MID($AN$8,11,1)</f>
      </c>
      <c r="AZ8" s="9"/>
      <c r="BA8" s="26"/>
      <c r="BB8" s="1" t="s"/>
      <c r="BC8" s="1" t="s"/>
      <c r="BD8" s="1" t="s"/>
      <c r="BE8" s="1" t="s"/>
      <c r="BF8" s="1" t="s"/>
      <c r="BG8" s="1" t="s"/>
      <c r="BH8" s="1" t="s"/>
      <c r="BI8" s="1" t="s"/>
      <c r="BJ8" s="1" t="s"/>
      <c r="BK8" s="1" t="s"/>
      <c r="BL8" s="1" t="s"/>
      <c r="BM8" s="1" t="s"/>
      <c r="BN8" s="1" t="s"/>
      <c r="BO8" s="1" t="s"/>
      <c r="BP8" s="1" t="s"/>
      <c r="BQ8" s="1" t="s"/>
      <c r="BR8" s="1" t="s"/>
      <c r="BS8" s="1" t="s"/>
      <c r="BT8" s="1" t="s"/>
      <c r="BU8" s="1" t="s"/>
      <c r="BV8" s="1" t="s"/>
      <c r="BW8" s="1" t="s"/>
      <c r="BX8" s="1" t="s"/>
      <c r="BY8" s="1" t="s"/>
      <c r="BZ8" s="1" t="s"/>
      <c r="CA8" s="15">
        <v>2017</v>
      </c>
      <c r="CB8" s="16" t="s">
        <v>20</v>
      </c>
    </row>
    <row r="9" ht="13.15" customHeight="true">
      <c r="A9" s="21"/>
      <c r="B9" s="21" t="s">
        <v>21</v>
      </c>
      <c r="C9" s="2" t="s"/>
      <c r="D9" s="2" t="s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3"/>
      <c r="S9" s="21"/>
      <c r="T9" s="21">
        <v>12</v>
      </c>
      <c r="U9" s="21" t="s">
        <v>22</v>
      </c>
      <c r="V9" s="2" t="s"/>
      <c r="W9" s="2" t="s"/>
      <c r="X9" s="2" t="s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1" t="s"/>
      <c r="AN9" s="27"/>
      <c r="AO9" s="28">
        <v>44957</v>
      </c>
      <c r="AP9" s="1" t="s"/>
      <c r="AQ9" s="1" t="s"/>
      <c r="AR9" s="1" t="s"/>
      <c r="AS9" s="1" t="s"/>
      <c r="AT9" s="1" t="s"/>
      <c r="AU9" s="1" t="s"/>
      <c r="AV9" s="1" t="s"/>
      <c r="AW9" s="1" t="s"/>
      <c r="AX9" s="1" t="s"/>
      <c r="AY9" s="1" t="s"/>
      <c r="AZ9" s="1" t="s"/>
      <c r="BA9" s="1" t="s"/>
      <c r="BB9" s="1" t="s"/>
      <c r="BC9" s="1" t="s"/>
      <c r="BD9" s="1" t="s"/>
      <c r="BE9" s="1" t="s"/>
      <c r="BF9" s="1" t="s"/>
      <c r="BG9" s="1" t="s"/>
      <c r="BH9" s="1" t="s"/>
      <c r="BI9" s="1" t="s"/>
      <c r="BJ9" s="1" t="s"/>
      <c r="BK9" s="1" t="s"/>
      <c r="BL9" s="1" t="s"/>
      <c r="BM9" s="1" t="s"/>
      <c r="BN9" s="1" t="s"/>
      <c r="BO9" s="1" t="s"/>
      <c r="BP9" s="1" t="s"/>
      <c r="BQ9" s="1" t="s"/>
      <c r="BR9" s="1" t="s"/>
      <c r="BS9" s="1" t="s"/>
      <c r="BT9" s="1" t="s"/>
      <c r="BU9" s="1" t="s"/>
      <c r="BV9" s="1" t="s"/>
      <c r="BW9" s="1" t="s"/>
      <c r="BX9" s="1" t="s"/>
      <c r="BY9" s="1" t="s"/>
      <c r="BZ9" s="1" t="s"/>
      <c r="CA9" s="15">
        <v>2018</v>
      </c>
      <c r="CB9" s="16" t="s">
        <v>23</v>
      </c>
    </row>
    <row r="10" ht="13.15" customHeight="true">
      <c r="A10" s="21">
        <v>4</v>
      </c>
      <c r="B10" s="21" t="s">
        <v>24</v>
      </c>
      <c r="C10" s="2" t="s"/>
      <c r="D10" s="2" t="s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3"/>
      <c r="S10" s="17"/>
      <c r="T10" s="17"/>
      <c r="U10" s="21" t="s">
        <v>25</v>
      </c>
      <c r="V10" s="2" t="s"/>
      <c r="W10" s="2" t="s"/>
      <c r="X10" s="2" t="s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1" t="s"/>
      <c r="AN10" s="27"/>
      <c r="AO10" s="28">
        <f>EOMONTH(AO9,1)</f>
        <v>44985</v>
      </c>
      <c r="AP10" s="1" t="s"/>
      <c r="AQ10" s="1" t="s"/>
      <c r="AR10" s="1" t="s"/>
      <c r="AS10" s="1" t="s"/>
      <c r="AT10" s="1" t="s"/>
      <c r="AU10" s="1" t="s"/>
      <c r="AV10" s="1" t="s"/>
      <c r="AW10" s="1" t="s"/>
      <c r="AX10" s="1" t="s"/>
      <c r="AY10" s="1" t="s"/>
      <c r="AZ10" s="1" t="s"/>
      <c r="BA10" s="1" t="s"/>
      <c r="BB10" s="1" t="s"/>
      <c r="BC10" s="1" t="s"/>
      <c r="BD10" s="1" t="s"/>
      <c r="BE10" s="1" t="s"/>
      <c r="BF10" s="1" t="s"/>
      <c r="BG10" s="1" t="s"/>
      <c r="BH10" s="1" t="s"/>
      <c r="BI10" s="1" t="s"/>
      <c r="BJ10" s="1" t="s"/>
      <c r="BK10" s="1" t="s"/>
      <c r="BL10" s="1" t="s"/>
      <c r="BM10" s="1" t="s"/>
      <c r="BN10" s="1" t="s"/>
      <c r="BO10" s="1" t="s"/>
      <c r="BP10" s="1" t="s"/>
      <c r="BQ10" s="1" t="s"/>
      <c r="BR10" s="1" t="s"/>
      <c r="BS10" s="1" t="s"/>
      <c r="BT10" s="1" t="s"/>
      <c r="BU10" s="1" t="s"/>
      <c r="BV10" s="1" t="s"/>
      <c r="BW10" s="1" t="s"/>
      <c r="BX10" s="1" t="s"/>
      <c r="BY10" s="1" t="s"/>
      <c r="BZ10" s="1" t="s"/>
      <c r="CA10" s="15">
        <v>2019</v>
      </c>
      <c r="CB10" s="16" t="s">
        <v>26</v>
      </c>
    </row>
    <row r="11" ht="13.15" customHeight="true">
      <c r="A11" s="21"/>
      <c r="B11" s="21" t="s">
        <v>27</v>
      </c>
      <c r="C11" s="2" t="s"/>
      <c r="D11" s="2" t="s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"/>
      <c r="S11" s="21"/>
      <c r="T11" s="21">
        <v>13</v>
      </c>
      <c r="U11" s="18" t="s">
        <v>28</v>
      </c>
      <c r="V11" s="19"/>
      <c r="W11" s="19"/>
      <c r="X11" s="19"/>
      <c r="Y11" s="20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1"/>
      <c r="AN11" s="29"/>
      <c r="AO11" s="28">
        <f>EOMONTH(AO10,1)</f>
        <v>45016</v>
      </c>
      <c r="AP11" s="1" t="s"/>
      <c r="AQ11" s="1" t="s"/>
      <c r="AR11" s="1" t="s"/>
      <c r="AS11" s="1" t="s"/>
      <c r="AT11" s="1" t="s"/>
      <c r="AU11" s="1" t="s"/>
      <c r="AV11" s="1" t="s"/>
      <c r="AW11" s="1" t="s"/>
      <c r="AX11" s="1" t="s"/>
      <c r="AY11" s="1" t="s"/>
      <c r="AZ11" s="1" t="s"/>
      <c r="BA11" s="1" t="s"/>
      <c r="BB11" s="1" t="s"/>
      <c r="BC11" s="1" t="s"/>
      <c r="BD11" s="1" t="s"/>
      <c r="BE11" s="1" t="s"/>
      <c r="BF11" s="1" t="s"/>
      <c r="BG11" s="1" t="s"/>
      <c r="BH11" s="1" t="s"/>
      <c r="BI11" s="1" t="s"/>
      <c r="BJ11" s="1" t="s"/>
      <c r="BK11" s="1" t="s"/>
      <c r="BL11" s="1" t="s"/>
      <c r="BM11" s="1" t="s"/>
      <c r="BN11" s="1" t="s"/>
      <c r="BO11" s="1" t="s"/>
      <c r="BP11" s="1" t="s"/>
      <c r="BQ11" s="1" t="s"/>
      <c r="BR11" s="1" t="s"/>
      <c r="BS11" s="1" t="s"/>
      <c r="BT11" s="1" t="s"/>
      <c r="BU11" s="1" t="s"/>
      <c r="BV11" s="1" t="s"/>
      <c r="BW11" s="1" t="s"/>
      <c r="BX11" s="1" t="s"/>
      <c r="BY11" s="1" t="s"/>
      <c r="BZ11" s="1" t="s"/>
      <c r="CA11" s="15">
        <v>2020</v>
      </c>
      <c r="CB11" s="16" t="s">
        <v>29</v>
      </c>
    </row>
    <row r="12" ht="13.15" customHeight="true">
      <c r="A12" s="21"/>
      <c r="B12" s="30" t="s">
        <v>30</v>
      </c>
      <c r="C12" s="2" t="s"/>
      <c r="D12" s="2" t="s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3"/>
      <c r="S12" s="17"/>
      <c r="T12" s="17"/>
      <c r="U12" s="18" t="s">
        <v>31</v>
      </c>
      <c r="V12" s="19"/>
      <c r="W12" s="19"/>
      <c r="X12" s="19"/>
      <c r="Y12" s="20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1"/>
      <c r="AN12" s="29"/>
      <c r="AO12" s="28">
        <f>EOMONTH(AO11,1)</f>
        <v>45046</v>
      </c>
      <c r="AP12" s="1" t="s"/>
      <c r="AQ12" s="1" t="s"/>
      <c r="AR12" s="1" t="s"/>
      <c r="AS12" s="1" t="s"/>
      <c r="AT12" s="1" t="s"/>
      <c r="AU12" s="1" t="s"/>
      <c r="AV12" s="1" t="s"/>
      <c r="AW12" s="1" t="s"/>
      <c r="AX12" s="1" t="s"/>
      <c r="AY12" s="1" t="s"/>
      <c r="AZ12" s="1" t="s"/>
      <c r="BA12" s="1" t="s"/>
      <c r="BB12" s="1" t="s"/>
      <c r="BC12" s="1" t="s"/>
      <c r="BD12" s="1" t="s"/>
      <c r="BE12" s="1" t="s"/>
      <c r="BF12" s="1" t="s"/>
      <c r="BG12" s="1" t="s"/>
      <c r="BH12" s="1" t="s"/>
      <c r="BI12" s="1" t="s"/>
      <c r="BJ12" s="1" t="s"/>
      <c r="BK12" s="1" t="s"/>
      <c r="BL12" s="1" t="s"/>
      <c r="BM12" s="1" t="s"/>
      <c r="BN12" s="1" t="s"/>
      <c r="BO12" s="1" t="s"/>
      <c r="BP12" s="1" t="s"/>
      <c r="BQ12" s="1" t="s"/>
      <c r="BR12" s="1" t="s"/>
      <c r="BS12" s="1" t="s"/>
      <c r="BT12" s="1" t="s"/>
      <c r="BU12" s="1" t="s"/>
      <c r="BV12" s="1" t="s"/>
      <c r="BW12" s="1" t="s"/>
      <c r="BX12" s="1" t="s"/>
      <c r="BY12" s="1" t="s"/>
      <c r="BZ12" s="1" t="s"/>
      <c r="CA12" s="15">
        <v>2021</v>
      </c>
      <c r="CB12" s="16" t="s">
        <v>32</v>
      </c>
    </row>
    <row r="13" ht="13.15" customHeight="true">
      <c r="A13" s="17">
        <v>5</v>
      </c>
      <c r="B13" s="21" t="s">
        <v>33</v>
      </c>
      <c r="C13" s="2" t="s"/>
      <c r="D13" s="2" t="s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3"/>
      <c r="S13" s="23"/>
      <c r="T13" s="21">
        <v>14</v>
      </c>
      <c r="U13" s="21" t="s">
        <v>34</v>
      </c>
      <c r="V13" s="2" t="s"/>
      <c r="W13" s="2" t="s"/>
      <c r="X13" s="2" t="s"/>
      <c r="Y13" s="23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9"/>
      <c r="AO13" s="28">
        <f>EOMONTH(AO12,1)</f>
        <v>45077</v>
      </c>
      <c r="AP13" s="1" t="s"/>
      <c r="AQ13" s="1" t="s"/>
      <c r="AR13" s="1" t="s"/>
      <c r="AS13" s="1" t="s"/>
      <c r="AT13" s="1" t="s"/>
      <c r="AU13" s="1" t="s"/>
      <c r="AV13" s="1" t="s"/>
      <c r="AW13" s="1" t="s"/>
      <c r="AX13" s="1" t="s"/>
      <c r="AY13" s="1" t="s"/>
      <c r="AZ13" s="1" t="s"/>
      <c r="BA13" s="1" t="s"/>
      <c r="BB13" s="1" t="s"/>
      <c r="BC13" s="1" t="s"/>
      <c r="BD13" s="1" t="s"/>
      <c r="BE13" s="1" t="s"/>
      <c r="BF13" s="1" t="s"/>
      <c r="BG13" s="1" t="s"/>
      <c r="BH13" s="1" t="s"/>
      <c r="BI13" s="1" t="s"/>
      <c r="BJ13" s="1" t="s"/>
      <c r="BK13" s="1" t="s"/>
      <c r="BL13" s="1" t="s"/>
      <c r="BM13" s="1" t="s"/>
      <c r="BN13" s="1" t="s"/>
      <c r="BO13" s="1" t="s"/>
      <c r="BP13" s="1" t="s"/>
      <c r="BQ13" s="1" t="s"/>
      <c r="BR13" s="1" t="s"/>
      <c r="BS13" s="1" t="s"/>
      <c r="BT13" s="1" t="s"/>
      <c r="BU13" s="1" t="s"/>
      <c r="BV13" s="1" t="s"/>
      <c r="BW13" s="1" t="s"/>
      <c r="BX13" s="1" t="s"/>
      <c r="BY13" s="1" t="s"/>
      <c r="BZ13" s="1" t="s"/>
      <c r="CA13" s="15">
        <v>2022</v>
      </c>
      <c r="CB13" s="16" t="s">
        <v>35</v>
      </c>
    </row>
    <row r="14" ht="13.15" customHeight="true">
      <c r="A14" s="21">
        <v>6</v>
      </c>
      <c r="B14" s="18" t="s">
        <v>36</v>
      </c>
      <c r="C14" s="19"/>
      <c r="D14" s="19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20"/>
      <c r="S14" s="18"/>
      <c r="T14" s="17"/>
      <c r="U14" s="21" t="s">
        <v>37</v>
      </c>
      <c r="V14" s="2" t="s"/>
      <c r="W14" s="2" t="s"/>
      <c r="X14" s="2" t="s"/>
      <c r="Y14" s="23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9"/>
      <c r="AO14" s="28">
        <f>EOMONTH(AO13,1)</f>
        <v>45107</v>
      </c>
      <c r="AP14" s="1" t="s"/>
      <c r="AQ14" s="1" t="s"/>
      <c r="AR14" s="1" t="s"/>
      <c r="AS14" s="1" t="s"/>
      <c r="AT14" s="1" t="s"/>
      <c r="AU14" s="1" t="s"/>
      <c r="AV14" s="1" t="s"/>
      <c r="AW14" s="1" t="s"/>
      <c r="AX14" s="1" t="s"/>
      <c r="AY14" s="1" t="s"/>
      <c r="AZ14" s="1" t="s"/>
      <c r="BA14" s="1" t="s"/>
      <c r="BB14" s="1" t="s"/>
      <c r="BC14" s="1" t="s"/>
      <c r="BD14" s="1" t="s"/>
      <c r="BE14" s="1" t="s"/>
      <c r="BF14" s="1" t="s"/>
      <c r="BG14" s="1" t="s"/>
      <c r="BH14" s="1" t="s"/>
      <c r="BI14" s="1" t="s"/>
      <c r="BJ14" s="1" t="s"/>
      <c r="BK14" s="1" t="s"/>
      <c r="BL14" s="1" t="s"/>
      <c r="BM14" s="1" t="s"/>
      <c r="BN14" s="1" t="s"/>
      <c r="BO14" s="1" t="s"/>
      <c r="BP14" s="1" t="s"/>
      <c r="BQ14" s="1" t="s"/>
      <c r="BR14" s="1" t="s"/>
      <c r="BS14" s="1" t="s"/>
      <c r="BT14" s="1" t="s"/>
      <c r="BU14" s="1" t="s"/>
      <c r="BV14" s="1" t="s"/>
      <c r="BW14" s="1" t="s"/>
      <c r="BX14" s="1" t="s"/>
      <c r="BY14" s="1" t="s"/>
      <c r="BZ14" s="1" t="s"/>
      <c r="CA14" s="15">
        <v>2023</v>
      </c>
      <c r="CB14" s="16" t="s">
        <v>38</v>
      </c>
    </row>
    <row r="15" ht="13.15" customHeight="true">
      <c r="A15" s="32"/>
      <c r="B15" s="18" t="s">
        <v>39</v>
      </c>
      <c r="C15" s="19"/>
      <c r="D15" s="19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20"/>
      <c r="S15" s="33"/>
      <c r="T15" s="23"/>
      <c r="U15" s="30" t="s">
        <v>40</v>
      </c>
      <c r="V15" s="2" t="s"/>
      <c r="W15" s="2" t="s"/>
      <c r="X15" s="2" t="s"/>
      <c r="Y15" s="23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9"/>
      <c r="AO15" s="28">
        <f>EOMONTH(AO14,1)</f>
        <v>45138</v>
      </c>
      <c r="AP15" s="1" t="s"/>
      <c r="AQ15" s="1" t="s"/>
      <c r="AR15" s="1" t="s"/>
      <c r="AS15" s="1" t="s"/>
      <c r="AT15" s="1" t="s"/>
      <c r="AU15" s="1" t="s"/>
      <c r="AV15" s="1" t="s"/>
      <c r="AW15" s="1" t="s"/>
      <c r="AX15" s="1" t="s"/>
      <c r="AY15" s="1" t="s"/>
      <c r="AZ15" s="1" t="s"/>
      <c r="BA15" s="1" t="s"/>
      <c r="BB15" s="1" t="s"/>
      <c r="BC15" s="1" t="s"/>
      <c r="BD15" s="1" t="s"/>
      <c r="BE15" s="1" t="s"/>
      <c r="BF15" s="1" t="s"/>
      <c r="BG15" s="1" t="s"/>
      <c r="BH15" s="1" t="s"/>
      <c r="BI15" s="1" t="s"/>
      <c r="BJ15" s="1" t="s"/>
      <c r="BK15" s="1" t="s"/>
      <c r="BL15" s="1" t="s"/>
      <c r="BM15" s="1" t="s"/>
      <c r="BN15" s="1" t="s"/>
      <c r="BO15" s="1" t="s"/>
      <c r="BP15" s="1" t="s"/>
      <c r="BQ15" s="1" t="s"/>
      <c r="BR15" s="1" t="s"/>
      <c r="BS15" s="1" t="s"/>
      <c r="BT15" s="1" t="s"/>
      <c r="BU15" s="1" t="s"/>
      <c r="BV15" s="1" t="s"/>
      <c r="BW15" s="1" t="s"/>
      <c r="BX15" s="1" t="s"/>
      <c r="BY15" s="1" t="s"/>
      <c r="BZ15" s="1" t="s"/>
      <c r="CA15" s="15">
        <v>2024</v>
      </c>
      <c r="CB15" s="16" t="s">
        <v>41</v>
      </c>
    </row>
    <row r="16" ht="13.15" customHeight="true">
      <c r="A16" s="32"/>
      <c r="B16" s="18" t="s">
        <v>42</v>
      </c>
      <c r="C16" s="19"/>
      <c r="D16" s="19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20"/>
      <c r="S16" s="20"/>
      <c r="T16" s="17">
        <v>15</v>
      </c>
      <c r="U16" s="21" t="s">
        <v>43</v>
      </c>
      <c r="V16" s="2" t="s"/>
      <c r="W16" s="2" t="s"/>
      <c r="X16" s="2" t="s"/>
      <c r="Y16" s="23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4"/>
      <c r="AN16" s="34"/>
      <c r="AO16" s="28">
        <f>EOMONTH(AO15,1)</f>
        <v>45169</v>
      </c>
      <c r="AP16" s="1" t="s"/>
      <c r="AQ16" s="1" t="s"/>
      <c r="AR16" s="1" t="s"/>
      <c r="AS16" s="1" t="s"/>
      <c r="AT16" s="1" t="s"/>
      <c r="AU16" s="1" t="s"/>
      <c r="AV16" s="1" t="s"/>
      <c r="AW16" s="1" t="s"/>
      <c r="AX16" s="1" t="s"/>
      <c r="AY16" s="1" t="s"/>
      <c r="AZ16" s="1" t="s"/>
      <c r="BA16" s="1" t="s"/>
      <c r="BB16" s="1" t="s"/>
      <c r="BC16" s="1" t="s"/>
      <c r="BD16" s="1" t="s"/>
      <c r="BE16" s="1" t="s"/>
      <c r="BF16" s="1" t="s"/>
      <c r="BG16" s="1" t="s"/>
      <c r="BH16" s="1" t="s"/>
      <c r="BI16" s="1" t="s"/>
      <c r="BJ16" s="1" t="s"/>
      <c r="BK16" s="1" t="s"/>
      <c r="BL16" s="1" t="s"/>
      <c r="BM16" s="1" t="s"/>
      <c r="BN16" s="1" t="s"/>
      <c r="BO16" s="1" t="s"/>
      <c r="BP16" s="1" t="s"/>
      <c r="BQ16" s="1" t="s"/>
      <c r="BR16" s="1" t="s"/>
      <c r="BS16" s="1" t="s"/>
      <c r="BT16" s="1" t="s"/>
      <c r="BU16" s="1" t="s"/>
      <c r="BV16" s="1" t="s"/>
      <c r="BW16" s="1" t="s"/>
      <c r="BX16" s="1" t="s"/>
      <c r="BY16" s="1" t="s"/>
      <c r="BZ16" s="1" t="s"/>
      <c r="CA16" s="15">
        <v>2025</v>
      </c>
      <c r="CB16" s="2" t="s"/>
    </row>
    <row r="17" ht="13.15" customHeight="true">
      <c r="A17" s="21">
        <v>7</v>
      </c>
      <c r="B17" s="21" t="s">
        <v>44</v>
      </c>
      <c r="C17" s="2" t="s"/>
      <c r="D17" s="2" t="s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3"/>
      <c r="S17" s="17"/>
      <c r="T17" s="23"/>
      <c r="U17" s="21" t="s">
        <v>45</v>
      </c>
      <c r="V17" s="2" t="s"/>
      <c r="W17" s="2" t="s"/>
      <c r="X17" s="2" t="s"/>
      <c r="Y17" s="23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2"/>
      <c r="AN17" s="35"/>
      <c r="AO17" s="28">
        <f>EOMONTH(AO16,1)</f>
        <v>45199</v>
      </c>
      <c r="AP17" s="1" t="s"/>
      <c r="AQ17" s="1" t="s"/>
      <c r="AR17" s="1" t="s"/>
      <c r="AS17" s="1" t="s"/>
      <c r="AT17" s="1" t="s"/>
      <c r="AU17" s="1" t="s"/>
      <c r="AV17" s="1" t="s"/>
      <c r="AW17" s="1" t="s"/>
      <c r="AX17" s="1" t="s"/>
      <c r="AY17" s="1" t="s"/>
      <c r="AZ17" s="1" t="s"/>
      <c r="BA17" s="1" t="s"/>
      <c r="BB17" s="1" t="s"/>
      <c r="BC17" s="1" t="s"/>
      <c r="BD17" s="1" t="s"/>
      <c r="BE17" s="1" t="s"/>
      <c r="BF17" s="1" t="s"/>
      <c r="BG17" s="1" t="s"/>
      <c r="BH17" s="1" t="s"/>
      <c r="BI17" s="1" t="s"/>
      <c r="BJ17" s="1" t="s"/>
      <c r="BK17" s="1" t="s"/>
      <c r="BL17" s="1" t="s"/>
      <c r="BM17" s="1" t="s"/>
      <c r="BN17" s="1" t="s"/>
      <c r="BO17" s="1" t="s"/>
      <c r="BP17" s="1" t="s"/>
      <c r="BQ17" s="1" t="s"/>
      <c r="BR17" s="1" t="s"/>
      <c r="BS17" s="1" t="s"/>
      <c r="BT17" s="1" t="s"/>
      <c r="BU17" s="1" t="s"/>
      <c r="BV17" s="1" t="s"/>
      <c r="BW17" s="1" t="s"/>
      <c r="BX17" s="1" t="s"/>
      <c r="BY17" s="1" t="s"/>
      <c r="BZ17" s="1" t="s"/>
      <c r="CA17" s="15">
        <v>2026</v>
      </c>
    </row>
    <row r="18" ht="13.15" customHeight="true">
      <c r="A18" s="17"/>
      <c r="B18" s="21" t="s">
        <v>46</v>
      </c>
      <c r="C18" s="2" t="s"/>
      <c r="D18" s="2" t="s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/>
      <c r="S18" s="23"/>
      <c r="T18" s="21">
        <v>16</v>
      </c>
      <c r="U18" s="21" t="s">
        <v>47</v>
      </c>
      <c r="V18" s="2" t="s"/>
      <c r="W18" s="2" t="s"/>
      <c r="X18" s="2" t="s"/>
      <c r="Y18" s="23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22"/>
      <c r="AN18" s="35"/>
      <c r="AO18" s="28">
        <f>EOMONTH(AO17,1)</f>
        <v>45230</v>
      </c>
      <c r="AP18" s="1" t="s"/>
      <c r="AQ18" s="1" t="s"/>
      <c r="AR18" s="1" t="s"/>
      <c r="AS18" s="1" t="s"/>
      <c r="AT18" s="1" t="s"/>
      <c r="AU18" s="1" t="s"/>
      <c r="AV18" s="1" t="s"/>
      <c r="AW18" s="1" t="s"/>
      <c r="AX18" s="1" t="s"/>
      <c r="AY18" s="1" t="s"/>
      <c r="AZ18" s="1" t="s"/>
      <c r="BA18" s="1" t="s"/>
      <c r="BB18" s="1" t="s"/>
      <c r="BC18" s="1" t="s"/>
      <c r="BD18" s="1" t="s"/>
      <c r="BE18" s="1" t="s"/>
      <c r="BF18" s="1" t="s"/>
      <c r="BG18" s="1" t="s"/>
      <c r="BH18" s="1" t="s"/>
      <c r="BI18" s="1" t="s"/>
      <c r="BJ18" s="1" t="s"/>
      <c r="BK18" s="1" t="s"/>
      <c r="BL18" s="1" t="s"/>
      <c r="BM18" s="1" t="s"/>
      <c r="BN18" s="1" t="s"/>
      <c r="BO18" s="1" t="s"/>
      <c r="BP18" s="1" t="s"/>
      <c r="BQ18" s="1" t="s"/>
      <c r="BR18" s="1" t="s"/>
      <c r="BS18" s="1" t="s"/>
      <c r="BT18" s="1" t="s"/>
      <c r="BU18" s="1" t="s"/>
      <c r="BV18" s="1" t="s"/>
      <c r="BW18" s="1" t="s"/>
      <c r="BX18" s="1" t="s"/>
      <c r="BY18" s="1" t="s"/>
      <c r="BZ18" s="1" t="s"/>
      <c r="CA18" s="15">
        <v>2027</v>
      </c>
    </row>
    <row r="19" ht="13.15" customHeight="true">
      <c r="A19" s="37"/>
      <c r="B19" s="13" t="s">
        <v>48</v>
      </c>
      <c r="C19" s="2" t="s"/>
      <c r="D19" s="2" t="s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3"/>
      <c r="S19" s="21"/>
      <c r="T19" s="23"/>
      <c r="U19" s="21" t="s">
        <v>49</v>
      </c>
      <c r="V19" s="2" t="s"/>
      <c r="W19" s="2" t="s"/>
      <c r="X19" s="2" t="s"/>
      <c r="Y19" s="23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2"/>
      <c r="AN19" s="35"/>
      <c r="AO19" s="28">
        <f>EOMONTH(AO18,1)</f>
        <v>45260</v>
      </c>
      <c r="AP19" s="1" t="s"/>
      <c r="AQ19" s="1" t="s"/>
      <c r="AR19" s="1" t="s"/>
      <c r="AS19" s="1" t="s"/>
      <c r="AT19" s="1" t="s"/>
      <c r="AU19" s="1" t="s"/>
      <c r="AV19" s="1" t="s"/>
      <c r="AW19" s="1" t="s"/>
      <c r="AX19" s="1" t="s"/>
      <c r="AY19" s="1" t="s"/>
      <c r="AZ19" s="1" t="s"/>
      <c r="BA19" s="1" t="s"/>
      <c r="BB19" s="1" t="s"/>
      <c r="BC19" s="1" t="s"/>
      <c r="BD19" s="1" t="s"/>
      <c r="BE19" s="1" t="s"/>
      <c r="BF19" s="1" t="s"/>
      <c r="BG19" s="1" t="s"/>
      <c r="BH19" s="1" t="s"/>
      <c r="BI19" s="1" t="s"/>
      <c r="BJ19" s="1" t="s"/>
      <c r="BK19" s="1" t="s"/>
      <c r="BL19" s="1" t="s"/>
      <c r="BM19" s="1" t="s"/>
      <c r="BN19" s="1" t="s"/>
      <c r="BO19" s="1" t="s"/>
      <c r="BP19" s="1" t="s"/>
      <c r="BQ19" s="1" t="s"/>
      <c r="BR19" s="1" t="s"/>
      <c r="BS19" s="1" t="s"/>
      <c r="BT19" s="1" t="s"/>
      <c r="BU19" s="1" t="s"/>
      <c r="BV19" s="1" t="s"/>
      <c r="BW19" s="1" t="s"/>
      <c r="BX19" s="1" t="s"/>
      <c r="BY19" s="1" t="s"/>
      <c r="BZ19" s="1" t="s"/>
      <c r="CA19" s="15">
        <v>2028</v>
      </c>
    </row>
    <row r="20" ht="13.15" customHeight="true">
      <c r="A20" s="38">
        <v>8</v>
      </c>
      <c r="B20" s="21" t="s">
        <v>50</v>
      </c>
      <c r="C20" s="2" t="s"/>
      <c r="D20" s="2" t="s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3"/>
      <c r="S20" s="21"/>
      <c r="T20" s="2" t="s"/>
      <c r="U20" s="21" t="s">
        <v>51</v>
      </c>
      <c r="V20" s="2" t="s"/>
      <c r="W20" s="2" t="s"/>
      <c r="X20" s="2" t="s"/>
      <c r="Y20" s="23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2"/>
      <c r="AN20" s="35"/>
      <c r="AO20" s="28">
        <f>EOMONTH(AO19,1)</f>
        <v>45291</v>
      </c>
      <c r="AP20" s="1" t="s"/>
      <c r="AQ20" s="1" t="s"/>
      <c r="AR20" s="1" t="s"/>
      <c r="AS20" s="1" t="s"/>
      <c r="AT20" s="1" t="s"/>
      <c r="AU20" s="1" t="s"/>
      <c r="AV20" s="1" t="s"/>
      <c r="AW20" s="1" t="s"/>
      <c r="AX20" s="1" t="s"/>
      <c r="AY20" s="1" t="s"/>
      <c r="AZ20" s="1" t="s"/>
      <c r="BA20" s="1" t="s"/>
      <c r="BB20" s="1" t="s"/>
      <c r="BC20" s="1" t="s"/>
      <c r="BD20" s="1" t="s"/>
      <c r="BE20" s="1" t="s"/>
      <c r="BF20" s="1" t="s"/>
      <c r="BG20" s="1" t="s"/>
      <c r="BH20" s="1" t="s"/>
      <c r="BI20" s="1" t="s"/>
      <c r="BJ20" s="1" t="s"/>
      <c r="BK20" s="1" t="s"/>
      <c r="BL20" s="1" t="s"/>
      <c r="BM20" s="1" t="s"/>
      <c r="BN20" s="1" t="s"/>
      <c r="BO20" s="1" t="s"/>
      <c r="BP20" s="1" t="s"/>
      <c r="BQ20" s="1" t="s"/>
      <c r="BR20" s="1" t="s"/>
      <c r="BS20" s="1" t="s"/>
      <c r="BT20" s="1" t="s"/>
      <c r="BU20" s="1" t="s"/>
      <c r="BV20" s="1" t="s"/>
      <c r="BW20" s="1" t="s"/>
      <c r="BX20" s="1" t="s"/>
      <c r="BY20" s="1" t="s"/>
      <c r="BZ20" s="1" t="s"/>
      <c r="CA20" s="15">
        <v>2029</v>
      </c>
    </row>
    <row r="21" ht="13.15" customHeight="true">
      <c r="A21" s="21"/>
      <c r="B21" s="21" t="s">
        <v>52</v>
      </c>
      <c r="C21" s="2" t="s"/>
      <c r="D21" s="2" t="s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3"/>
      <c r="S21" s="23"/>
      <c r="T21" s="21">
        <v>17</v>
      </c>
      <c r="U21" s="21" t="s">
        <v>53</v>
      </c>
      <c r="V21" s="2" t="s"/>
      <c r="W21" s="2" t="s"/>
      <c r="X21" s="2" t="s"/>
      <c r="Y21" s="23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2"/>
      <c r="AN21" s="35"/>
      <c r="AO21" s="39"/>
      <c r="AP21" s="1" t="s"/>
      <c r="AQ21" s="1" t="s"/>
      <c r="AR21" s="1" t="s"/>
      <c r="AS21" s="1" t="s"/>
      <c r="AT21" s="1" t="s"/>
      <c r="AU21" s="1" t="s"/>
      <c r="AV21" s="1" t="s"/>
      <c r="AW21" s="1" t="s"/>
      <c r="AX21" s="1" t="s"/>
      <c r="AY21" s="1" t="s"/>
      <c r="AZ21" s="1" t="s"/>
      <c r="BA21" s="1" t="s"/>
      <c r="BB21" s="1" t="s"/>
      <c r="BC21" s="1" t="s"/>
      <c r="BD21" s="1" t="s"/>
      <c r="BE21" s="1" t="s"/>
      <c r="BF21" s="1" t="s"/>
      <c r="BG21" s="1" t="s"/>
      <c r="BH21" s="1" t="s"/>
      <c r="BI21" s="1" t="s"/>
      <c r="BJ21" s="1" t="s"/>
      <c r="BK21" s="1" t="s"/>
      <c r="BL21" s="1" t="s"/>
      <c r="BM21" s="1" t="s"/>
      <c r="BN21" s="1" t="s"/>
      <c r="BO21" s="1" t="s"/>
      <c r="BP21" s="1" t="s"/>
      <c r="BQ21" s="1" t="s"/>
      <c r="BR21" s="1" t="s"/>
      <c r="BS21" s="1" t="s"/>
      <c r="BT21" s="1" t="s"/>
      <c r="BU21" s="1" t="s"/>
      <c r="BV21" s="1" t="s"/>
      <c r="BW21" s="1" t="s"/>
      <c r="BX21" s="1" t="s"/>
      <c r="BY21" s="1" t="s"/>
      <c r="BZ21" s="1" t="s"/>
      <c r="CA21" s="15">
        <v>2030</v>
      </c>
    </row>
    <row r="22" ht="13.15" customHeight="true">
      <c r="A22" s="21"/>
      <c r="B22" s="21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21"/>
      <c r="U22" s="21"/>
      <c r="V22" s="2" t="s"/>
      <c r="W22" s="2" t="s"/>
      <c r="X22" s="2" t="s"/>
      <c r="Y22" s="23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" t="s"/>
      <c r="AN22" s="27"/>
      <c r="AO22" s="39"/>
      <c r="AP22" s="1" t="s"/>
      <c r="AQ22" s="1" t="s"/>
      <c r="AR22" s="1" t="s"/>
      <c r="AS22" s="1" t="s"/>
      <c r="AT22" s="1" t="s"/>
      <c r="AU22" s="1" t="s"/>
      <c r="AV22" s="1" t="s"/>
      <c r="AW22" s="1" t="s"/>
      <c r="AX22" s="1" t="s"/>
      <c r="AY22" s="1" t="s"/>
      <c r="AZ22" s="1" t="s"/>
      <c r="BA22" s="1" t="s"/>
      <c r="BB22" s="1" t="s"/>
      <c r="BC22" s="1" t="s"/>
      <c r="BD22" s="1" t="s"/>
      <c r="BE22" s="1" t="s"/>
      <c r="BF22" s="1" t="s"/>
      <c r="BG22" s="1" t="s"/>
      <c r="BH22" s="1" t="s"/>
      <c r="BI22" s="1" t="s"/>
      <c r="BJ22" s="1" t="s"/>
      <c r="BK22" s="1" t="s"/>
      <c r="BL22" s="1" t="s"/>
      <c r="BM22" s="1" t="s"/>
      <c r="BN22" s="1" t="s"/>
      <c r="BO22" s="1" t="s"/>
      <c r="BP22" s="1" t="s"/>
      <c r="BQ22" s="1" t="s"/>
      <c r="BR22" s="1" t="s"/>
      <c r="BS22" s="1" t="s"/>
      <c r="BT22" s="1" t="s"/>
      <c r="BU22" s="1" t="s"/>
      <c r="BV22" s="1" t="s"/>
      <c r="BW22" s="1" t="s"/>
      <c r="BX22" s="1" t="s"/>
      <c r="BY22" s="1" t="s"/>
      <c r="BZ22" s="1" t="s"/>
      <c r="CA22" s="15">
        <v>2031</v>
      </c>
    </row>
    <row r="23">
      <c r="A23" s="40" t="s">
        <v>54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1" t="s"/>
      <c r="AN23" s="27"/>
      <c r="AO23" s="39"/>
      <c r="AP23" s="1" t="s"/>
      <c r="AQ23" s="1" t="s"/>
      <c r="AR23" s="1" t="s"/>
      <c r="AS23" s="1" t="s"/>
      <c r="AT23" s="1" t="s"/>
      <c r="AU23" s="1" t="s"/>
      <c r="AV23" s="1" t="s"/>
      <c r="AW23" s="1" t="s"/>
      <c r="AX23" s="1" t="s"/>
      <c r="AY23" s="1" t="s"/>
      <c r="AZ23" s="1" t="s"/>
      <c r="BA23" s="1" t="s"/>
      <c r="BB23" s="1" t="s"/>
      <c r="BC23" s="1" t="s"/>
      <c r="BD23" s="1" t="s"/>
      <c r="BE23" s="1" t="s"/>
      <c r="BF23" s="1" t="s"/>
      <c r="BG23" s="1" t="s"/>
      <c r="BH23" s="1" t="s"/>
      <c r="BI23" s="1" t="s"/>
      <c r="BJ23" s="1" t="s"/>
      <c r="BK23" s="1" t="s"/>
      <c r="BL23" s="1" t="s"/>
      <c r="BM23" s="1" t="s"/>
      <c r="BN23" s="1" t="s"/>
      <c r="BO23" s="1" t="s"/>
      <c r="BP23" s="1" t="s"/>
      <c r="BQ23" s="1" t="s"/>
      <c r="BR23" s="1" t="s"/>
      <c r="BS23" s="1" t="s"/>
      <c r="BT23" s="1" t="s"/>
      <c r="BU23" s="1" t="s"/>
      <c r="BV23" s="1" t="s"/>
      <c r="BW23" s="1" t="s"/>
      <c r="BX23" s="1" t="s"/>
      <c r="BY23" s="1" t="s"/>
      <c r="BZ23" s="1" t="s"/>
      <c r="CA23" s="15">
        <v>2032</v>
      </c>
    </row>
    <row r="24">
      <c r="A24" s="38" t="s">
        <v>55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1" t="s"/>
      <c r="AN24" s="41"/>
      <c r="AO24" s="42"/>
      <c r="AP24" s="1" t="s"/>
      <c r="AQ24" s="1" t="s"/>
      <c r="AR24" s="1" t="s"/>
      <c r="AS24" s="1" t="s"/>
      <c r="AT24" s="1" t="s"/>
      <c r="AU24" s="1" t="s"/>
      <c r="AV24" s="1" t="s"/>
      <c r="AW24" s="1" t="s"/>
      <c r="AX24" s="1" t="s"/>
      <c r="AY24" s="1" t="s"/>
      <c r="AZ24" s="1" t="s"/>
      <c r="BA24" s="1" t="s"/>
      <c r="BB24" s="1" t="s"/>
      <c r="BC24" s="1" t="s"/>
      <c r="BD24" s="1" t="s"/>
      <c r="BE24" s="1" t="s"/>
      <c r="BF24" s="1" t="s"/>
      <c r="BG24" s="1" t="s"/>
      <c r="BH24" s="1" t="s"/>
      <c r="BI24" s="1" t="s"/>
      <c r="BJ24" s="1" t="s"/>
      <c r="BK24" s="1" t="s"/>
      <c r="BL24" s="1" t="s"/>
      <c r="BM24" s="1" t="s"/>
      <c r="BN24" s="1" t="s"/>
      <c r="BO24" s="1" t="s"/>
      <c r="BP24" s="1" t="s"/>
      <c r="BQ24" s="1" t="s"/>
      <c r="BR24" s="1" t="s"/>
      <c r="BS24" s="1" t="s"/>
      <c r="BT24" s="1" t="s"/>
      <c r="BU24" s="1" t="s"/>
      <c r="BV24" s="1" t="s"/>
      <c r="BW24" s="1" t="s"/>
      <c r="BX24" s="1" t="s"/>
      <c r="BY24" s="1" t="s"/>
      <c r="BZ24" s="1" t="s"/>
      <c r="CA24" s="15">
        <v>2033</v>
      </c>
    </row>
    <row r="25" ht="13.15" customHeight="true">
      <c r="A25" s="43" t="s">
        <v>56</v>
      </c>
      <c r="B25" s="44"/>
      <c r="C25" s="44"/>
      <c r="D25" s="44"/>
      <c r="E25" s="45"/>
      <c r="F25" s="46"/>
      <c r="G25" s="47" t="s">
        <v>57</v>
      </c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9"/>
      <c r="T25" s="50" t="s">
        <v>58</v>
      </c>
      <c r="U25" s="51"/>
      <c r="V25" s="51"/>
      <c r="W25" s="51"/>
      <c r="X25" s="51"/>
      <c r="Y25" s="46"/>
      <c r="Z25" s="52" t="s">
        <v>59</v>
      </c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4"/>
      <c r="AM25" s="1" t="s"/>
      <c r="AN25" s="41"/>
      <c r="AO25" s="2" t="s"/>
      <c r="AP25" s="1" t="s"/>
      <c r="AQ25" s="1" t="s"/>
      <c r="AR25" s="1" t="s"/>
      <c r="AS25" s="1" t="s"/>
      <c r="AT25" s="1" t="s"/>
      <c r="AU25" s="1" t="s"/>
      <c r="AV25" s="1" t="s"/>
      <c r="AW25" s="1" t="s"/>
      <c r="AX25" s="1" t="s"/>
      <c r="AY25" s="1" t="s"/>
      <c r="AZ25" s="1" t="s"/>
      <c r="BA25" s="1" t="s"/>
      <c r="BB25" s="1" t="s"/>
      <c r="BC25" s="1" t="s"/>
      <c r="BD25" s="1" t="s"/>
      <c r="BE25" s="1" t="s"/>
      <c r="BF25" s="1" t="s"/>
      <c r="BG25" s="1" t="s"/>
      <c r="BH25" s="1" t="s"/>
      <c r="BI25" s="1" t="s"/>
      <c r="BJ25" s="1" t="s"/>
      <c r="BK25" s="1" t="s"/>
      <c r="BL25" s="1" t="s"/>
      <c r="BM25" s="1" t="s"/>
      <c r="BN25" s="1" t="s"/>
      <c r="BO25" s="1" t="s"/>
      <c r="BP25" s="1" t="s"/>
      <c r="BQ25" s="1" t="s"/>
      <c r="BR25" s="1" t="s"/>
      <c r="BS25" s="1" t="s"/>
      <c r="BT25" s="1" t="s"/>
      <c r="BU25" s="1" t="s"/>
      <c r="BV25" s="1" t="s"/>
      <c r="BW25" s="1" t="s"/>
      <c r="BX25" s="1" t="s"/>
      <c r="BY25" s="1" t="s"/>
      <c r="BZ25" s="1" t="s"/>
      <c r="CA25" s="15">
        <v>2034</v>
      </c>
    </row>
    <row r="26" ht="13.15" customHeight="true">
      <c r="A26" s="55" t="s">
        <v>60</v>
      </c>
      <c r="B26" s="56"/>
      <c r="C26" s="56"/>
      <c r="D26" s="56"/>
      <c r="E26" s="56"/>
      <c r="F26" s="57"/>
      <c r="G26" s="58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60"/>
      <c r="T26" s="61" t="s">
        <v>61</v>
      </c>
      <c r="U26" s="62"/>
      <c r="V26" s="62"/>
      <c r="W26" s="62"/>
      <c r="X26" s="62"/>
      <c r="Y26" s="57"/>
      <c r="Z26" s="63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5"/>
      <c r="AM26" s="1" t="s"/>
      <c r="AN26" s="41"/>
      <c r="AO26" s="2" t="s"/>
      <c r="AP26" s="1" t="s"/>
      <c r="AQ26" s="1" t="s"/>
      <c r="AR26" s="1" t="s"/>
      <c r="AS26" s="1" t="s"/>
      <c r="AT26" s="1" t="s"/>
      <c r="AU26" s="1" t="s"/>
      <c r="AV26" s="1" t="s"/>
      <c r="AW26" s="1" t="s"/>
      <c r="AX26" s="1" t="s"/>
      <c r="AY26" s="1" t="s"/>
      <c r="AZ26" s="1" t="s"/>
      <c r="BA26" s="1" t="s"/>
      <c r="BB26" s="1" t="s"/>
      <c r="BC26" s="1" t="s"/>
      <c r="BD26" s="1" t="s"/>
      <c r="BE26" s="1" t="s"/>
      <c r="BF26" s="1" t="s"/>
      <c r="BG26" s="1" t="s"/>
      <c r="BH26" s="1" t="s"/>
      <c r="BI26" s="1" t="s"/>
      <c r="BJ26" s="1" t="s"/>
      <c r="BK26" s="1" t="s"/>
      <c r="BL26" s="1" t="s"/>
      <c r="BM26" s="1" t="s"/>
      <c r="BN26" s="1" t="s"/>
      <c r="BO26" s="1" t="s"/>
      <c r="BP26" s="1" t="s"/>
      <c r="BQ26" s="1" t="s"/>
      <c r="BR26" s="1" t="s"/>
      <c r="BS26" s="1" t="s"/>
      <c r="BT26" s="1" t="s"/>
      <c r="BU26" s="1" t="s"/>
      <c r="BV26" s="1" t="s"/>
      <c r="BW26" s="1" t="s"/>
      <c r="BX26" s="1" t="s"/>
      <c r="BY26" s="1" t="s"/>
      <c r="BZ26" s="1" t="s"/>
      <c r="CA26" s="15">
        <v>2035</v>
      </c>
    </row>
    <row r="27" ht="24.75" customHeight="true">
      <c r="A27" s="66" t="s">
        <v>62</v>
      </c>
      <c r="B27" s="38"/>
      <c r="C27" s="38"/>
      <c r="D27" s="38"/>
      <c r="E27" s="38"/>
      <c r="F27" s="67"/>
      <c r="G27" s="68" t="s">
        <v>63</v>
      </c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70"/>
      <c r="T27" s="71" t="s">
        <v>64</v>
      </c>
      <c r="U27" s="22"/>
      <c r="V27" s="22"/>
      <c r="W27" s="22"/>
      <c r="X27" s="22"/>
      <c r="Y27" s="67"/>
      <c r="Z27" s="68" t="s">
        <v>65</v>
      </c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3"/>
      <c r="AM27" s="1" t="s"/>
      <c r="AN27" s="41"/>
      <c r="AO27" s="2" t="s"/>
      <c r="AP27" s="1" t="s"/>
      <c r="AQ27" s="1" t="s"/>
      <c r="AR27" s="1" t="s"/>
      <c r="AS27" s="1" t="s"/>
      <c r="AT27" s="1" t="s"/>
      <c r="AU27" s="1" t="s"/>
      <c r="AV27" s="1" t="s"/>
      <c r="AW27" s="1" t="s"/>
      <c r="AX27" s="1" t="s"/>
      <c r="AY27" s="1" t="s"/>
      <c r="AZ27" s="1" t="s"/>
      <c r="BA27" s="1" t="s"/>
      <c r="BB27" s="1" t="s"/>
      <c r="BC27" s="1" t="s"/>
      <c r="BD27" s="1" t="s"/>
      <c r="BE27" s="1" t="s"/>
      <c r="BF27" s="1" t="s"/>
      <c r="BG27" s="1" t="s"/>
      <c r="BH27" s="1" t="s"/>
      <c r="BI27" s="1" t="s"/>
      <c r="BJ27" s="1" t="s"/>
      <c r="BK27" s="1" t="s"/>
      <c r="BL27" s="1" t="s"/>
      <c r="BM27" s="1" t="s"/>
      <c r="BN27" s="1" t="s"/>
      <c r="BO27" s="1" t="s"/>
      <c r="BP27" s="1" t="s"/>
      <c r="BQ27" s="1" t="s"/>
      <c r="BR27" s="1" t="s"/>
      <c r="BS27" s="1" t="s"/>
      <c r="BT27" s="1" t="s"/>
      <c r="BU27" s="1" t="s"/>
      <c r="BV27" s="1" t="s"/>
      <c r="BW27" s="1" t="s"/>
      <c r="BX27" s="1" t="s"/>
      <c r="BY27" s="1" t="s"/>
      <c r="BZ27" s="1" t="s"/>
      <c r="CA27" s="1" t="s"/>
    </row>
    <row r="28" ht="13.15" customHeight="true">
      <c r="A28" s="74" t="s">
        <v>66</v>
      </c>
      <c r="B28" s="75"/>
      <c r="C28" s="75"/>
      <c r="D28" s="75"/>
      <c r="E28" s="75"/>
      <c r="F28" s="76"/>
      <c r="G28" s="77" t="s">
        <v>67</v>
      </c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9"/>
      <c r="T28" s="80" t="s">
        <v>68</v>
      </c>
      <c r="U28" s="81"/>
      <c r="V28" s="81"/>
      <c r="W28" s="82"/>
      <c r="X28" s="82"/>
      <c r="Y28" s="76"/>
      <c r="Z28" s="83" t="s">
        <v>69</v>
      </c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5"/>
      <c r="AM28" s="1" t="s"/>
      <c r="AN28" s="2" t="s"/>
      <c r="AO28" s="2" t="s"/>
      <c r="AP28" s="1" t="s"/>
      <c r="AQ28" s="1" t="s"/>
      <c r="AR28" s="1" t="s"/>
      <c r="AS28" s="1" t="s"/>
      <c r="AT28" s="1" t="s"/>
      <c r="AU28" s="1" t="s"/>
      <c r="AV28" s="1" t="s"/>
      <c r="AW28" s="1" t="s"/>
      <c r="AX28" s="1" t="s"/>
      <c r="AY28" s="1" t="s"/>
      <c r="AZ28" s="1" t="s"/>
      <c r="BA28" s="1" t="s"/>
      <c r="BB28" s="1" t="s"/>
      <c r="BC28" s="1" t="s"/>
      <c r="BD28" s="1" t="s"/>
      <c r="BE28" s="1" t="s"/>
      <c r="BF28" s="1" t="s"/>
      <c r="BG28" s="1" t="s"/>
      <c r="BH28" s="1" t="s"/>
      <c r="BI28" s="1" t="s"/>
      <c r="BJ28" s="1" t="s"/>
      <c r="BK28" s="1" t="s"/>
      <c r="BL28" s="1" t="s"/>
      <c r="BM28" s="1" t="s"/>
      <c r="BN28" s="1" t="s"/>
      <c r="BO28" s="1" t="s"/>
      <c r="BP28" s="1" t="s"/>
      <c r="BQ28" s="1" t="s"/>
      <c r="BR28" s="1" t="s"/>
      <c r="BS28" s="1" t="s"/>
      <c r="BT28" s="1" t="s"/>
      <c r="BU28" s="1" t="s"/>
      <c r="BV28" s="1" t="s"/>
      <c r="BW28" s="1" t="s"/>
      <c r="BX28" s="1" t="s"/>
      <c r="BY28" s="1" t="s"/>
      <c r="BZ28" s="1" t="s"/>
      <c r="CA28" s="1" t="s"/>
    </row>
    <row r="29" ht="13.15" customHeight="true">
      <c r="A29" s="55" t="s">
        <v>70</v>
      </c>
      <c r="B29" s="56"/>
      <c r="C29" s="56"/>
      <c r="D29" s="56"/>
      <c r="E29" s="56"/>
      <c r="F29" s="57"/>
      <c r="G29" s="86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8"/>
      <c r="T29" s="89" t="s">
        <v>71</v>
      </c>
      <c r="U29" s="90"/>
      <c r="V29" s="90"/>
      <c r="W29" s="91"/>
      <c r="X29" s="91"/>
      <c r="Y29" s="57"/>
      <c r="Z29" s="92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4"/>
      <c r="AM29" s="1" t="s"/>
      <c r="AN29" s="2" t="s"/>
      <c r="AO29" s="2" t="s"/>
      <c r="AP29" s="1" t="s"/>
      <c r="AQ29" s="1" t="s"/>
      <c r="AR29" s="1" t="s"/>
      <c r="AS29" s="1" t="s"/>
      <c r="AT29" s="1" t="s"/>
      <c r="AU29" s="1" t="s"/>
      <c r="AV29" s="1" t="s"/>
      <c r="AW29" s="1" t="s"/>
      <c r="AX29" s="1" t="s"/>
      <c r="AY29" s="1" t="s"/>
      <c r="AZ29" s="1" t="s"/>
      <c r="BA29" s="1" t="s"/>
      <c r="BB29" s="1" t="s"/>
      <c r="BC29" s="1" t="s"/>
      <c r="BD29" s="1" t="s"/>
      <c r="BE29" s="1" t="s"/>
      <c r="BF29" s="1" t="s"/>
      <c r="BG29" s="1" t="s"/>
      <c r="BH29" s="1" t="s"/>
      <c r="BI29" s="1" t="s"/>
      <c r="BJ29" s="1" t="s"/>
      <c r="BK29" s="1" t="s"/>
      <c r="BL29" s="1" t="s"/>
      <c r="BM29" s="1" t="s"/>
      <c r="BN29" s="1" t="s"/>
      <c r="BO29" s="1" t="s"/>
      <c r="BP29" s="1" t="s"/>
      <c r="BQ29" s="1" t="s"/>
      <c r="BR29" s="1" t="s"/>
      <c r="BS29" s="1" t="s"/>
      <c r="BT29" s="1" t="s"/>
      <c r="BU29" s="1" t="s"/>
      <c r="BV29" s="1" t="s"/>
      <c r="BW29" s="1" t="s"/>
      <c r="BX29" s="1" t="s"/>
      <c r="BY29" s="1" t="s"/>
      <c r="BZ29" s="1" t="s"/>
      <c r="CA29" s="1" t="s"/>
    </row>
    <row r="30" ht="13.15" customHeight="true">
      <c r="A30" s="95" t="s">
        <v>68</v>
      </c>
      <c r="B30" s="38"/>
      <c r="C30" s="38"/>
      <c r="D30" s="38"/>
      <c r="E30" s="38"/>
      <c r="F30" s="67"/>
      <c r="G30" s="77" t="s">
        <v>72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9"/>
      <c r="T30" s="96" t="s">
        <v>68</v>
      </c>
      <c r="U30" s="22"/>
      <c r="V30" s="22"/>
      <c r="W30" s="22"/>
      <c r="X30" s="22"/>
      <c r="Y30" s="97"/>
      <c r="Z30" s="98" t="s">
        <v>73</v>
      </c>
      <c r="AA30" s="76"/>
      <c r="AB30" s="99">
        <v>0</v>
      </c>
      <c r="AC30" s="100">
        <v>8</v>
      </c>
      <c r="AD30" s="100">
        <v>2</v>
      </c>
      <c r="AE30" s="100" t="s">
        <v>74</v>
      </c>
      <c r="AF30" s="100">
        <v>4</v>
      </c>
      <c r="AG30" s="100">
        <v>9</v>
      </c>
      <c r="AH30" s="100">
        <v>2</v>
      </c>
      <c r="AI30" s="100">
        <v>3</v>
      </c>
      <c r="AJ30" s="100">
        <v>6</v>
      </c>
      <c r="AK30" s="100">
        <v>0</v>
      </c>
      <c r="AL30" s="101">
        <v>4</v>
      </c>
      <c r="AM30" s="1" t="s"/>
      <c r="AN30" s="2" t="s"/>
      <c r="AO30" s="2" t="s"/>
      <c r="AP30" s="1" t="s"/>
      <c r="AQ30" s="1" t="s"/>
      <c r="AR30" s="1" t="s"/>
      <c r="AS30" s="1" t="s"/>
      <c r="AT30" s="1" t="s"/>
      <c r="AU30" s="1" t="s"/>
      <c r="AV30" s="1" t="s"/>
      <c r="AW30" s="1" t="s"/>
      <c r="AX30" s="1" t="s"/>
      <c r="AY30" s="1" t="s"/>
      <c r="AZ30" s="1" t="s"/>
      <c r="BA30" s="1" t="s"/>
      <c r="BB30" s="1" t="s"/>
      <c r="BC30" s="1" t="s"/>
      <c r="BD30" s="1" t="s"/>
      <c r="BE30" s="1" t="s"/>
      <c r="BF30" s="1" t="s"/>
      <c r="BG30" s="1" t="s"/>
      <c r="BH30" s="1" t="s"/>
      <c r="BI30" s="1" t="s"/>
      <c r="BJ30" s="1" t="s"/>
      <c r="BK30" s="1" t="s"/>
      <c r="BL30" s="1" t="s"/>
      <c r="BM30" s="1" t="s"/>
      <c r="BN30" s="1" t="s"/>
      <c r="BO30" s="1" t="s"/>
      <c r="BP30" s="1" t="s"/>
      <c r="BQ30" s="1" t="s"/>
      <c r="BR30" s="1" t="s"/>
      <c r="BS30" s="1" t="s"/>
      <c r="BT30" s="1" t="s"/>
      <c r="BU30" s="1" t="s"/>
      <c r="BV30" s="1" t="s"/>
      <c r="BW30" s="1" t="s"/>
      <c r="BX30" s="1" t="s"/>
      <c r="BY30" s="1" t="s"/>
      <c r="BZ30" s="1" t="s"/>
      <c r="CA30" s="1" t="s"/>
    </row>
    <row r="31" ht="13.15" customHeight="true">
      <c r="A31" s="55" t="s">
        <v>75</v>
      </c>
      <c r="B31" s="56"/>
      <c r="C31" s="56"/>
      <c r="D31" s="56"/>
      <c r="E31" s="56"/>
      <c r="F31" s="57"/>
      <c r="G31" s="86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8"/>
      <c r="T31" s="61" t="s">
        <v>76</v>
      </c>
      <c r="U31" s="62"/>
      <c r="V31" s="62"/>
      <c r="W31" s="62"/>
      <c r="X31" s="62"/>
      <c r="Y31" s="102"/>
      <c r="Z31" s="103" t="s">
        <v>77</v>
      </c>
      <c r="AA31" s="57"/>
      <c r="AB31" s="104">
        <v>0</v>
      </c>
      <c r="AC31" s="105">
        <v>2</v>
      </c>
      <c r="AD31" s="105">
        <v>1</v>
      </c>
      <c r="AE31" s="105" t="s">
        <v>74</v>
      </c>
      <c r="AF31" s="105">
        <v>6</v>
      </c>
      <c r="AG31" s="105">
        <v>9</v>
      </c>
      <c r="AH31" s="105">
        <v>1</v>
      </c>
      <c r="AI31" s="105">
        <v>3</v>
      </c>
      <c r="AJ31" s="105">
        <v>7</v>
      </c>
      <c r="AK31" s="105">
        <v>9</v>
      </c>
      <c r="AL31" s="106">
        <v>3</v>
      </c>
      <c r="AM31" s="1" t="s"/>
      <c r="AN31" s="2" t="s"/>
      <c r="AO31" s="2" t="s"/>
      <c r="AP31" s="1" t="s"/>
      <c r="AQ31" s="1" t="s"/>
      <c r="AR31" s="1" t="s"/>
      <c r="AS31" s="1" t="s"/>
      <c r="AT31" s="1" t="s"/>
      <c r="AU31" s="1" t="s"/>
      <c r="AV31" s="1" t="s"/>
      <c r="AW31" s="1" t="s"/>
      <c r="AX31" s="1" t="s"/>
      <c r="AY31" s="1" t="s"/>
      <c r="AZ31" s="1" t="s"/>
      <c r="BA31" s="1" t="s"/>
      <c r="BB31" s="1" t="s"/>
      <c r="BC31" s="1" t="s"/>
      <c r="BD31" s="1" t="s"/>
      <c r="BE31" s="1" t="s"/>
      <c r="BF31" s="1" t="s"/>
      <c r="BG31" s="1" t="s"/>
      <c r="BH31" s="1" t="s"/>
      <c r="BI31" s="1" t="s"/>
      <c r="BJ31" s="1" t="s"/>
      <c r="BK31" s="1" t="s"/>
      <c r="BL31" s="1" t="s"/>
      <c r="BM31" s="1" t="s"/>
      <c r="BN31" s="1" t="s"/>
      <c r="BO31" s="1" t="s"/>
      <c r="BP31" s="1" t="s"/>
      <c r="BQ31" s="1" t="s"/>
      <c r="BR31" s="1" t="s"/>
      <c r="BS31" s="1" t="s"/>
      <c r="BT31" s="1" t="s"/>
      <c r="BU31" s="1" t="s"/>
      <c r="BV31" s="1" t="s"/>
      <c r="BW31" s="1" t="s"/>
      <c r="BX31" s="1" t="s"/>
      <c r="BY31" s="1" t="s"/>
      <c r="BZ31" s="1" t="s"/>
      <c r="CA31" s="1" t="s"/>
    </row>
    <row r="32" ht="13.15" customHeight="true">
      <c r="A32" s="107" t="s">
        <v>78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108"/>
      <c r="AM32" s="1" t="s"/>
      <c r="AN32" s="2" t="s"/>
      <c r="AO32" s="2" t="s"/>
      <c r="AP32" s="1" t="s"/>
      <c r="AQ32" s="1" t="s"/>
      <c r="AR32" s="1" t="s"/>
      <c r="AS32" s="1" t="s"/>
      <c r="AT32" s="1" t="s"/>
      <c r="AU32" s="1" t="s"/>
      <c r="AV32" s="1" t="s"/>
      <c r="AW32" s="1" t="s"/>
      <c r="AX32" s="1" t="s"/>
      <c r="AY32" s="1" t="s"/>
      <c r="AZ32" s="1" t="s"/>
      <c r="BA32" s="1" t="s"/>
      <c r="BB32" s="1" t="s"/>
      <c r="BC32" s="1" t="s"/>
      <c r="BD32" s="1" t="s"/>
      <c r="BE32" s="1" t="s"/>
      <c r="BF32" s="1" t="s"/>
      <c r="BG32" s="1" t="s"/>
      <c r="BH32" s="1" t="s"/>
      <c r="BI32" s="1" t="s"/>
      <c r="BJ32" s="1" t="s"/>
      <c r="BK32" s="1" t="s"/>
      <c r="BL32" s="1" t="s"/>
      <c r="BM32" s="1" t="s"/>
      <c r="BN32" s="1" t="s"/>
      <c r="BO32" s="1" t="s"/>
      <c r="BP32" s="1" t="s"/>
      <c r="BQ32" s="1" t="s"/>
      <c r="BR32" s="1" t="s"/>
      <c r="BS32" s="1" t="s"/>
      <c r="BT32" s="1" t="s"/>
      <c r="BU32" s="1" t="s"/>
      <c r="BV32" s="1" t="s"/>
      <c r="BW32" s="1" t="s"/>
      <c r="BX32" s="1" t="s"/>
      <c r="BY32" s="1" t="s"/>
      <c r="BZ32" s="1" t="s"/>
      <c r="CA32" s="1" t="s"/>
    </row>
    <row r="33" ht="13.15" customHeight="true">
      <c r="A33" s="109" t="s">
        <v>79</v>
      </c>
      <c r="B33" s="110"/>
      <c r="C33" s="110" t="s">
        <v>80</v>
      </c>
      <c r="D33" s="110"/>
      <c r="E33" s="110" t="s">
        <v>81</v>
      </c>
      <c r="F33" s="110"/>
      <c r="G33" s="110" t="s">
        <v>82</v>
      </c>
      <c r="H33" s="110"/>
      <c r="I33" s="110" t="s">
        <v>83</v>
      </c>
      <c r="J33" s="110"/>
      <c r="K33" s="111" t="s">
        <v>84</v>
      </c>
      <c r="L33" s="112"/>
      <c r="M33" s="111" t="s">
        <v>85</v>
      </c>
      <c r="N33" s="112"/>
      <c r="O33" s="111" t="s">
        <v>86</v>
      </c>
      <c r="P33" s="112"/>
      <c r="Q33" s="111" t="s">
        <v>87</v>
      </c>
      <c r="R33" s="112"/>
      <c r="S33" s="111" t="s">
        <v>88</v>
      </c>
      <c r="T33" s="112"/>
      <c r="U33" s="111" t="s">
        <v>89</v>
      </c>
      <c r="V33" s="112"/>
      <c r="W33" s="111" t="s">
        <v>90</v>
      </c>
      <c r="X33" s="112"/>
      <c r="Y33" s="113" t="s">
        <v>91</v>
      </c>
      <c r="Z33" s="114"/>
      <c r="AA33" s="114"/>
      <c r="AB33" s="114"/>
      <c r="AC33" s="114"/>
      <c r="AD33" s="115"/>
      <c r="AE33" s="116" t="str">
        <f>MID($AO$3,5,1)</f>
        <v>2</v>
      </c>
      <c r="AF33" s="117"/>
      <c r="AG33" s="117" t="str">
        <f>MID($AO$3,6,1)</f>
        <v>0</v>
      </c>
      <c r="AH33" s="117"/>
      <c r="AI33" s="117" t="str">
        <f>MID($AO$3,7,1)</f>
        <v>2</v>
      </c>
      <c r="AJ33" s="117"/>
      <c r="AK33" s="117" t="str">
        <f>MID($AO$3,8,1)</f>
        <v>3</v>
      </c>
      <c r="AL33" s="118"/>
    </row>
    <row r="34" ht="13.15" customHeight="true">
      <c r="A34" s="119" t="str">
        <f>IF($AO$1=AR$1,"X","")</f>
      </c>
      <c r="B34" s="120"/>
      <c r="C34" s="120" t="str">
        <f>IF($AO$1=AS$1,"X","")</f>
      </c>
      <c r="D34" s="120"/>
      <c r="E34" s="120" t="str">
        <f>IF($AO$1=AT$1,"X","")</f>
      </c>
      <c r="F34" s="120"/>
      <c r="G34" s="120" t="str">
        <f>IF($AO$1=AU$1,"X","")</f>
      </c>
      <c r="H34" s="120"/>
      <c r="I34" s="120" t="str">
        <f>IF($AO$1=AV$1,"X","")</f>
      </c>
      <c r="J34" s="120"/>
      <c r="K34" s="120" t="str">
        <f>IF($AO$1=AW$1,"X","")</f>
      </c>
      <c r="L34" s="120"/>
      <c r="M34" s="120" t="str">
        <f>IF($AO$1=AX$1,"X","")</f>
      </c>
      <c r="N34" s="120"/>
      <c r="O34" s="120" t="str">
        <f>IF($AO$1=AY$1,"X","")</f>
      </c>
      <c r="P34" s="120"/>
      <c r="Q34" s="121" t="str">
        <f>IF($AO$1=AZ$1,"X","")</f>
        <v>X</v>
      </c>
      <c r="R34" s="122"/>
      <c r="S34" s="120" t="str">
        <f>IF($AO$1=BA$1,"X","")</f>
      </c>
      <c r="T34" s="120"/>
      <c r="U34" s="120" t="str">
        <f>IF($AO$1=BB$1,"X","")</f>
      </c>
      <c r="V34" s="120"/>
      <c r="W34" s="121" t="str">
        <f>IF($AO$1=BC$1,"X","")</f>
      </c>
      <c r="X34" s="122"/>
      <c r="Y34" s="123"/>
      <c r="Z34" s="123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5"/>
    </row>
    <row r="35" ht="13.15" customHeight="tru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ht="13.15" customHeight="true">
      <c r="A36" s="126" t="s">
        <v>92</v>
      </c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8"/>
      <c r="N36" s="128"/>
      <c r="O36" s="129"/>
      <c r="P36" s="130"/>
      <c r="Q36" s="129"/>
      <c r="R36" s="129"/>
      <c r="S36" s="129"/>
      <c r="T36" s="129"/>
      <c r="U36" s="131"/>
      <c r="V36" s="44"/>
      <c r="W36" s="132" t="s">
        <v>93</v>
      </c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133"/>
    </row>
    <row r="37" ht="13.15" customHeight="true">
      <c r="A37" s="134" t="str">
        <f>MID($AO$3,5,1)</f>
        <v>2</v>
      </c>
      <c r="B37" s="117"/>
      <c r="C37" s="117" t="str">
        <f>MID($AO$3,6,1)</f>
        <v>0</v>
      </c>
      <c r="D37" s="117"/>
      <c r="E37" s="117" t="str">
        <f>MID($AO$3,7,1)</f>
        <v>2</v>
      </c>
      <c r="F37" s="117"/>
      <c r="G37" s="117" t="str">
        <f>MID($AO$3,8,1)</f>
        <v>3</v>
      </c>
      <c r="H37" s="135"/>
      <c r="I37" s="116" t="str">
        <f>MID($AO$3,3,1)</f>
        <v>0</v>
      </c>
      <c r="J37" s="117"/>
      <c r="K37" s="117" t="str">
        <f>MID($AO$3,4,1)</f>
        <v>9</v>
      </c>
      <c r="L37" s="135"/>
      <c r="M37" s="116" t="str">
        <f>MID($AO$3,1,1)</f>
        <v>0</v>
      </c>
      <c r="N37" s="117"/>
      <c r="O37" s="117" t="str">
        <f>MID($AO$3,2,1)</f>
        <v>1</v>
      </c>
      <c r="P37" s="135"/>
      <c r="Q37" s="37"/>
      <c r="R37" s="37"/>
      <c r="S37" s="8"/>
      <c r="T37" s="8"/>
      <c r="U37" s="37"/>
      <c r="V37" s="37"/>
      <c r="W37" s="116" t="str">
        <f>MID($AP$3,5,1)</f>
        <v>2</v>
      </c>
      <c r="X37" s="117"/>
      <c r="Y37" s="117" t="str">
        <f>MID($AP$3,6,1)</f>
        <v>0</v>
      </c>
      <c r="Z37" s="117"/>
      <c r="AA37" s="117" t="str">
        <f>MID($AP$3,7,1)</f>
        <v>2</v>
      </c>
      <c r="AB37" s="117"/>
      <c r="AC37" s="117" t="str">
        <f>MID($AP$3,8,1)</f>
        <v>3</v>
      </c>
      <c r="AD37" s="135"/>
      <c r="AE37" s="116" t="str">
        <f>MID($AP$3,3,1)</f>
        <v>0</v>
      </c>
      <c r="AF37" s="117"/>
      <c r="AG37" s="117" t="str">
        <f>MID($AP$3,4,1)</f>
        <v>9</v>
      </c>
      <c r="AH37" s="135"/>
      <c r="AI37" s="116" t="str">
        <f>MID($AP$3,1,1)</f>
        <v>3</v>
      </c>
      <c r="AJ37" s="117"/>
      <c r="AK37" s="117" t="str">
        <f>MID($AP$3,2,1)</f>
        <v>0</v>
      </c>
      <c r="AL37" s="118"/>
    </row>
    <row r="38" ht="13.15" customHeight="true">
      <c r="A38" s="107" t="s">
        <v>94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108"/>
    </row>
    <row r="39" ht="13.15" customHeight="true">
      <c r="A39" s="136" t="s">
        <v>95</v>
      </c>
      <c r="B39" s="137"/>
      <c r="C39" s="138"/>
      <c r="D39" s="139"/>
      <c r="E39" s="140"/>
      <c r="F39" s="140"/>
      <c r="G39" s="140"/>
      <c r="H39" s="140"/>
      <c r="I39" s="140"/>
      <c r="J39" s="140"/>
      <c r="K39" s="140"/>
      <c r="L39" s="140"/>
      <c r="M39" s="139"/>
      <c r="N39" s="141"/>
      <c r="O39" s="140"/>
      <c r="P39" s="139"/>
      <c r="Q39" s="141"/>
      <c r="R39" s="140" t="str">
        <f>$AO$8</f>
        <v>0</v>
      </c>
      <c r="S39" s="140" t="str">
        <f>$AP$8</f>
      </c>
      <c r="T39" s="140" t="str">
        <f>$AQ$8</f>
      </c>
      <c r="U39" s="140" t="str">
        <f>$AR$8</f>
      </c>
      <c r="V39" s="140" t="str">
        <f>$AS$8</f>
      </c>
      <c r="W39" s="140" t="str">
        <f>$AT$8</f>
      </c>
      <c r="X39" s="140" t="str">
        <f>$AU$8</f>
      </c>
      <c r="Y39" s="142" t="str">
        <f>$AV$8</f>
      </c>
      <c r="Z39" s="140" t="str">
        <f>$AW$8</f>
      </c>
      <c r="AA39" s="138" t="str">
        <f>$AX$8</f>
      </c>
      <c r="AB39" s="143" t="str">
        <f>$AY$8</f>
      </c>
      <c r="AC39" s="124"/>
      <c r="AD39" s="124"/>
      <c r="AE39" s="124"/>
      <c r="AF39" s="124"/>
      <c r="AG39" s="124"/>
      <c r="AH39" s="124"/>
      <c r="AI39" s="124"/>
      <c r="AJ39" s="124"/>
      <c r="AK39" s="124"/>
      <c r="AL39" s="125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>
      <c r="A42" s="2" t="s"/>
      <c r="B42" s="2" t="s"/>
      <c r="C42" s="2" t="s"/>
      <c r="D42" s="2" t="s"/>
      <c r="E42" s="2" t="s"/>
      <c r="F42" s="2" t="s"/>
      <c r="G42" s="2" t="s"/>
      <c r="H42" s="2" t="s"/>
      <c r="I42" s="2" t="s"/>
      <c r="J42" s="2" t="s"/>
      <c r="K42" s="2" t="s"/>
      <c r="L42" s="2" t="s"/>
      <c r="M42" s="2" t="s"/>
      <c r="N42" s="2" t="s"/>
      <c r="O42" s="2" t="s"/>
      <c r="P42" s="2" t="s"/>
      <c r="Q42" s="2" t="s"/>
      <c r="R42" s="2" t="s"/>
      <c r="S42" s="2" t="s"/>
      <c r="T42" s="2" t="s"/>
      <c r="U42" s="2" t="s"/>
      <c r="V42" s="2" t="s"/>
      <c r="W42" s="2" t="s"/>
      <c r="X42" s="8"/>
      <c r="Y42" s="2" t="s"/>
      <c r="Z42" s="2" t="s"/>
      <c r="AA42" s="2" t="s"/>
      <c r="AB42" s="2" t="s"/>
      <c r="AC42" s="2" t="s"/>
      <c r="AD42" s="2" t="s"/>
      <c r="AE42" s="2" t="s"/>
      <c r="AF42" s="2" t="s"/>
      <c r="AG42" s="2" t="s"/>
      <c r="AH42" s="2" t="s"/>
      <c r="AI42" s="2" t="s"/>
      <c r="AJ42" s="2" t="s"/>
      <c r="AK42" s="2" t="s"/>
      <c r="AL42" s="2" t="s"/>
    </row>
  </sheetData>
  <dataValidations count="1">
    <dataValidation allowBlank="true" showInputMessage="true" showErrorMessage="true" promptTitle="MONTH" prompt="Please select a Month" type="" sqref="AN1">
      <formula1/>
    </dataValidation>
  </dataValidations>
  <mergeCells count="63">
    <mergeCell ref="M1:Z1"/>
    <mergeCell ref="M2:Z2"/>
    <mergeCell ref="A3:N3"/>
    <mergeCell ref="A23:AL23"/>
    <mergeCell ref="G25:S26"/>
    <mergeCell ref="Z25:AL26"/>
    <mergeCell ref="G27:S27"/>
    <mergeCell ref="Z27:AL27"/>
    <mergeCell ref="G28:S29"/>
    <mergeCell ref="Z28:AL29"/>
    <mergeCell ref="G30:S31"/>
    <mergeCell ref="Z30:AA30"/>
    <mergeCell ref="Z31:AA31"/>
    <mergeCell ref="A32:AL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AD33"/>
    <mergeCell ref="AE33:AF33"/>
    <mergeCell ref="AG33:AH33"/>
    <mergeCell ref="AI33:AJ33"/>
    <mergeCell ref="AK33:AL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39:B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1</v>
      </c>
      <c r="C10" s="167" t="str">
        <f>IFERROR(INDEX(Logs!$B$2:$B$500,MATCH(Beneficiaries!$B10,Logs!$A$2:$A$500,0)),"")</f>
        <v>Edith</v>
      </c>
      <c r="D10" s="167" t="str">
        <f>IFERROR(INDEX(Logs!$C$2:$C$500,MATCH(Beneficiaries!$B10,Logs!$A$2:$A$500,0)),"")</f>
        <v>Losper</v>
      </c>
      <c r="E10" s="168" t="str">
        <f>IFERROR(INDEX(Logs!$D$2:$D$500,MATCH(Beneficiaries!$B10,Logs!$A$2:$A$500,0)),"")</f>
        <v>6104090199088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IFERROR(INDEX(Logs!$E$2:$E$500,MATCH(Beneficiaries!$B10,Logs!$A$2:$A$500,0)),"")</f>
        <v>01/08/2021</v>
      </c>
      <c r="K10" s="171" t="str">
        <f>IFERROR(INDEX(Logs!$F$2:$F$500,MATCH(Beneficiaries!$B10,Logs!$A$2:$A$500,0)),"")</f>
        <v>30/09/2023</v>
      </c>
      <c r="L10" s="166">
        <f>IFERROR(INDEX(Logs!$G$2:$G$500,MATCH(Beneficiaries!$B10,Logs!$A$2:$A$500,0)),0)</f>
        <v>16</v>
      </c>
      <c r="M10" s="166">
        <v>0</v>
      </c>
      <c r="N10" s="166">
        <f>M10+L10</f>
        <v>16</v>
      </c>
      <c r="O10" s="172">
        <f>IFERROR(INDEX(Logs!$H$2:$H$500,MATCH(Beneficiaries!$B10,Logs!$A$2:$A$500,0)),)</f>
        <v>204.16</v>
      </c>
      <c r="P10" s="173">
        <f>IFERROR(N10*O10,0)</f>
        <v>3266.56</v>
      </c>
      <c r="Q10" s="174"/>
      <c r="R10" s="12">
        <f>IF('Beneficiaries (10)'!$P$30&gt;0,1,"")</f>
        <v>1</v>
      </c>
    </row>
    <row r="11">
      <c r="A11" s="145" t="str">
        <f>ID_Valid(E11)</f>
      </c>
      <c r="B11" s="166">
        <v>2</v>
      </c>
      <c r="C11" s="167" t="str">
        <f>IFERROR(INDEX(Logs!$B$2:$B$500,MATCH(Beneficiaries!$B11,Logs!$A$2:$A$500,0)),"")</f>
        <v>Lorraine</v>
      </c>
      <c r="D11" s="167" t="str">
        <f>IFERROR(INDEX(Logs!$C$2:$C$500,MATCH(Beneficiaries!$B11,Logs!$A$2:$A$500,0)),"")</f>
        <v>George</v>
      </c>
      <c r="E11" s="168" t="str">
        <f>IFERROR(INDEX(Logs!$D$2:$D$500,MATCH(Beneficiaries!$B11,Logs!$A$2:$A$500,0)),"")</f>
        <v>6208140257083</v>
      </c>
      <c r="F11" s="169" t="s">
        <v>125</v>
      </c>
      <c r="G11" s="166" t="str">
        <f>TheGender(E11)</f>
        <v>F</v>
      </c>
      <c r="H11" s="166" t="s">
        <v>125</v>
      </c>
      <c r="I11" s="166" t="s">
        <v>126</v>
      </c>
      <c r="J11" s="166" t="str">
        <f>IFERROR(INDEX(Logs!$E$2:$E$500,MATCH(Beneficiaries!$B11,Logs!$A$2:$A$500,0)),"")</f>
        <v>01/08/2021</v>
      </c>
      <c r="K11" s="166" t="str">
        <f>IFERROR(INDEX(Logs!$F$2:$F$500,MATCH(Beneficiaries!$B11,Logs!$A$2:$A$500,0)),"")</f>
        <v>30/09/2023</v>
      </c>
      <c r="L11" s="166">
        <f>IFERROR(INDEX(Logs!$G$2:$G$500,MATCH(Beneficiaries!$B11,Logs!$A$2:$A$500,0)),0)</f>
        <v>16</v>
      </c>
      <c r="M11" s="166">
        <v>0</v>
      </c>
      <c r="N11" s="166">
        <f>L11+M11</f>
        <v>16</v>
      </c>
      <c r="O11" s="172">
        <f>IFERROR(INDEX(Logs!$H$2:$H$500,MATCH(Beneficiaries!$B11,Logs!$A$2:$A$500,0)),)</f>
        <v>204.16</v>
      </c>
      <c r="P11" s="173">
        <f>IFERROR(N11*O11,0)</f>
        <v>3266.56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3</v>
      </c>
      <c r="C12" s="167" t="str">
        <f>IFERROR(INDEX(Logs!$B$2:$B$500,MATCH(Beneficiaries!$B12,Logs!$A$2:$A$500,0)),"")</f>
        <v>Lerina</v>
      </c>
      <c r="D12" s="167" t="str">
        <f>IFERROR(INDEX(Logs!$C$2:$C$500,MATCH(Beneficiaries!$B12,Logs!$A$2:$A$500,0)),"")</f>
        <v>Blaauw</v>
      </c>
      <c r="E12" s="168" t="str">
        <f>IFERROR(INDEX(Logs!$D$2:$D$500,MATCH(Beneficiaries!$B12,Logs!$A$2:$A$500,0)),"")</f>
        <v>7609200217082</v>
      </c>
      <c r="F12" s="169" t="s">
        <v>125</v>
      </c>
      <c r="G12" s="166" t="str">
        <f>TheGender(E12)</f>
        <v>F</v>
      </c>
      <c r="H12" s="166" t="s">
        <v>125</v>
      </c>
      <c r="I12" s="166" t="s">
        <v>126</v>
      </c>
      <c r="J12" s="166" t="str">
        <f>IFERROR(INDEX(Logs!$E$2:$E$500,MATCH(Beneficiaries!$B12,Logs!$A$2:$A$500,0)),"")</f>
        <v>01/08/2021</v>
      </c>
      <c r="K12" s="166" t="str">
        <f>IFERROR(INDEX(Logs!$F$2:$F$500,MATCH(Beneficiaries!$B12,Logs!$A$2:$A$500,0)),"")</f>
        <v>30/09/2023</v>
      </c>
      <c r="L12" s="166">
        <f>IFERROR(INDEX(Logs!$G$2:$G$500,MATCH(Beneficiaries!$B12,Logs!$A$2:$A$500,0)),0)</f>
        <v>16</v>
      </c>
      <c r="M12" s="166">
        <v>0</v>
      </c>
      <c r="N12" s="166">
        <f>L12+M12</f>
        <v>16</v>
      </c>
      <c r="O12" s="172">
        <f>IFERROR(INDEX(Logs!$H$2:$H$500,MATCH(Beneficiaries!$B12,Logs!$A$2:$A$500,0)),)</f>
        <v>204.16</v>
      </c>
      <c r="P12" s="173">
        <f>IFERROR(N12*O12,0)</f>
        <v>3266.56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4</v>
      </c>
      <c r="C13" s="167" t="str">
        <f>IFERROR(INDEX(Logs!$B$2:$B$500,MATCH(Beneficiaries!$B13,Logs!$A$2:$A$500,0)),"")</f>
        <v>Deborah</v>
      </c>
      <c r="D13" s="167" t="str">
        <f>IFERROR(INDEX(Logs!$C$2:$C$500,MATCH(Beneficiaries!$B13,Logs!$A$2:$A$500,0)),"")</f>
        <v>Losper</v>
      </c>
      <c r="E13" s="168" t="str">
        <f>IFERROR(INDEX(Logs!$D$2:$D$500,MATCH(Beneficiaries!$B13,Logs!$A$2:$A$500,0)),"")</f>
        <v>7303240246083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IFERROR(INDEX(Logs!$E$2:$E$500,MATCH(Beneficiaries!$B13,Logs!$A$2:$A$500,0)),"")</f>
        <v>01/08/2021</v>
      </c>
      <c r="K13" s="166" t="str">
        <f>IFERROR(INDEX(Logs!$F$2:$F$500,MATCH(Beneficiaries!$B13,Logs!$A$2:$A$500,0)),"")</f>
        <v>30/09/2023</v>
      </c>
      <c r="L13" s="166">
        <f>IFERROR(INDEX(Logs!$G$2:$G$500,MATCH(Beneficiaries!$B13,Logs!$A$2:$A$500,0)),0)</f>
        <v>16</v>
      </c>
      <c r="M13" s="166">
        <v>0</v>
      </c>
      <c r="N13" s="166">
        <f>L13+M13</f>
        <v>16</v>
      </c>
      <c r="O13" s="172">
        <f>IFERROR(INDEX(Logs!$H$2:$H$500,MATCH(Beneficiaries!$B13,Logs!$A$2:$A$500,0)),)</f>
        <v>204.16</v>
      </c>
      <c r="P13" s="173">
        <f>IFERROR(N13*O13,0)</f>
        <v>3266.56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5</v>
      </c>
      <c r="C14" s="167" t="str">
        <f>IFERROR(INDEX(Logs!$B$2:$B$500,MATCH(Beneficiaries!$B14,Logs!$A$2:$A$500,0)),"")</f>
        <v>Camerlita</v>
      </c>
      <c r="D14" s="167" t="str">
        <f>IFERROR(INDEX(Logs!$C$2:$C$500,MATCH(Beneficiaries!$B14,Logs!$A$2:$A$500,0)),"")</f>
        <v>Koks</v>
      </c>
      <c r="E14" s="168" t="str">
        <f>IFERROR(INDEX(Logs!$D$2:$D$500,MATCH(Beneficiaries!$B14,Logs!$A$2:$A$500,0)),"")</f>
        <v>9505170179088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IFERROR(INDEX(Logs!$E$2:$E$500,MATCH(Beneficiaries!$B14,Logs!$A$2:$A$500,0)),"")</f>
        <v>01/08/2021</v>
      </c>
      <c r="K14" s="166" t="str">
        <f>IFERROR(INDEX(Logs!$F$2:$F$500,MATCH(Beneficiaries!$B14,Logs!$A$2:$A$500,0)),"")</f>
        <v>30/09/2023</v>
      </c>
      <c r="L14" s="166">
        <f>IFERROR(INDEX(Logs!$G$2:$G$500,MATCH(Beneficiaries!$B14,Logs!$A$2:$A$500,0)),0)</f>
        <v>16</v>
      </c>
      <c r="M14" s="166">
        <v>0</v>
      </c>
      <c r="N14" s="166">
        <f>L14+M14</f>
        <v>16</v>
      </c>
      <c r="O14" s="172">
        <f>IFERROR(INDEX(Logs!$H$2:$H$500,MATCH(Beneficiaries!$B14,Logs!$A$2:$A$500,0)),)</f>
        <v>204.16</v>
      </c>
      <c r="P14" s="173">
        <f>IFERROR(N14*O14,0)</f>
        <v>3266.56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6</v>
      </c>
      <c r="C15" s="167" t="str">
        <f>IFERROR(INDEX(Logs!$B$2:$B$500,MATCH(Beneficiaries!$B15,Logs!$A$2:$A$500,0)),"")</f>
        <v>Zakhele</v>
      </c>
      <c r="D15" s="167" t="str">
        <f>IFERROR(INDEX(Logs!$C$2:$C$500,MATCH(Beneficiaries!$B15,Logs!$A$2:$A$500,0)),"")</f>
        <v>Mankayi</v>
      </c>
      <c r="E15" s="168" t="str">
        <f>IFERROR(INDEX(Logs!$D$2:$D$500,MATCH(Beneficiaries!$B15,Logs!$A$2:$A$500,0)),"")</f>
        <v>7202135853088</v>
      </c>
      <c r="F15" s="169" t="s">
        <v>125</v>
      </c>
      <c r="G15" s="166" t="str">
        <f>TheGender(E15)</f>
        <v>M</v>
      </c>
      <c r="H15" s="166" t="s">
        <v>125</v>
      </c>
      <c r="I15" s="166" t="s">
        <v>126</v>
      </c>
      <c r="J15" s="166" t="str">
        <f>IFERROR(INDEX(Logs!$E$2:$E$500,MATCH(Beneficiaries!$B15,Logs!$A$2:$A$500,0)),"")</f>
        <v>01/08/2021</v>
      </c>
      <c r="K15" s="166" t="str">
        <f>IFERROR(INDEX(Logs!$F$2:$F$500,MATCH(Beneficiaries!$B15,Logs!$A$2:$A$500,0)),"")</f>
        <v>30/09/2023</v>
      </c>
      <c r="L15" s="166">
        <f>IFERROR(INDEX(Logs!$G$2:$G$500,MATCH(Beneficiaries!$B15,Logs!$A$2:$A$500,0)),0)</f>
        <v>17</v>
      </c>
      <c r="M15" s="166">
        <v>0</v>
      </c>
      <c r="N15" s="166">
        <f>L15+M15</f>
        <v>17</v>
      </c>
      <c r="O15" s="172">
        <f>IFERROR(INDEX(Logs!$H$2:$H$500,MATCH(Beneficiaries!$B15,Logs!$A$2:$A$500,0)),)</f>
        <v>204.16</v>
      </c>
      <c r="P15" s="173">
        <f>IFERROR(N15*O15,0)</f>
        <v>3470.72</v>
      </c>
      <c r="Q15" s="174"/>
      <c r="R15" s="146" t="s"/>
    </row>
    <row r="16">
      <c r="A16" s="145" t="str">
        <f>ID_Valid(E16)</f>
      </c>
      <c r="B16" s="166">
        <v>7</v>
      </c>
      <c r="C16" s="167" t="str">
        <f>IFERROR(INDEX(Logs!$B$2:$B$500,MATCH(Beneficiaries!$B16,Logs!$A$2:$A$500,0)),"")</f>
        <v>Mzukisi</v>
      </c>
      <c r="D16" s="167" t="str">
        <f>IFERROR(INDEX(Logs!$C$2:$C$500,MATCH(Beneficiaries!$B16,Logs!$A$2:$A$500,0)),"")</f>
        <v>Mntuwentla</v>
      </c>
      <c r="E16" s="168" t="str">
        <f>IFERROR(INDEX(Logs!$D$2:$D$500,MATCH(Beneficiaries!$B16,Logs!$A$2:$A$500,0)),"")</f>
        <v>8201056452085</v>
      </c>
      <c r="F16" s="169" t="s">
        <v>125</v>
      </c>
      <c r="G16" s="166" t="str">
        <f>TheGender(E16)</f>
        <v>M</v>
      </c>
      <c r="H16" s="166" t="s">
        <v>125</v>
      </c>
      <c r="I16" s="166" t="s">
        <v>126</v>
      </c>
      <c r="J16" s="166" t="str">
        <f>IFERROR(INDEX(Logs!$E$2:$E$500,MATCH(Beneficiaries!$B16,Logs!$A$2:$A$500,0)),"")</f>
        <v>01/08/2021</v>
      </c>
      <c r="K16" s="166" t="str">
        <f>IFERROR(INDEX(Logs!$F$2:$F$500,MATCH(Beneficiaries!$B16,Logs!$A$2:$A$500,0)),"")</f>
        <v>30/09/2023</v>
      </c>
      <c r="L16" s="166">
        <f>IFERROR(INDEX(Logs!$G$2:$G$500,MATCH(Beneficiaries!$B16,Logs!$A$2:$A$500,0)),0)</f>
        <v>17</v>
      </c>
      <c r="M16" s="166">
        <v>0</v>
      </c>
      <c r="N16" s="166">
        <f>L16+M16</f>
        <v>17</v>
      </c>
      <c r="O16" s="172">
        <f>IFERROR(INDEX(Logs!$H$2:$H$500,MATCH(Beneficiaries!$B16,Logs!$A$2:$A$500,0)),)</f>
        <v>204.16</v>
      </c>
      <c r="P16" s="173">
        <f>IFERROR(N16*O16,0)</f>
        <v>3470.72</v>
      </c>
      <c r="Q16" s="174"/>
      <c r="R16" s="146" t="s"/>
    </row>
    <row r="17">
      <c r="A17" s="145" t="str">
        <f>ID_Valid(E17)</f>
      </c>
      <c r="B17" s="166">
        <v>8</v>
      </c>
      <c r="C17" s="167" t="str">
        <f>IFERROR(INDEX(Logs!$B$2:$B$500,MATCH(Beneficiaries!$B17,Logs!$A$2:$A$500,0)),"")</f>
        <v>Vuyiswa</v>
      </c>
      <c r="D17" s="167" t="str">
        <f>IFERROR(INDEX(Logs!$C$2:$C$500,MATCH(Beneficiaries!$B17,Logs!$A$2:$A$500,0)),"")</f>
        <v>Vellem</v>
      </c>
      <c r="E17" s="168" t="str">
        <f>IFERROR(INDEX(Logs!$D$2:$D$500,MATCH(Beneficiaries!$B17,Logs!$A$2:$A$500,0)),"")</f>
        <v>7511110728085</v>
      </c>
      <c r="F17" s="169" t="s">
        <v>125</v>
      </c>
      <c r="G17" s="166" t="str">
        <f>TheGender(E17)</f>
        <v>F</v>
      </c>
      <c r="H17" s="166" t="s">
        <v>125</v>
      </c>
      <c r="I17" s="166" t="s">
        <v>126</v>
      </c>
      <c r="J17" s="166" t="str">
        <f>IFERROR(INDEX(Logs!$E$2:$E$500,MATCH(Beneficiaries!$B17,Logs!$A$2:$A$500,0)),"")</f>
        <v>01/08/2021</v>
      </c>
      <c r="K17" s="166" t="str">
        <f>IFERROR(INDEX(Logs!$F$2:$F$500,MATCH(Beneficiaries!$B17,Logs!$A$2:$A$500,0)),"")</f>
        <v>31/10/2023</v>
      </c>
      <c r="L17" s="166">
        <f>IFERROR(INDEX(Logs!$G$2:$G$500,MATCH(Beneficiaries!$B17,Logs!$A$2:$A$500,0)),0)</f>
        <v>16</v>
      </c>
      <c r="M17" s="166">
        <v>0</v>
      </c>
      <c r="N17" s="166">
        <f>L17+M17</f>
        <v>16</v>
      </c>
      <c r="O17" s="172">
        <f>IFERROR(INDEX(Logs!$H$2:$H$500,MATCH(Beneficiaries!$B17,Logs!$A$2:$A$500,0)),)</f>
        <v>218.08</v>
      </c>
      <c r="P17" s="173">
        <f>IFERROR(N17*O17,0)</f>
        <v>3489.28</v>
      </c>
      <c r="Q17" s="174"/>
    </row>
    <row r="18">
      <c r="A18" s="145" t="str">
        <f>ID_Valid(E18)</f>
      </c>
      <c r="B18" s="166">
        <v>9</v>
      </c>
      <c r="C18" s="167" t="str">
        <f>IFERROR(INDEX(Logs!$B$2:$B$500,MATCH(Beneficiaries!$B18,Logs!$A$2:$A$500,0)),"")</f>
        <v>Jongikhaya</v>
      </c>
      <c r="D18" s="167" t="str">
        <f>IFERROR(INDEX(Logs!$C$2:$C$500,MATCH(Beneficiaries!$B18,Logs!$A$2:$A$500,0)),"")</f>
        <v>Bolish</v>
      </c>
      <c r="E18" s="168" t="str">
        <f>IFERROR(INDEX(Logs!$D$2:$D$500,MATCH(Beneficiaries!$B18,Logs!$A$2:$A$500,0)),"")</f>
        <v>6108215734083</v>
      </c>
      <c r="F18" s="169" t="s">
        <v>125</v>
      </c>
      <c r="G18" s="166" t="str">
        <f>TheGender(E18)</f>
        <v>M</v>
      </c>
      <c r="H18" s="166" t="s">
        <v>125</v>
      </c>
      <c r="I18" s="166" t="s">
        <v>126</v>
      </c>
      <c r="J18" s="166" t="str">
        <f>IFERROR(INDEX(Logs!$E$2:$E$500,MATCH(Beneficiaries!$B18,Logs!$A$2:$A$500,0)),"")</f>
        <v>01/08/2021</v>
      </c>
      <c r="K18" s="166" t="str">
        <f>IFERROR(INDEX(Logs!$F$2:$F$500,MATCH(Beneficiaries!$B18,Logs!$A$2:$A$500,0)),"")</f>
        <v>31/10/2023</v>
      </c>
      <c r="L18" s="166">
        <f>IFERROR(INDEX(Logs!$G$2:$G$500,MATCH(Beneficiaries!$B18,Logs!$A$2:$A$500,0)),0)</f>
        <v>16</v>
      </c>
      <c r="M18" s="166">
        <v>0</v>
      </c>
      <c r="N18" s="166">
        <f>L18+M18</f>
        <v>16</v>
      </c>
      <c r="O18" s="172">
        <f>IFERROR(INDEX(Logs!$H$2:$H$500,MATCH(Beneficiaries!$B18,Logs!$A$2:$A$500,0)),)</f>
        <v>218.08</v>
      </c>
      <c r="P18" s="173">
        <f>IFERROR(N18*O18,0)</f>
        <v>3489.28</v>
      </c>
      <c r="Q18" s="174"/>
    </row>
    <row r="19">
      <c r="A19" s="145" t="str">
        <f>ID_Valid(E19)</f>
      </c>
      <c r="B19" s="166">
        <v>10</v>
      </c>
      <c r="C19" s="167" t="str">
        <f>IFERROR(INDEX(Logs!$B$2:$B$500,MATCH(Beneficiaries!$B19,Logs!$A$2:$A$500,0)),"")</f>
        <v>Zukolwesizwe</v>
      </c>
      <c r="D19" s="167" t="str">
        <f>IFERROR(INDEX(Logs!$C$2:$C$500,MATCH(Beneficiaries!$B19,Logs!$A$2:$A$500,0)),"")</f>
        <v>Mngxe</v>
      </c>
      <c r="E19" s="168" t="str">
        <f>IFERROR(INDEX(Logs!$D$2:$D$500,MATCH(Beneficiaries!$B19,Logs!$A$2:$A$500,0)),"")</f>
        <v>8402095927083</v>
      </c>
      <c r="F19" s="169" t="s">
        <v>125</v>
      </c>
      <c r="G19" s="166" t="str">
        <f>TheGender(E19)</f>
        <v>M</v>
      </c>
      <c r="H19" s="166" t="s">
        <v>125</v>
      </c>
      <c r="I19" s="166" t="s">
        <v>126</v>
      </c>
      <c r="J19" s="166" t="str">
        <f>IFERROR(INDEX(Logs!$E$2:$E$500,MATCH(Beneficiaries!$B19,Logs!$A$2:$A$500,0)),"")</f>
        <v>01/08/2021</v>
      </c>
      <c r="K19" s="166" t="str">
        <f>IFERROR(INDEX(Logs!$F$2:$F$500,MATCH(Beneficiaries!$B19,Logs!$A$2:$A$500,0)),"")</f>
        <v>31/07/2024</v>
      </c>
      <c r="L19" s="166">
        <f>IFERROR(INDEX(Logs!$G$2:$G$500,MATCH(Beneficiaries!$B19,Logs!$A$2:$A$500,0)),0)</f>
        <v>20</v>
      </c>
      <c r="M19" s="166">
        <v>0</v>
      </c>
      <c r="N19" s="166">
        <f>L19+M19</f>
        <v>20</v>
      </c>
      <c r="O19" s="172">
        <f>IFERROR(INDEX(Logs!$H$2:$H$500,MATCH(Beneficiaries!$B19,Logs!$A$2:$A$500,0)),)</f>
        <v>0</v>
      </c>
      <c r="P19" s="173">
        <f>IFERROR(N19*O19,0)</f>
        <v>0</v>
      </c>
      <c r="Q19" s="174"/>
    </row>
    <row r="20">
      <c r="A20" s="145" t="str">
        <f>ID_Valid(E20)</f>
      </c>
      <c r="B20" s="166">
        <v>11</v>
      </c>
      <c r="C20" s="167" t="str">
        <f>IFERROR(INDEX(Logs!$B$2:$B$500,MATCH(Beneficiaries!$B20,Logs!$A$2:$A$500,0)),"")</f>
        <v>Vumile</v>
      </c>
      <c r="D20" s="167" t="str">
        <f>IFERROR(INDEX(Logs!$C$2:$C$500,MATCH(Beneficiaries!$B20,Logs!$A$2:$A$500,0)),"")</f>
        <v>Ntamo</v>
      </c>
      <c r="E20" s="168" t="str">
        <f>IFERROR(INDEX(Logs!$D$2:$D$500,MATCH(Beneficiaries!$B20,Logs!$A$2:$A$500,0)),"")</f>
        <v>7812285675089</v>
      </c>
      <c r="F20" s="169" t="s">
        <v>125</v>
      </c>
      <c r="G20" s="166" t="str">
        <f>TheGender(E20)</f>
        <v>M</v>
      </c>
      <c r="H20" s="166" t="s">
        <v>125</v>
      </c>
      <c r="I20" s="166" t="s">
        <v>126</v>
      </c>
      <c r="J20" s="166" t="str">
        <f>IFERROR(INDEX(Logs!$E$2:$E$500,MATCH(Beneficiaries!$B20,Logs!$A$2:$A$500,0)),"")</f>
        <v>01/08/2021</v>
      </c>
      <c r="K20" s="166" t="str">
        <f>IFERROR(INDEX(Logs!$F$2:$F$500,MATCH(Beneficiaries!$B20,Logs!$A$2:$A$500,0)),"")</f>
        <v>31/07/2024</v>
      </c>
      <c r="L20" s="166">
        <f>IFERROR(INDEX(Logs!$G$2:$G$500,MATCH(Beneficiaries!$B20,Logs!$A$2:$A$500,0)),0)</f>
        <v>20</v>
      </c>
      <c r="M20" s="166">
        <v>0</v>
      </c>
      <c r="N20" s="166">
        <f>L20+M20</f>
        <v>20</v>
      </c>
      <c r="O20" s="172">
        <f>IFERROR(INDEX(Logs!$H$2:$H$500,MATCH(Beneficiaries!$B20,Logs!$A$2:$A$500,0)),)</f>
        <v>0</v>
      </c>
      <c r="P20" s="173">
        <f>IFERROR(N20*O20,0)</f>
        <v>0</v>
      </c>
      <c r="Q20" s="174"/>
    </row>
    <row r="21">
      <c r="A21" s="145" t="str">
        <f>ID_Valid(E21)</f>
      </c>
      <c r="B21" s="166">
        <v>12</v>
      </c>
      <c r="C21" s="167" t="str">
        <f>IFERROR(INDEX(Logs!$B$2:$B$500,MATCH(Beneficiaries!$B21,Logs!$A$2:$A$500,0)),"")</f>
        <v>Musa</v>
      </c>
      <c r="D21" s="167" t="str">
        <f>IFERROR(INDEX(Logs!$C$2:$C$500,MATCH(Beneficiaries!$B21,Logs!$A$2:$A$500,0)),"")</f>
        <v>Nompumza</v>
      </c>
      <c r="E21" s="168" t="str">
        <f>IFERROR(INDEX(Logs!$D$2:$D$500,MATCH(Beneficiaries!$B21,Logs!$A$2:$A$500,0)),"")</f>
        <v>9306246140083</v>
      </c>
      <c r="F21" s="169" t="s">
        <v>125</v>
      </c>
      <c r="G21" s="166" t="str">
        <f>TheGender(E21)</f>
        <v>M</v>
      </c>
      <c r="H21" s="166" t="s">
        <v>125</v>
      </c>
      <c r="I21" s="166" t="s">
        <v>126</v>
      </c>
      <c r="J21" s="166" t="str">
        <f>IFERROR(INDEX(Logs!$E$2:$E$500,MATCH(Beneficiaries!$B21,Logs!$A$2:$A$500,0)),"")</f>
        <v>01/02/2022</v>
      </c>
      <c r="K21" s="166" t="str">
        <f>IFERROR(INDEX(Logs!$F$2:$F$500,MATCH(Beneficiaries!$B21,Logs!$A$2:$A$500,0)),"")</f>
        <v>31/07/2024</v>
      </c>
      <c r="L21" s="166">
        <f>IFERROR(INDEX(Logs!$G$2:$G$500,MATCH(Beneficiaries!$B21,Logs!$A$2:$A$500,0)),0)</f>
        <v>20</v>
      </c>
      <c r="M21" s="166">
        <v>0</v>
      </c>
      <c r="N21" s="166">
        <f>L21+M21</f>
        <v>20</v>
      </c>
      <c r="O21" s="172">
        <f>IFERROR(INDEX(Logs!$H$2:$H$500,MATCH(Beneficiaries!$B21,Logs!$A$2:$A$500,0)),)</f>
        <v>0</v>
      </c>
      <c r="P21" s="173">
        <f>IFERROR(N21*O21,0)</f>
        <v>0</v>
      </c>
      <c r="Q21" s="174"/>
    </row>
    <row r="22">
      <c r="A22" s="145" t="str">
        <f>ID_Valid(E22)</f>
      </c>
      <c r="B22" s="166">
        <v>13</v>
      </c>
      <c r="C22" s="175" t="str">
        <f>IFERROR(INDEX(Logs!$B$2:$B$500,MATCH(Beneficiaries!$B22,Logs!$A$2:$A$500,0)),"")</f>
        <v>Noluvo</v>
      </c>
      <c r="D22" s="167" t="str">
        <f>IFERROR(INDEX(Logs!$C$2:$C$500,MATCH(Beneficiaries!$B22,Logs!$A$2:$A$500,0)),"")</f>
        <v>Sofute</v>
      </c>
      <c r="E22" s="168" t="str">
        <f>IFERROR(INDEX(Logs!$D$2:$D$500,MATCH(Beneficiaries!$B22,Logs!$A$2:$A$500,0)),"")</f>
        <v>8704080957086</v>
      </c>
      <c r="F22" s="169" t="s">
        <v>125</v>
      </c>
      <c r="G22" s="166" t="str">
        <f>TheGender(E22)</f>
        <v>F</v>
      </c>
      <c r="H22" s="166" t="s">
        <v>125</v>
      </c>
      <c r="I22" s="166" t="s">
        <v>126</v>
      </c>
      <c r="J22" s="166" t="str">
        <f>IFERROR(INDEX(Logs!$E$2:$E$500,MATCH(Beneficiaries!$B22,Logs!$A$2:$A$500,0)),"")</f>
        <v>03/09/2021</v>
      </c>
      <c r="K22" s="166" t="str">
        <f>IFERROR(INDEX(Logs!$F$2:$F$500,MATCH(Beneficiaries!$B22,Logs!$A$2:$A$500,0)),"")</f>
        <v>30/09/2023</v>
      </c>
      <c r="L22" s="166">
        <f>IFERROR(INDEX(Logs!$G$2:$G$500,MATCH(Beneficiaries!$B22,Logs!$A$2:$A$500,0)),0)</f>
        <v>26</v>
      </c>
      <c r="M22" s="166">
        <v>0</v>
      </c>
      <c r="N22" s="166">
        <f>L22+M22</f>
        <v>26</v>
      </c>
      <c r="O22" s="172">
        <f>IFERROR(INDEX(Logs!$H$2:$H$500,MATCH(Beneficiaries!$B22,Logs!$A$2:$A$500,0)),)</f>
        <v>204.16</v>
      </c>
      <c r="P22" s="173">
        <f>IFERROR(N22*O22,0)</f>
        <v>5308.16</v>
      </c>
      <c r="Q22" s="174"/>
    </row>
    <row r="23">
      <c r="A23" s="145" t="str">
        <f>ID_Valid(E23)</f>
      </c>
      <c r="B23" s="166">
        <v>14</v>
      </c>
      <c r="C23" s="175" t="str">
        <f>IFERROR(INDEX(Logs!$B$2:$B$500,MATCH(Beneficiaries!$B23,Logs!$A$2:$A$500,0)),"")</f>
        <v>Phiwamandla</v>
      </c>
      <c r="D23" s="167" t="str">
        <f>IFERROR(INDEX(Logs!$C$2:$C$500,MATCH(Beneficiaries!$B23,Logs!$A$2:$A$500,0)),"")</f>
        <v>Colidiza</v>
      </c>
      <c r="E23" s="168" t="str">
        <f>IFERROR(INDEX(Logs!$D$2:$D$500,MATCH(Beneficiaries!$B23,Logs!$A$2:$A$500,0)),"")</f>
        <v>9309086131089</v>
      </c>
      <c r="F23" s="169" t="s">
        <v>125</v>
      </c>
      <c r="G23" s="166" t="str">
        <f>TheGender(E23)</f>
        <v>M</v>
      </c>
      <c r="H23" s="166" t="s">
        <v>125</v>
      </c>
      <c r="I23" s="166" t="s">
        <v>126</v>
      </c>
      <c r="J23" s="166" t="str">
        <f>IFERROR(INDEX(Logs!$E$2:$E$500,MATCH(Beneficiaries!$B23,Logs!$A$2:$A$500,0)),"")</f>
        <v>13/03/0009</v>
      </c>
      <c r="K23" s="166" t="str">
        <f>IFERROR(INDEX(Logs!$F$2:$F$500,MATCH(Beneficiaries!$B23,Logs!$A$2:$A$500,0)),"")</f>
        <v>30/09/2023</v>
      </c>
      <c r="L23" s="166">
        <f>IFERROR(INDEX(Logs!$G$2:$G$500,MATCH(Beneficiaries!$B23,Logs!$A$2:$A$500,0)),0)</f>
        <v>18</v>
      </c>
      <c r="M23" s="166">
        <v>0</v>
      </c>
      <c r="N23" s="166">
        <f>L23+M23</f>
        <v>18</v>
      </c>
      <c r="O23" s="172">
        <f>IFERROR(INDEX(Logs!$H$2:$H$500,MATCH(Beneficiaries!$B23,Logs!$A$2:$A$500,0)),)</f>
        <v>204.16</v>
      </c>
      <c r="P23" s="173">
        <f>IFERROR(N23*O23,0)</f>
        <v>3674.88</v>
      </c>
      <c r="Q23" s="174"/>
    </row>
    <row r="24">
      <c r="A24" s="145" t="str">
        <f>ID_Valid(E24)</f>
      </c>
      <c r="B24" s="166">
        <v>15</v>
      </c>
      <c r="C24" s="175" t="str">
        <f>IFERROR(INDEX(Logs!$B$2:$B$500,MATCH(Beneficiaries!$B24,Logs!$A$2:$A$500,0)),"")</f>
        <v>Zola</v>
      </c>
      <c r="D24" s="167" t="str">
        <f>IFERROR(INDEX(Logs!$C$2:$C$500,MATCH(Beneficiaries!$B24,Logs!$A$2:$A$500,0)),"")</f>
        <v>Fotoyi</v>
      </c>
      <c r="E24" s="168" t="str">
        <f>IFERROR(INDEX(Logs!$D$2:$D$500,MATCH(Beneficiaries!$B24,Logs!$A$2:$A$500,0)),"")</f>
        <v>6406166219082</v>
      </c>
      <c r="F24" s="169" t="s">
        <v>125</v>
      </c>
      <c r="G24" s="166" t="str">
        <f>TheGender(E24)</f>
        <v>M</v>
      </c>
      <c r="H24" s="166" t="s">
        <v>125</v>
      </c>
      <c r="I24" s="166" t="s">
        <v>126</v>
      </c>
      <c r="J24" s="166" t="str">
        <f>IFERROR(INDEX(Logs!$E$2:$E$500,MATCH(Beneficiaries!$B24,Logs!$A$2:$A$500,0)),"")</f>
        <v>03/09/2021</v>
      </c>
      <c r="K24" s="166" t="str">
        <f>IFERROR(INDEX(Logs!$F$2:$F$500,MATCH(Beneficiaries!$B24,Logs!$A$2:$A$500,0)),"")</f>
        <v>30/09/2023</v>
      </c>
      <c r="L24" s="166">
        <f>IFERROR(INDEX(Logs!$G$2:$G$500,MATCH(Beneficiaries!$B24,Logs!$A$2:$A$500,0)),0)</f>
        <v>18</v>
      </c>
      <c r="M24" s="166">
        <v>0</v>
      </c>
      <c r="N24" s="166">
        <f>L24+M24</f>
        <v>18</v>
      </c>
      <c r="O24" s="172">
        <f>IFERROR(INDEX(Logs!$H$2:$H$500,MATCH(Beneficiaries!$B24,Logs!$A$2:$A$500,0)),)</f>
        <v>204.16</v>
      </c>
      <c r="P24" s="173">
        <f>IFERROR(N24*O24,0)</f>
        <v>3674.88</v>
      </c>
      <c r="Q24" s="174"/>
    </row>
    <row r="25">
      <c r="A25" s="145" t="str">
        <f>ID_Valid(E25)</f>
      </c>
      <c r="B25" s="166">
        <v>16</v>
      </c>
      <c r="C25" s="171" t="str">
        <f>IFERROR(INDEX(Logs!$B$2:$B$500,MATCH(Beneficiaries!$B25,Logs!$A$2:$A$500,0)),"")</f>
        <v>Fefekazi</v>
      </c>
      <c r="D25" s="167" t="str">
        <f>IFERROR(INDEX(Logs!$C$2:$C$500,MATCH(Beneficiaries!$B25,Logs!$A$2:$A$500,0)),"")</f>
        <v>Siteto</v>
      </c>
      <c r="E25" s="168" t="str">
        <f>IFERROR(INDEX(Logs!$D$2:$D$500,MATCH(Beneficiaries!$B25,Logs!$A$2:$A$500,0)),"")</f>
        <v>8403241130085</v>
      </c>
      <c r="F25" s="169" t="s">
        <v>125</v>
      </c>
      <c r="G25" s="166" t="str">
        <f>TheGender(E25)</f>
        <v>F</v>
      </c>
      <c r="H25" s="166" t="s">
        <v>125</v>
      </c>
      <c r="I25" s="166" t="s">
        <v>126</v>
      </c>
      <c r="J25" s="166" t="str">
        <f>IFERROR(INDEX(Logs!$E$2:$E$500,MATCH(Beneficiaries!$B25,Logs!$A$2:$A$500,0)),"")</f>
        <v>03/09/2021</v>
      </c>
      <c r="K25" s="166" t="str">
        <f>IFERROR(INDEX(Logs!$F$2:$F$500,MATCH(Beneficiaries!$B25,Logs!$A$2:$A$500,0)),"")</f>
        <v>30/09/2023</v>
      </c>
      <c r="L25" s="166">
        <f>IFERROR(INDEX(Logs!$G$2:$G$500,MATCH(Beneficiaries!$B25,Logs!$A$2:$A$500,0)),0)</f>
        <v>26</v>
      </c>
      <c r="M25" s="166">
        <v>0</v>
      </c>
      <c r="N25" s="166">
        <f>L25+M25</f>
        <v>26</v>
      </c>
      <c r="O25" s="172">
        <f>IFERROR(INDEX(Logs!$H$2:$H$500,MATCH(Beneficiaries!$B25,Logs!$A$2:$A$500,0)),)</f>
        <v>204.16</v>
      </c>
      <c r="P25" s="173">
        <f>IFERROR(N25*O25,0)</f>
        <v>5308.16</v>
      </c>
      <c r="Q25" s="174"/>
    </row>
    <row r="26">
      <c r="A26" s="145" t="str">
        <f>ID_Valid(E26)</f>
      </c>
      <c r="B26" s="166">
        <v>17</v>
      </c>
      <c r="C26" s="171" t="str">
        <f>IFERROR(INDEX(Logs!$B$2:$B$500,MATCH(Beneficiaries!$B26,Logs!$A$2:$A$500,0)),"")</f>
        <v>Lizeka</v>
      </c>
      <c r="D26" s="167" t="str">
        <f>IFERROR(INDEX(Logs!$C$2:$C$500,MATCH(Beneficiaries!$B26,Logs!$A$2:$A$500,0)),"")</f>
        <v>Tasambana</v>
      </c>
      <c r="E26" s="168" t="str">
        <f>IFERROR(INDEX(Logs!$D$2:$D$500,MATCH(Beneficiaries!$B26,Logs!$A$2:$A$500,0)),"")</f>
        <v>8004011141086</v>
      </c>
      <c r="F26" s="169" t="s">
        <v>125</v>
      </c>
      <c r="G26" s="166" t="str">
        <f>TheGender(E26)</f>
        <v>F</v>
      </c>
      <c r="H26" s="166" t="s">
        <v>125</v>
      </c>
      <c r="I26" s="166" t="s">
        <v>126</v>
      </c>
      <c r="J26" s="166" t="str">
        <f>IFERROR(INDEX(Logs!$E$2:$E$500,MATCH(Beneficiaries!$B26,Logs!$A$2:$A$500,0)),"")</f>
        <v>03/09/2021</v>
      </c>
      <c r="K26" s="166" t="str">
        <f>IFERROR(INDEX(Logs!$F$2:$F$500,MATCH(Beneficiaries!$B26,Logs!$A$2:$A$500,0)),"")</f>
        <v>30/09/2023</v>
      </c>
      <c r="L26" s="166">
        <f>IFERROR(INDEX(Logs!$G$2:$G$500,MATCH(Beneficiaries!$B26,Logs!$A$2:$A$500,0)),0)</f>
        <v>26</v>
      </c>
      <c r="M26" s="166">
        <v>0</v>
      </c>
      <c r="N26" s="166">
        <f>L26+M26</f>
        <v>26</v>
      </c>
      <c r="O26" s="172">
        <f>IFERROR(INDEX(Logs!$H$2:$H$500,MATCH(Beneficiaries!$B26,Logs!$A$2:$A$500,0)),)</f>
        <v>218.08</v>
      </c>
      <c r="P26" s="173">
        <f>IFERROR(N26*O26,0)</f>
        <v>5670.08</v>
      </c>
      <c r="Q26" s="174"/>
    </row>
    <row r="27">
      <c r="A27" s="145" t="str">
        <f>ID_Valid(E27)</f>
      </c>
      <c r="B27" s="166">
        <v>18</v>
      </c>
      <c r="C27" s="171" t="str">
        <f>IFERROR(INDEX(Logs!$B$2:$B$500,MATCH(Beneficiaries!$B27,Logs!$A$2:$A$500,0)),"")</f>
        <v>Lindelwa</v>
      </c>
      <c r="D27" s="167" t="str">
        <f>IFERROR(INDEX(Logs!$C$2:$C$500,MATCH(Beneficiaries!$B27,Logs!$A$2:$A$500,0)),"")</f>
        <v>Bushula</v>
      </c>
      <c r="E27" s="168" t="str">
        <f>IFERROR(INDEX(Logs!$D$2:$D$500,MATCH(Beneficiaries!$B27,Logs!$A$2:$A$500,0)),"")</f>
        <v>7506051372083</v>
      </c>
      <c r="F27" s="169" t="s">
        <v>125</v>
      </c>
      <c r="G27" s="166" t="str">
        <f>TheGender(E27)</f>
        <v>F</v>
      </c>
      <c r="H27" s="166" t="s">
        <v>125</v>
      </c>
      <c r="I27" s="166" t="s">
        <v>126</v>
      </c>
      <c r="J27" s="166" t="str">
        <f>IFERROR(INDEX(Logs!$E$2:$E$500,MATCH(Beneficiaries!$B27,Logs!$A$2:$A$500,0)),"")</f>
        <v>03/09/2021</v>
      </c>
      <c r="K27" s="166" t="str">
        <f>IFERROR(INDEX(Logs!$F$2:$F$500,MATCH(Beneficiaries!$B27,Logs!$A$2:$A$500,0)),"")</f>
        <v>30/09/2023</v>
      </c>
      <c r="L27" s="166">
        <f>IFERROR(INDEX(Logs!$G$2:$G$500,MATCH(Beneficiaries!$B27,Logs!$A$2:$A$500,0)),0)</f>
        <v>26</v>
      </c>
      <c r="M27" s="166">
        <v>0</v>
      </c>
      <c r="N27" s="166">
        <f>L27+M27</f>
        <v>26</v>
      </c>
      <c r="O27" s="172">
        <f>IFERROR(INDEX(Logs!$H$2:$H$500,MATCH(Beneficiaries!$B27,Logs!$A$2:$A$500,0)),)</f>
        <v>204.16</v>
      </c>
      <c r="P27" s="173">
        <f>IFERROR(N27*O27,0)</f>
        <v>5308.16</v>
      </c>
      <c r="Q27" s="174"/>
    </row>
    <row r="28">
      <c r="A28" s="145" t="str">
        <f>ID_Valid(E28)</f>
      </c>
      <c r="B28" s="166">
        <v>19</v>
      </c>
      <c r="C28" s="171" t="str">
        <f>IFERROR(INDEX(Logs!$B$2:$B$500,MATCH(Beneficiaries!$B28,Logs!$A$2:$A$500,0)),"")</f>
        <v>Nokubonga</v>
      </c>
      <c r="D28" s="167" t="str">
        <f>IFERROR(INDEX(Logs!$C$2:$C$500,MATCH(Beneficiaries!$B28,Logs!$A$2:$A$500,0)),"")</f>
        <v>Mbekela</v>
      </c>
      <c r="E28" s="168" t="str">
        <f>IFERROR(INDEX(Logs!$D$2:$D$500,MATCH(Beneficiaries!$B28,Logs!$A$2:$A$500,0)),"")</f>
        <v>7703271115083</v>
      </c>
      <c r="F28" s="169" t="s">
        <v>125</v>
      </c>
      <c r="G28" s="166" t="str">
        <f>TheGender(E28)</f>
        <v>F</v>
      </c>
      <c r="H28" s="166" t="s">
        <v>125</v>
      </c>
      <c r="I28" s="166" t="s">
        <v>126</v>
      </c>
      <c r="J28" s="166" t="str">
        <f>IFERROR(INDEX(Logs!$E$2:$E$500,MATCH(Beneficiaries!$B28,Logs!$A$2:$A$500,0)),"")</f>
        <v>03/09/2021</v>
      </c>
      <c r="K28" s="166" t="str">
        <f>IFERROR(INDEX(Logs!$F$2:$F$500,MATCH(Beneficiaries!$B28,Logs!$A$2:$A$500,0)),"")</f>
        <v>30/09/2023</v>
      </c>
      <c r="L28" s="166">
        <f>IFERROR(INDEX(Logs!$G$2:$G$500,MATCH(Beneficiaries!$B28,Logs!$A$2:$A$500,0)),0)</f>
        <v>26</v>
      </c>
      <c r="M28" s="166">
        <v>0</v>
      </c>
      <c r="N28" s="166">
        <f>L28+M28</f>
        <v>26</v>
      </c>
      <c r="O28" s="172">
        <f>IFERROR(INDEX(Logs!$H$2:$H$500,MATCH(Beneficiaries!$B28,Logs!$A$2:$A$500,0)),)</f>
        <v>204.16</v>
      </c>
      <c r="P28" s="173">
        <f>IFERROR(N28*O28,0)</f>
        <v>5308.16</v>
      </c>
      <c r="Q28" s="174"/>
    </row>
    <row r="29">
      <c r="A29" s="145" t="str">
        <f>ID_Valid(E29)</f>
      </c>
      <c r="B29" s="166">
        <v>20</v>
      </c>
      <c r="C29" s="171" t="str">
        <f>IFERROR(INDEX(Logs!$B$2:$B$500,MATCH(Beneficiaries!$B29,Logs!$A$2:$A$500,0)),"")</f>
        <v>Bongisa</v>
      </c>
      <c r="D29" s="171" t="str">
        <f>IFERROR(INDEX(Logs!$C$2:$C$500,MATCH(Beneficiaries!$B29,Logs!$A$2:$A$500,0)),"")</f>
        <v>Kona</v>
      </c>
      <c r="E29" s="168" t="str">
        <f>IFERROR(INDEX(Logs!$D$2:$D$500,MATCH(Beneficiaries!$B29,Logs!$A$2:$A$500,0)),"")</f>
        <v>8309240581089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IFERROR(INDEX(Logs!$E$2:$E$500,MATCH(Beneficiaries!$B29,Logs!$A$2:$A$500,0)),"")</f>
        <v>03/09/2021</v>
      </c>
      <c r="K29" s="166" t="str">
        <f>IFERROR(INDEX(Logs!$F$2:$F$500,MATCH(Beneficiaries!$B29,Logs!$A$2:$A$500,0)),"")</f>
        <v>30/09/2023</v>
      </c>
      <c r="L29" s="166">
        <f>IFERROR(INDEX(Logs!$G$2:$G$500,MATCH(Beneficiaries!$B29,Logs!$A$2:$A$500,0)),0)</f>
        <v>26</v>
      </c>
      <c r="M29" s="166">
        <v>0</v>
      </c>
      <c r="N29" s="166">
        <f>L29+M29</f>
        <v>26</v>
      </c>
      <c r="O29" s="172">
        <f>IFERROR(INDEX(Logs!$H$2:$H$500,MATCH(Beneficiaries!$B29,Logs!$A$2:$A$500,0)),)</f>
        <v>204.16</v>
      </c>
      <c r="P29" s="173">
        <f>IFERROR(N29*O29,0)</f>
        <v>5308.16</v>
      </c>
      <c r="Q29" s="174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398</v>
      </c>
      <c r="M30" s="177">
        <f>SUM(M10:M29)</f>
        <v>0</v>
      </c>
      <c r="N30" s="177">
        <f>SUM(N10:N29)</f>
        <v>398</v>
      </c>
      <c r="O30" s="178">
        <f>SUM(O10:O29)</f>
        <v>3512.4799999999991</v>
      </c>
      <c r="P30" s="179">
        <f>SUM(P10:P29)</f>
        <v>69813.440000000002</v>
      </c>
      <c r="Q30" s="180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21</v>
      </c>
      <c r="C10" s="167" t="str">
        <f>IFERROR(INDEX(Logs!$B$2:$B$500,MATCH('Beneficiaries (2)'!$B10,Logs!$A$2:$A$500,0)),"")</f>
        <v>Funyanwa</v>
      </c>
      <c r="D10" s="167" t="str">
        <f>IFERROR(INDEX(Logs!$C$2:$C$500,MATCH('Beneficiaries (2)'!$B10,Logs!$A$2:$A$500,0)),"")</f>
        <v>Sobekwa-Qudalele</v>
      </c>
      <c r="E10" s="168" t="str">
        <f>IFERROR(INDEX(Logs!$D$2:$D$500,MATCH('Beneficiaries (2)'!$B10,Logs!$A$2:$A$500,0)),"")</f>
        <v>7912180403080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IFERROR(INDEX(Logs!$E$2:$E$500,MATCH('Beneficiaries (2)'!$B10,Logs!$A$2:$A$500,0)),"")</f>
        <v>03/09/2021</v>
      </c>
      <c r="K10" s="171" t="str">
        <f>IFERROR(INDEX(Logs!$F$2:$F$500,MATCH('Beneficiaries (2)'!$B10,Logs!$A$2:$A$500,0)),"")</f>
        <v>30/09/2023</v>
      </c>
      <c r="L10" s="166">
        <f>IFERROR(INDEX(Logs!$G$2:$G$500,MATCH('Beneficiaries (2)'!$B10,Logs!$A$2:$A$500,0)),0)</f>
        <v>26</v>
      </c>
      <c r="M10" s="166">
        <v>0</v>
      </c>
      <c r="N10" s="166">
        <f>M10+L10</f>
        <v>26</v>
      </c>
      <c r="O10" s="172">
        <f>IFERROR(INDEX(Logs!$H$2:$H$500,MATCH('Beneficiaries (2)'!$B10,Logs!$A$2:$A$500,0)),)</f>
        <v>204.16</v>
      </c>
      <c r="P10" s="173">
        <f>IFERROR(N10*O10,0)</f>
        <v>5308.16</v>
      </c>
      <c r="Q10" s="174"/>
      <c r="R10" s="12">
        <f>IF('Beneficiaries (10)'!$P$30&gt;0,1,"")</f>
        <v>1</v>
      </c>
    </row>
    <row r="11">
      <c r="A11" s="145" t="str">
        <f>ID_Valid(E11)</f>
      </c>
      <c r="B11" s="166">
        <v>22</v>
      </c>
      <c r="C11" s="167" t="str">
        <f>IFERROR(INDEX(Logs!$B$2:$B$500,MATCH('Beneficiaries (2)'!$B11,Logs!$A$2:$A$500,0)),"")</f>
        <v>Siphokazi</v>
      </c>
      <c r="D11" s="167" t="str">
        <f>IFERROR(INDEX(Logs!$C$2:$C$500,MATCH('Beneficiaries (2)'!$B11,Logs!$A$2:$A$500,0)),"")</f>
        <v>Dube</v>
      </c>
      <c r="E11" s="168" t="str">
        <f>IFERROR(INDEX(Logs!$D$2:$D$500,MATCH('Beneficiaries (2)'!$B11,Logs!$A$2:$A$500,0)),"")</f>
        <v>8508310446087</v>
      </c>
      <c r="F11" s="169" t="s">
        <v>125</v>
      </c>
      <c r="G11" s="166" t="str">
        <f>TheGender(E11)</f>
        <v>F</v>
      </c>
      <c r="H11" s="166" t="s">
        <v>125</v>
      </c>
      <c r="I11" s="166" t="s">
        <v>126</v>
      </c>
      <c r="J11" s="166" t="str">
        <f>IFERROR(INDEX(Logs!$E$2:$E$500,MATCH('Beneficiaries (2)'!$B11,Logs!$A$2:$A$500,0)),"")</f>
        <v>21/11/0001</v>
      </c>
      <c r="K11" s="166" t="str">
        <f>IFERROR(INDEX(Logs!$F$2:$F$500,MATCH('Beneficiaries (2)'!$B11,Logs!$A$2:$A$500,0)),"")</f>
        <v>31/10/2023</v>
      </c>
      <c r="L11" s="166">
        <f>IFERROR(INDEX(Logs!$G$2:$G$500,MATCH('Beneficiaries (2)'!$B11,Logs!$A$2:$A$500,0)),0)</f>
        <v>17</v>
      </c>
      <c r="M11" s="166">
        <v>0</v>
      </c>
      <c r="N11" s="166">
        <f>L11+M11</f>
        <v>17</v>
      </c>
      <c r="O11" s="172">
        <f>IFERROR(INDEX(Logs!$H$2:$H$500,MATCH('Beneficiaries (2)'!$B11,Logs!$A$2:$A$500,0)),)</f>
        <v>218.08</v>
      </c>
      <c r="P11" s="173">
        <f>IFERROR(N11*O11,0)</f>
        <v>3707.36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23</v>
      </c>
      <c r="C12" s="167" t="str">
        <f>IFERROR(INDEX(Logs!$B$2:$B$500,MATCH('Beneficiaries (2)'!$B12,Logs!$A$2:$A$500,0)),"")</f>
        <v>Vuyiswa</v>
      </c>
      <c r="D12" s="167" t="str">
        <f>IFERROR(INDEX(Logs!$C$2:$C$500,MATCH('Beneficiaries (2)'!$B12,Logs!$A$2:$A$500,0)),"")</f>
        <v>Damane</v>
      </c>
      <c r="E12" s="168" t="str">
        <f>IFERROR(INDEX(Logs!$D$2:$D$500,MATCH('Beneficiaries (2)'!$B12,Logs!$A$2:$A$500,0)),"")</f>
        <v>8008101327083</v>
      </c>
      <c r="F12" s="169" t="s">
        <v>125</v>
      </c>
      <c r="G12" s="166" t="str">
        <f>TheGender(E12)</f>
        <v>F</v>
      </c>
      <c r="H12" s="166" t="s">
        <v>125</v>
      </c>
      <c r="I12" s="166" t="s">
        <v>126</v>
      </c>
      <c r="J12" s="166" t="str">
        <f>IFERROR(INDEX(Logs!$E$2:$E$500,MATCH('Beneficiaries (2)'!$B12,Logs!$A$2:$A$500,0)),"")</f>
        <v>13/06/0007</v>
      </c>
      <c r="K12" s="166" t="str">
        <f>IFERROR(INDEX(Logs!$F$2:$F$500,MATCH('Beneficiaries (2)'!$B12,Logs!$A$2:$A$500,0)),"")</f>
        <v>30/09/2023</v>
      </c>
      <c r="L12" s="166">
        <f>IFERROR(INDEX(Logs!$G$2:$G$500,MATCH('Beneficiaries (2)'!$B12,Logs!$A$2:$A$500,0)),0)</f>
        <v>21</v>
      </c>
      <c r="M12" s="166">
        <v>0</v>
      </c>
      <c r="N12" s="166">
        <f>L12+M12</f>
        <v>21</v>
      </c>
      <c r="O12" s="172">
        <f>IFERROR(INDEX(Logs!$H$2:$H$500,MATCH('Beneficiaries (2)'!$B12,Logs!$A$2:$A$500,0)),)</f>
        <v>204.16</v>
      </c>
      <c r="P12" s="173">
        <f>IFERROR(N12*O12,0)</f>
        <v>4287.3599999999997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24</v>
      </c>
      <c r="C13" s="167" t="str">
        <f>IFERROR(INDEX(Logs!$B$2:$B$500,MATCH('Beneficiaries (2)'!$B13,Logs!$A$2:$A$500,0)),"")</f>
        <v>Babalwa</v>
      </c>
      <c r="D13" s="167" t="str">
        <f>IFERROR(INDEX(Logs!$C$2:$C$500,MATCH('Beneficiaries (2)'!$B13,Logs!$A$2:$A$500,0)),"")</f>
        <v>Mchenge</v>
      </c>
      <c r="E13" s="168" t="str">
        <f>IFERROR(INDEX(Logs!$D$2:$D$500,MATCH('Beneficiaries (2)'!$B13,Logs!$A$2:$A$500,0)),"")</f>
        <v>8404031198084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(2)'!$B13,Logs!$A$2:$A$500,0)),"")</f>
        <v>11/12/2021</v>
      </c>
      <c r="K13" s="166" t="str">
        <f>IFERROR(INDEX(Logs!$F$2:$F$500,MATCH('Beneficiaries (2)'!$B13,Logs!$A$2:$A$500,0)),"")</f>
        <v>30/09/2023</v>
      </c>
      <c r="L13" s="166">
        <f>IFERROR(INDEX(Logs!$G$2:$G$500,MATCH('Beneficiaries (2)'!$B13,Logs!$A$2:$A$500,0)),0)</f>
        <v>26</v>
      </c>
      <c r="M13" s="166">
        <v>0</v>
      </c>
      <c r="N13" s="166">
        <f>L13+M13</f>
        <v>26</v>
      </c>
      <c r="O13" s="172">
        <f>IFERROR(INDEX(Logs!$H$2:$H$500,MATCH('Beneficiaries (2)'!$B13,Logs!$A$2:$A$500,0)),)</f>
        <v>204.16</v>
      </c>
      <c r="P13" s="173">
        <f>IFERROR(N13*O13,0)</f>
        <v>5308.16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25</v>
      </c>
      <c r="C14" s="167" t="str">
        <f>IFERROR(INDEX(Logs!$B$2:$B$500,MATCH('Beneficiaries (2)'!$B14,Logs!$A$2:$A$500,0)),"")</f>
        <v>Louisa</v>
      </c>
      <c r="D14" s="167" t="str">
        <f>IFERROR(INDEX(Logs!$C$2:$C$500,MATCH('Beneficiaries (2)'!$B14,Logs!$A$2:$A$500,0)),"")</f>
        <v>Theron</v>
      </c>
      <c r="E14" s="168" t="str">
        <f>IFERROR(INDEX(Logs!$D$2:$D$500,MATCH('Beneficiaries (2)'!$B14,Logs!$A$2:$A$500,0)),"")</f>
        <v>7004010991086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(2)'!$B14,Logs!$A$2:$A$500,0)),"")</f>
        <v>01/03/2022</v>
      </c>
      <c r="K14" s="166" t="str">
        <f>IFERROR(INDEX(Logs!$F$2:$F$500,MATCH('Beneficiaries (2)'!$B14,Logs!$A$2:$A$500,0)),"")</f>
        <v>30/09/2023</v>
      </c>
      <c r="L14" s="166">
        <f>IFERROR(INDEX(Logs!$G$2:$G$500,MATCH('Beneficiaries (2)'!$B14,Logs!$A$2:$A$500,0)),0)</f>
        <v>22</v>
      </c>
      <c r="M14" s="166">
        <v>0</v>
      </c>
      <c r="N14" s="166">
        <f>L14+M14</f>
        <v>22</v>
      </c>
      <c r="O14" s="172">
        <f>IFERROR(INDEX(Logs!$H$2:$H$500,MATCH('Beneficiaries (2)'!$B14,Logs!$A$2:$A$500,0)),)</f>
        <v>204.16</v>
      </c>
      <c r="P14" s="173">
        <f>IFERROR(N14*O14,0)</f>
        <v>4491.5199999999995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26</v>
      </c>
      <c r="C15" s="167" t="str">
        <f>IFERROR(INDEX(Logs!$B$2:$B$500,MATCH('Beneficiaries (2)'!$B15,Logs!$A$2:$A$500,0)),"")</f>
        <v>Kekeletso</v>
      </c>
      <c r="D15" s="167" t="str">
        <f>IFERROR(INDEX(Logs!$C$2:$C$500,MATCH('Beneficiaries (2)'!$B15,Logs!$A$2:$A$500,0)),"")</f>
        <v>Sello</v>
      </c>
      <c r="E15" s="168" t="str">
        <f>IFERROR(INDEX(Logs!$D$2:$D$500,MATCH('Beneficiaries (2)'!$B15,Logs!$A$2:$A$500,0)),"")</f>
        <v>7903310506082</v>
      </c>
      <c r="F15" s="169" t="s">
        <v>125</v>
      </c>
      <c r="G15" s="166" t="str">
        <f>TheGender(E15)</f>
        <v>F</v>
      </c>
      <c r="H15" s="166" t="s">
        <v>125</v>
      </c>
      <c r="I15" s="166" t="s">
        <v>126</v>
      </c>
      <c r="J15" s="166" t="str">
        <f>IFERROR(INDEX(Logs!$E$2:$E$500,MATCH('Beneficiaries (2)'!$B15,Logs!$A$2:$A$500,0)),"")</f>
        <v>01/03/2022</v>
      </c>
      <c r="K15" s="166" t="str">
        <f>IFERROR(INDEX(Logs!$F$2:$F$500,MATCH('Beneficiaries (2)'!$B15,Logs!$A$2:$A$500,0)),"")</f>
        <v>30/09/2023</v>
      </c>
      <c r="L15" s="166">
        <f>IFERROR(INDEX(Logs!$G$2:$G$500,MATCH('Beneficiaries (2)'!$B15,Logs!$A$2:$A$500,0)),0)</f>
        <v>22</v>
      </c>
      <c r="M15" s="166">
        <v>0</v>
      </c>
      <c r="N15" s="166">
        <f>L15+M15</f>
        <v>22</v>
      </c>
      <c r="O15" s="172">
        <f>IFERROR(INDEX(Logs!$H$2:$H$500,MATCH('Beneficiaries (2)'!$B15,Logs!$A$2:$A$500,0)),)</f>
        <v>204.16</v>
      </c>
      <c r="P15" s="173">
        <f>IFERROR(N15*O15,0)</f>
        <v>4491.5199999999995</v>
      </c>
      <c r="Q15" s="174"/>
      <c r="R15" s="12"/>
    </row>
    <row r="16">
      <c r="A16" s="145" t="str">
        <f>ID_Valid(E16)</f>
      </c>
      <c r="B16" s="166">
        <v>27</v>
      </c>
      <c r="C16" s="167" t="str">
        <f>IFERROR(INDEX(Logs!$B$2:$B$500,MATCH('Beneficiaries (2)'!$B16,Logs!$A$2:$A$500,0)),"")</f>
        <v>Ntomboxolo</v>
      </c>
      <c r="D16" s="167" t="str">
        <f>IFERROR(INDEX(Logs!$C$2:$C$500,MATCH('Beneficiaries (2)'!$B16,Logs!$A$2:$A$500,0)),"")</f>
        <v>Yaya</v>
      </c>
      <c r="E16" s="168" t="str">
        <f>IFERROR(INDEX(Logs!$D$2:$D$500,MATCH('Beneficiaries (2)'!$B16,Logs!$A$2:$A$500,0)),"")</f>
        <v>8608030397089</v>
      </c>
      <c r="F16" s="169" t="s">
        <v>125</v>
      </c>
      <c r="G16" s="166" t="str">
        <f>TheGender(E16)</f>
        <v>F</v>
      </c>
      <c r="H16" s="166" t="s">
        <v>125</v>
      </c>
      <c r="I16" s="166" t="s">
        <v>126</v>
      </c>
      <c r="J16" s="166" t="str">
        <f>IFERROR(INDEX(Logs!$E$2:$E$500,MATCH('Beneficiaries (2)'!$B16,Logs!$A$2:$A$500,0)),"")</f>
        <v>05/03/2022</v>
      </c>
      <c r="K16" s="166" t="str">
        <f>IFERROR(INDEX(Logs!$F$2:$F$500,MATCH('Beneficiaries (2)'!$B16,Logs!$A$2:$A$500,0)),"")</f>
        <v>30/09/2023</v>
      </c>
      <c r="L16" s="166">
        <f>IFERROR(INDEX(Logs!$G$2:$G$500,MATCH('Beneficiaries (2)'!$B16,Logs!$A$2:$A$500,0)),0)</f>
        <v>26</v>
      </c>
      <c r="M16" s="166">
        <v>0</v>
      </c>
      <c r="N16" s="166">
        <f>L16+M16</f>
        <v>26</v>
      </c>
      <c r="O16" s="172">
        <f>IFERROR(INDEX(Logs!$H$2:$H$500,MATCH('Beneficiaries (2)'!$B16,Logs!$A$2:$A$500,0)),)</f>
        <v>204.16</v>
      </c>
      <c r="P16" s="173">
        <f>IFERROR(N16*O16,0)</f>
        <v>5308.16</v>
      </c>
      <c r="Q16" s="174"/>
      <c r="R16" s="12"/>
    </row>
    <row r="17">
      <c r="A17" s="145" t="str">
        <f>ID_Valid(E17)</f>
      </c>
      <c r="B17" s="166">
        <v>28</v>
      </c>
      <c r="C17" s="167" t="str">
        <f>IFERROR(INDEX(Logs!$B$2:$B$500,MATCH('Beneficiaries (2)'!$B17,Logs!$A$2:$A$500,0)),"")</f>
        <v>Nokubonga</v>
      </c>
      <c r="D17" s="167" t="str">
        <f>IFERROR(INDEX(Logs!$C$2:$C$500,MATCH('Beneficiaries (2)'!$B17,Logs!$A$2:$A$500,0)),"")</f>
        <v>Mkondo</v>
      </c>
      <c r="E17" s="168" t="str">
        <f>IFERROR(INDEX(Logs!$D$2:$D$500,MATCH('Beneficiaries (2)'!$B17,Logs!$A$2:$A$500,0)),"")</f>
        <v>8210250941082</v>
      </c>
      <c r="F17" s="169" t="s">
        <v>125</v>
      </c>
      <c r="G17" s="166" t="str">
        <f>TheGender(E17)</f>
        <v>F</v>
      </c>
      <c r="H17" s="166" t="s">
        <v>125</v>
      </c>
      <c r="I17" s="166" t="s">
        <v>126</v>
      </c>
      <c r="J17" s="166" t="str">
        <f>IFERROR(INDEX(Logs!$E$2:$E$500,MATCH('Beneficiaries (2)'!$B17,Logs!$A$2:$A$500,0)),"")</f>
        <v>05/03/2022</v>
      </c>
      <c r="K17" s="166" t="str">
        <f>IFERROR(INDEX(Logs!$F$2:$F$500,MATCH('Beneficiaries (2)'!$B17,Logs!$A$2:$A$500,0)),"")</f>
        <v>30/09/2023</v>
      </c>
      <c r="L17" s="166">
        <f>IFERROR(INDEX(Logs!$G$2:$G$500,MATCH('Beneficiaries (2)'!$B17,Logs!$A$2:$A$500,0)),0)</f>
        <v>26</v>
      </c>
      <c r="M17" s="166">
        <v>0</v>
      </c>
      <c r="N17" s="166">
        <f>L17+M17</f>
        <v>26</v>
      </c>
      <c r="O17" s="172">
        <f>IFERROR(INDEX(Logs!$H$2:$H$500,MATCH('Beneficiaries (2)'!$B17,Logs!$A$2:$A$500,0)),)</f>
        <v>204.16</v>
      </c>
      <c r="P17" s="173">
        <f>IFERROR(N17*O17,0)</f>
        <v>5308.16</v>
      </c>
      <c r="Q17" s="174"/>
    </row>
    <row r="18">
      <c r="A18" s="145" t="str">
        <f>ID_Valid(E18)</f>
        <v>INVALID ID - Check Digit</v>
      </c>
      <c r="B18" s="166">
        <v>29</v>
      </c>
      <c r="C18" s="167" t="str">
        <f>IFERROR(INDEX(Logs!$B$2:$B$500,MATCH('Beneficiaries (2)'!$B18,Logs!$A$2:$A$500,0)),"")</f>
        <v>Ntandazo</v>
      </c>
      <c r="D18" s="167" t="str">
        <f>IFERROR(INDEX(Logs!$C$2:$C$500,MATCH('Beneficiaries (2)'!$B18,Logs!$A$2:$A$500,0)),"")</f>
        <v>Baphi</v>
      </c>
      <c r="E18" s="168" t="str">
        <f>IFERROR(INDEX(Logs!$D$2:$D$500,MATCH('Beneficiaries (2)'!$B18,Logs!$A$2:$A$500,0)),"")</f>
        <v>8303037251087</v>
      </c>
      <c r="F18" s="169" t="s">
        <v>125</v>
      </c>
      <c r="G18" s="166" t="str">
        <f>TheGender(E18)</f>
        <v>M</v>
      </c>
      <c r="H18" s="166" t="s">
        <v>125</v>
      </c>
      <c r="I18" s="166" t="s">
        <v>126</v>
      </c>
      <c r="J18" s="166" t="str">
        <f>IFERROR(INDEX(Logs!$E$2:$E$500,MATCH('Beneficiaries (2)'!$B18,Logs!$A$2:$A$500,0)),"")</f>
        <v>12/09/0013</v>
      </c>
      <c r="K18" s="166" t="str">
        <f>IFERROR(INDEX(Logs!$F$2:$F$500,MATCH('Beneficiaries (2)'!$B18,Logs!$A$2:$A$500,0)),"")</f>
        <v>30/09/2023</v>
      </c>
      <c r="L18" s="166">
        <f>IFERROR(INDEX(Logs!$G$2:$G$500,MATCH('Beneficiaries (2)'!$B18,Logs!$A$2:$A$500,0)),0)</f>
        <v>18</v>
      </c>
      <c r="M18" s="166">
        <v>0</v>
      </c>
      <c r="N18" s="166">
        <f>L18+M18</f>
        <v>18</v>
      </c>
      <c r="O18" s="172">
        <f>IFERROR(INDEX(Logs!$H$2:$H$500,MATCH('Beneficiaries (2)'!$B18,Logs!$A$2:$A$500,0)),)</f>
        <v>204.16</v>
      </c>
      <c r="P18" s="173">
        <f>IFERROR(N18*O18,0)</f>
        <v>3674.88</v>
      </c>
      <c r="Q18" s="174"/>
    </row>
    <row r="19">
      <c r="A19" s="145" t="str">
        <f>ID_Valid(E19)</f>
      </c>
      <c r="B19" s="166">
        <v>30</v>
      </c>
      <c r="C19" s="167" t="str">
        <f>IFERROR(INDEX(Logs!$B$2:$B$500,MATCH('Beneficiaries (2)'!$B19,Logs!$A$2:$A$500,0)),"")</f>
        <v>Ntombesiphelo</v>
      </c>
      <c r="D19" s="167" t="str">
        <f>IFERROR(INDEX(Logs!$C$2:$C$500,MATCH('Beneficiaries (2)'!$B19,Logs!$A$2:$A$500,0)),"")</f>
        <v>Diniso</v>
      </c>
      <c r="E19" s="168" t="str">
        <f>IFERROR(INDEX(Logs!$D$2:$D$500,MATCH('Beneficiaries (2)'!$B19,Logs!$A$2:$A$500,0)),"")</f>
        <v>9903201025083</v>
      </c>
      <c r="F19" s="169" t="s">
        <v>125</v>
      </c>
      <c r="G19" s="166" t="str">
        <f>TheGender(E19)</f>
        <v>F</v>
      </c>
      <c r="H19" s="166" t="s">
        <v>125</v>
      </c>
      <c r="I19" s="166" t="s">
        <v>126</v>
      </c>
      <c r="J19" s="166" t="str">
        <f>IFERROR(INDEX(Logs!$E$2:$E$500,MATCH('Beneficiaries (2)'!$B19,Logs!$A$2:$A$500,0)),"")</f>
        <v>01/05/2022</v>
      </c>
      <c r="K19" s="166" t="str">
        <f>IFERROR(INDEX(Logs!$F$2:$F$500,MATCH('Beneficiaries (2)'!$B19,Logs!$A$2:$A$500,0)),"")</f>
        <v>30/09/2023</v>
      </c>
      <c r="L19" s="166">
        <f>IFERROR(INDEX(Logs!$G$2:$G$500,MATCH('Beneficiaries (2)'!$B19,Logs!$A$2:$A$500,0)),0)</f>
        <v>22</v>
      </c>
      <c r="M19" s="166">
        <v>0</v>
      </c>
      <c r="N19" s="166">
        <f>L19+M19</f>
        <v>22</v>
      </c>
      <c r="O19" s="172">
        <f>IFERROR(INDEX(Logs!$H$2:$H$500,MATCH('Beneficiaries (2)'!$B19,Logs!$A$2:$A$500,0)),)</f>
        <v>204.16</v>
      </c>
      <c r="P19" s="173">
        <f>IFERROR(N19*O19,0)</f>
        <v>4491.5199999999995</v>
      </c>
      <c r="Q19" s="174"/>
    </row>
    <row r="20">
      <c r="A20" s="145" t="str">
        <f>ID_Valid(E20)</f>
      </c>
      <c r="B20" s="166">
        <v>31</v>
      </c>
      <c r="C20" s="167" t="str">
        <f>IFERROR(INDEX(Logs!$B$2:$B$500,MATCH('Beneficiaries (2)'!$B20,Logs!$A$2:$A$500,0)),"")</f>
        <v>Ntombizonke</v>
      </c>
      <c r="D20" s="167" t="str">
        <f>IFERROR(INDEX(Logs!$C$2:$C$500,MATCH('Beneficiaries (2)'!$B20,Logs!$A$2:$A$500,0)),"")</f>
        <v>Mkhetshane`</v>
      </c>
      <c r="E20" s="168" t="str">
        <f>IFERROR(INDEX(Logs!$D$2:$D$500,MATCH('Beneficiaries (2)'!$B20,Logs!$A$2:$A$500,0)),"")</f>
        <v>8209131449083</v>
      </c>
      <c r="F20" s="169" t="s">
        <v>125</v>
      </c>
      <c r="G20" s="166" t="str">
        <f>TheGender(E20)</f>
        <v>F</v>
      </c>
      <c r="H20" s="166" t="s">
        <v>125</v>
      </c>
      <c r="I20" s="166" t="s">
        <v>126</v>
      </c>
      <c r="J20" s="166" t="str">
        <f>IFERROR(INDEX(Logs!$E$2:$E$500,MATCH('Beneficiaries (2)'!$B20,Logs!$A$2:$A$500,0)),"")</f>
        <v>13/12/0006</v>
      </c>
      <c r="K20" s="166" t="str">
        <f>IFERROR(INDEX(Logs!$F$2:$F$500,MATCH('Beneficiaries (2)'!$B20,Logs!$A$2:$A$500,0)),"")</f>
        <v>30/09/2023</v>
      </c>
      <c r="L20" s="166">
        <f>IFERROR(INDEX(Logs!$G$2:$G$500,MATCH('Beneficiaries (2)'!$B20,Logs!$A$2:$A$500,0)),0)</f>
        <v>22</v>
      </c>
      <c r="M20" s="166">
        <v>0</v>
      </c>
      <c r="N20" s="166">
        <f>L20+M20</f>
        <v>22</v>
      </c>
      <c r="O20" s="172">
        <f>IFERROR(INDEX(Logs!$H$2:$H$500,MATCH('Beneficiaries (2)'!$B20,Logs!$A$2:$A$500,0)),)</f>
        <v>204.16</v>
      </c>
      <c r="P20" s="173">
        <f>IFERROR(N20*O20,0)</f>
        <v>4491.5199999999995</v>
      </c>
      <c r="Q20" s="174"/>
    </row>
    <row r="21">
      <c r="A21" s="145" t="str">
        <f>ID_Valid(E21)</f>
      </c>
      <c r="B21" s="166">
        <v>32</v>
      </c>
      <c r="C21" s="167" t="str">
        <f>IFERROR(INDEX(Logs!$B$2:$B$500,MATCH('Beneficiaries (2)'!$B21,Logs!$A$2:$A$500,0)),"")</f>
        <v>Dunyiswa</v>
      </c>
      <c r="D21" s="167" t="str">
        <f>IFERROR(INDEX(Logs!$C$2:$C$500,MATCH('Beneficiaries (2)'!$B21,Logs!$A$2:$A$500,0)),"")</f>
        <v>Ngxabazi</v>
      </c>
      <c r="E21" s="168" t="str">
        <f>IFERROR(INDEX(Logs!$D$2:$D$500,MATCH('Beneficiaries (2)'!$B21,Logs!$A$2:$A$500,0)),"")</f>
        <v>8302270712088</v>
      </c>
      <c r="F21" s="169" t="s">
        <v>125</v>
      </c>
      <c r="G21" s="166" t="str">
        <f>TheGender(E21)</f>
        <v>F</v>
      </c>
      <c r="H21" s="166" t="s">
        <v>125</v>
      </c>
      <c r="I21" s="166" t="s">
        <v>126</v>
      </c>
      <c r="J21" s="166" t="str">
        <f>IFERROR(INDEX(Logs!$E$2:$E$500,MATCH('Beneficiaries (2)'!$B21,Logs!$A$2:$A$500,0)),"")</f>
        <v>12/02/0007</v>
      </c>
      <c r="K21" s="166" t="str">
        <f>IFERROR(INDEX(Logs!$F$2:$F$500,MATCH('Beneficiaries (2)'!$B21,Logs!$A$2:$A$500,0)),"")</f>
        <v>30/09/2023</v>
      </c>
      <c r="L21" s="166">
        <f>IFERROR(INDEX(Logs!$G$2:$G$500,MATCH('Beneficiaries (2)'!$B21,Logs!$A$2:$A$500,0)),0)</f>
        <v>17</v>
      </c>
      <c r="M21" s="166">
        <v>0</v>
      </c>
      <c r="N21" s="166">
        <f>L21+M21</f>
        <v>17</v>
      </c>
      <c r="O21" s="172">
        <f>IFERROR(INDEX(Logs!$H$2:$H$500,MATCH('Beneficiaries (2)'!$B21,Logs!$A$2:$A$500,0)),)</f>
        <v>204.16</v>
      </c>
      <c r="P21" s="173">
        <f>IFERROR(N21*O21,0)</f>
        <v>3470.72</v>
      </c>
      <c r="Q21" s="174"/>
    </row>
    <row r="22">
      <c r="A22" s="145" t="str">
        <f>ID_Valid(E22)</f>
      </c>
      <c r="B22" s="166">
        <v>33</v>
      </c>
      <c r="C22" s="175" t="str">
        <f>IFERROR(INDEX(Logs!$B$2:$B$500,MATCH('Beneficiaries (2)'!$B22,Logs!$A$2:$A$500,0)),"")</f>
        <v>Nomakhaya</v>
      </c>
      <c r="D22" s="167" t="str">
        <f>IFERROR(INDEX(Logs!$C$2:$C$500,MATCH('Beneficiaries (2)'!$B22,Logs!$A$2:$A$500,0)),"")</f>
        <v>Sinkwane</v>
      </c>
      <c r="E22" s="168" t="str">
        <f>IFERROR(INDEX(Logs!$D$2:$D$500,MATCH('Beneficiaries (2)'!$B22,Logs!$A$2:$A$500,0)),"")</f>
        <v>8306061336080</v>
      </c>
      <c r="F22" s="169" t="s">
        <v>125</v>
      </c>
      <c r="G22" s="166" t="str">
        <f>TheGender(E22)</f>
        <v>F</v>
      </c>
      <c r="H22" s="166" t="s">
        <v>125</v>
      </c>
      <c r="I22" s="166" t="s">
        <v>126</v>
      </c>
      <c r="J22" s="166" t="str">
        <f>IFERROR(INDEX(Logs!$E$2:$E$500,MATCH('Beneficiaries (2)'!$B22,Logs!$A$2:$A$500,0)),"")</f>
        <v>12/02/0007</v>
      </c>
      <c r="K22" s="166" t="str">
        <f>IFERROR(INDEX(Logs!$F$2:$F$500,MATCH('Beneficiaries (2)'!$B22,Logs!$A$2:$A$500,0)),"")</f>
        <v>30/09/2023</v>
      </c>
      <c r="L22" s="166">
        <f>IFERROR(INDEX(Logs!$G$2:$G$500,MATCH('Beneficiaries (2)'!$B22,Logs!$A$2:$A$500,0)),0)</f>
        <v>17</v>
      </c>
      <c r="M22" s="166">
        <v>0</v>
      </c>
      <c r="N22" s="166">
        <f>L22+M22</f>
        <v>17</v>
      </c>
      <c r="O22" s="172">
        <f>IFERROR(INDEX(Logs!$H$2:$H$500,MATCH('Beneficiaries (2)'!$B22,Logs!$A$2:$A$500,0)),)</f>
        <v>204.16</v>
      </c>
      <c r="P22" s="173">
        <f>IFERROR(N22*O22,0)</f>
        <v>3470.72</v>
      </c>
      <c r="Q22" s="174"/>
    </row>
    <row r="23">
      <c r="A23" s="145" t="str">
        <f>ID_Valid(E23)</f>
        <v>INVALID ID - Check Digit</v>
      </c>
      <c r="B23" s="166">
        <v>34</v>
      </c>
      <c r="C23" s="175" t="str">
        <f>IFERROR(INDEX(Logs!$B$2:$B$500,MATCH('Beneficiaries (2)'!$B23,Logs!$A$2:$A$500,0)),"")</f>
        <v>Dywayda</v>
      </c>
      <c r="D23" s="167" t="str">
        <f>IFERROR(INDEX(Logs!$C$2:$C$500,MATCH('Beneficiaries (2)'!$B23,Logs!$A$2:$A$500,0)),"")</f>
        <v>Shumi</v>
      </c>
      <c r="E23" s="168" t="str">
        <f>IFERROR(INDEX(Logs!$D$2:$D$500,MATCH('Beneficiaries (2)'!$B23,Logs!$A$2:$A$500,0)),"")</f>
        <v>9402201606082</v>
      </c>
      <c r="F23" s="169" t="s">
        <v>125</v>
      </c>
      <c r="G23" s="166" t="str">
        <f>TheGender(E23)</f>
        <v>F</v>
      </c>
      <c r="H23" s="166" t="s">
        <v>125</v>
      </c>
      <c r="I23" s="166" t="s">
        <v>126</v>
      </c>
      <c r="J23" s="166" t="str">
        <f>IFERROR(INDEX(Logs!$E$2:$E$500,MATCH('Beneficiaries (2)'!$B23,Logs!$A$2:$A$500,0)),"")</f>
        <v>12/02/0007</v>
      </c>
      <c r="K23" s="166" t="str">
        <f>IFERROR(INDEX(Logs!$F$2:$F$500,MATCH('Beneficiaries (2)'!$B23,Logs!$A$2:$A$500,0)),"")</f>
        <v>30/09/2023</v>
      </c>
      <c r="L23" s="166">
        <f>IFERROR(INDEX(Logs!$G$2:$G$500,MATCH('Beneficiaries (2)'!$B23,Logs!$A$2:$A$500,0)),0)</f>
        <v>22</v>
      </c>
      <c r="M23" s="166">
        <v>0</v>
      </c>
      <c r="N23" s="166">
        <f>L23+M23</f>
        <v>22</v>
      </c>
      <c r="O23" s="172">
        <f>IFERROR(INDEX(Logs!$H$2:$H$500,MATCH('Beneficiaries (2)'!$B23,Logs!$A$2:$A$500,0)),)</f>
        <v>204.16</v>
      </c>
      <c r="P23" s="173">
        <f>IFERROR(N23*O23,0)</f>
        <v>4491.5199999999995</v>
      </c>
      <c r="Q23" s="174"/>
    </row>
    <row r="24">
      <c r="A24" s="145" t="str">
        <f>ID_Valid(E24)</f>
      </c>
      <c r="B24" s="166">
        <v>35</v>
      </c>
      <c r="C24" s="175" t="str">
        <f>IFERROR(INDEX(Logs!$B$2:$B$500,MATCH('Beneficiaries (2)'!$B24,Logs!$A$2:$A$500,0)),"")</f>
        <v>Natasha</v>
      </c>
      <c r="D24" s="167" t="str">
        <f>IFERROR(INDEX(Logs!$C$2:$C$500,MATCH('Beneficiaries (2)'!$B24,Logs!$A$2:$A$500,0)),"")</f>
        <v>Bailey</v>
      </c>
      <c r="E24" s="168" t="str">
        <f>IFERROR(INDEX(Logs!$D$2:$D$500,MATCH('Beneficiaries (2)'!$B24,Logs!$A$2:$A$500,0)),"")</f>
        <v>8203140178080</v>
      </c>
      <c r="F24" s="169" t="s">
        <v>125</v>
      </c>
      <c r="G24" s="166" t="str">
        <f>TheGender(E24)</f>
        <v>F</v>
      </c>
      <c r="H24" s="166" t="s">
        <v>125</v>
      </c>
      <c r="I24" s="166" t="s">
        <v>126</v>
      </c>
      <c r="J24" s="166" t="str">
        <f>IFERROR(INDEX(Logs!$E$2:$E$500,MATCH('Beneficiaries (2)'!$B24,Logs!$A$2:$A$500,0)),"")</f>
        <v>12/02/0007</v>
      </c>
      <c r="K24" s="166" t="str">
        <f>IFERROR(INDEX(Logs!$F$2:$F$500,MATCH('Beneficiaries (2)'!$B24,Logs!$A$2:$A$500,0)),"")</f>
        <v>30/09/2023</v>
      </c>
      <c r="L24" s="166">
        <f>IFERROR(INDEX(Logs!$G$2:$G$500,MATCH('Beneficiaries (2)'!$B24,Logs!$A$2:$A$500,0)),0)</f>
        <v>22</v>
      </c>
      <c r="M24" s="166">
        <v>0</v>
      </c>
      <c r="N24" s="166">
        <f>L24+M24</f>
        <v>22</v>
      </c>
      <c r="O24" s="172">
        <f>IFERROR(INDEX(Logs!$H$2:$H$500,MATCH('Beneficiaries (2)'!$B24,Logs!$A$2:$A$500,0)),)</f>
        <v>204.16</v>
      </c>
      <c r="P24" s="173">
        <f>IFERROR(N24*O24,0)</f>
        <v>4491.5199999999995</v>
      </c>
      <c r="Q24" s="174"/>
    </row>
    <row r="25">
      <c r="A25" s="145" t="str">
        <f>ID_Valid(E25)</f>
      </c>
      <c r="B25" s="166">
        <v>36</v>
      </c>
      <c r="C25" s="171" t="str">
        <f>IFERROR(INDEX(Logs!$B$2:$B$500,MATCH('Beneficiaries (2)'!$B25,Logs!$A$2:$A$500,0)),"")</f>
        <v>Fatima</v>
      </c>
      <c r="D25" s="167" t="str">
        <f>IFERROR(INDEX(Logs!$C$2:$C$500,MATCH('Beneficiaries (2)'!$B25,Logs!$A$2:$A$500,0)),"")</f>
        <v>Faro</v>
      </c>
      <c r="E25" s="168" t="str">
        <f>IFERROR(INDEX(Logs!$D$2:$D$500,MATCH('Beneficiaries (2)'!$B25,Logs!$A$2:$A$500,0)),"")</f>
        <v>9312160820080</v>
      </c>
      <c r="F25" s="169" t="s">
        <v>125</v>
      </c>
      <c r="G25" s="166" t="str">
        <f>TheGender(E25)</f>
        <v>F</v>
      </c>
      <c r="H25" s="166" t="s">
        <v>125</v>
      </c>
      <c r="I25" s="166" t="s">
        <v>126</v>
      </c>
      <c r="J25" s="166" t="str">
        <f>IFERROR(INDEX(Logs!$E$2:$E$500,MATCH('Beneficiaries (2)'!$B25,Logs!$A$2:$A$500,0)),"")</f>
        <v>12/02/0007</v>
      </c>
      <c r="K25" s="166" t="str">
        <f>IFERROR(INDEX(Logs!$F$2:$F$500,MATCH('Beneficiaries (2)'!$B25,Logs!$A$2:$A$500,0)),"")</f>
        <v>30/09/2023</v>
      </c>
      <c r="L25" s="166">
        <f>IFERROR(INDEX(Logs!$G$2:$G$500,MATCH('Beneficiaries (2)'!$B25,Logs!$A$2:$A$500,0)),0)</f>
        <v>17</v>
      </c>
      <c r="M25" s="166">
        <v>0</v>
      </c>
      <c r="N25" s="166">
        <f>L25+M25</f>
        <v>17</v>
      </c>
      <c r="O25" s="172">
        <f>IFERROR(INDEX(Logs!$H$2:$H$500,MATCH('Beneficiaries (2)'!$B25,Logs!$A$2:$A$500,0)),)</f>
        <v>204.16</v>
      </c>
      <c r="P25" s="173">
        <f>IFERROR(N25*O25,0)</f>
        <v>3470.72</v>
      </c>
      <c r="Q25" s="174"/>
    </row>
    <row r="26">
      <c r="A26" s="145" t="str">
        <f>ID_Valid(E26)</f>
      </c>
      <c r="B26" s="166">
        <v>37</v>
      </c>
      <c r="C26" s="171" t="str">
        <f>IFERROR(INDEX(Logs!$B$2:$B$500,MATCH('Beneficiaries (2)'!$B26,Logs!$A$2:$A$500,0)),"")</f>
        <v>Pontso</v>
      </c>
      <c r="D26" s="167" t="str">
        <f>IFERROR(INDEX(Logs!$C$2:$C$500,MATCH('Beneficiaries (2)'!$B26,Logs!$A$2:$A$500,0)),"")</f>
        <v>Sefako</v>
      </c>
      <c r="E26" s="168" t="str">
        <f>IFERROR(INDEX(Logs!$D$2:$D$500,MATCH('Beneficiaries (2)'!$B26,Logs!$A$2:$A$500,0)),"")</f>
        <v>8307251069085</v>
      </c>
      <c r="F26" s="169" t="s">
        <v>125</v>
      </c>
      <c r="G26" s="166" t="str">
        <f>TheGender(E26)</f>
        <v>F</v>
      </c>
      <c r="H26" s="166" t="s">
        <v>125</v>
      </c>
      <c r="I26" s="166" t="s">
        <v>126</v>
      </c>
      <c r="J26" s="166" t="str">
        <f>IFERROR(INDEX(Logs!$E$2:$E$500,MATCH('Beneficiaries (2)'!$B26,Logs!$A$2:$A$500,0)),"")</f>
        <v>12/02/0007</v>
      </c>
      <c r="K26" s="166" t="str">
        <f>IFERROR(INDEX(Logs!$F$2:$F$500,MATCH('Beneficiaries (2)'!$B26,Logs!$A$2:$A$500,0)),"")</f>
        <v>30/09/2023</v>
      </c>
      <c r="L26" s="166">
        <f>IFERROR(INDEX(Logs!$G$2:$G$500,MATCH('Beneficiaries (2)'!$B26,Logs!$A$2:$A$500,0)),0)</f>
        <v>17</v>
      </c>
      <c r="M26" s="166">
        <v>0</v>
      </c>
      <c r="N26" s="166">
        <f>L26+M26</f>
        <v>17</v>
      </c>
      <c r="O26" s="172">
        <f>IFERROR(INDEX(Logs!$H$2:$H$500,MATCH('Beneficiaries (2)'!$B26,Logs!$A$2:$A$500,0)),)</f>
        <v>204.16</v>
      </c>
      <c r="P26" s="173">
        <f>IFERROR(N26*O26,0)</f>
        <v>3470.72</v>
      </c>
      <c r="Q26" s="174"/>
    </row>
    <row r="27">
      <c r="A27" s="145" t="str">
        <f>ID_Valid(E27)</f>
      </c>
      <c r="B27" s="166">
        <v>38</v>
      </c>
      <c r="C27" s="171" t="str">
        <f>IFERROR(INDEX(Logs!$B$2:$B$500,MATCH('Beneficiaries (2)'!$B27,Logs!$A$2:$A$500,0)),"")</f>
        <v>Jasmine</v>
      </c>
      <c r="D27" s="167" t="str">
        <f>IFERROR(INDEX(Logs!$C$2:$C$500,MATCH('Beneficiaries (2)'!$B27,Logs!$A$2:$A$500,0)),"")</f>
        <v>Andries</v>
      </c>
      <c r="E27" s="168" t="str">
        <f>IFERROR(INDEX(Logs!$D$2:$D$500,MATCH('Beneficiaries (2)'!$B27,Logs!$A$2:$A$500,0)),"")</f>
        <v>9301220393089</v>
      </c>
      <c r="F27" s="169" t="s">
        <v>125</v>
      </c>
      <c r="G27" s="166" t="str">
        <f>TheGender(E27)</f>
        <v>F</v>
      </c>
      <c r="H27" s="166" t="s">
        <v>125</v>
      </c>
      <c r="I27" s="166" t="s">
        <v>126</v>
      </c>
      <c r="J27" s="166" t="str">
        <f>IFERROR(INDEX(Logs!$E$2:$E$500,MATCH('Beneficiaries (2)'!$B27,Logs!$A$2:$A$500,0)),"")</f>
        <v>12/02/0007</v>
      </c>
      <c r="K27" s="166" t="str">
        <f>IFERROR(INDEX(Logs!$F$2:$F$500,MATCH('Beneficiaries (2)'!$B27,Logs!$A$2:$A$500,0)),"")</f>
        <v>30/09/2023</v>
      </c>
      <c r="L27" s="166">
        <f>IFERROR(INDEX(Logs!$G$2:$G$500,MATCH('Beneficiaries (2)'!$B27,Logs!$A$2:$A$500,0)),0)</f>
        <v>17</v>
      </c>
      <c r="M27" s="166">
        <v>0</v>
      </c>
      <c r="N27" s="166">
        <f>L27+M27</f>
        <v>17</v>
      </c>
      <c r="O27" s="172">
        <f>IFERROR(INDEX(Logs!$H$2:$H$500,MATCH('Beneficiaries (2)'!$B27,Logs!$A$2:$A$500,0)),)</f>
        <v>204.16</v>
      </c>
      <c r="P27" s="173">
        <f>IFERROR(N27*O27,0)</f>
        <v>3470.72</v>
      </c>
      <c r="Q27" s="174"/>
    </row>
    <row r="28">
      <c r="A28" s="145" t="str">
        <f>ID_Valid(E28)</f>
      </c>
      <c r="B28" s="166">
        <v>39</v>
      </c>
      <c r="C28" s="171" t="str">
        <f>IFERROR(INDEX(Logs!$B$2:$B$500,MATCH('Beneficiaries (2)'!$B28,Logs!$A$2:$A$500,0)),"")</f>
        <v>Nolusindiso</v>
      </c>
      <c r="D28" s="167" t="str">
        <f>IFERROR(INDEX(Logs!$C$2:$C$500,MATCH('Beneficiaries (2)'!$B28,Logs!$A$2:$A$500,0)),"")</f>
        <v>Sidungulu</v>
      </c>
      <c r="E28" s="168" t="str">
        <f>IFERROR(INDEX(Logs!$D$2:$D$500,MATCH('Beneficiaries (2)'!$B28,Logs!$A$2:$A$500,0)),"")</f>
        <v>8910090785082</v>
      </c>
      <c r="F28" s="169" t="s">
        <v>125</v>
      </c>
      <c r="G28" s="166" t="str">
        <f>TheGender(E28)</f>
        <v>F</v>
      </c>
      <c r="H28" s="166" t="s">
        <v>125</v>
      </c>
      <c r="I28" s="166" t="s">
        <v>126</v>
      </c>
      <c r="J28" s="166" t="str">
        <f>IFERROR(INDEX(Logs!$E$2:$E$500,MATCH('Beneficiaries (2)'!$B28,Logs!$A$2:$A$500,0)),"")</f>
        <v>12/02/0007</v>
      </c>
      <c r="K28" s="166" t="str">
        <f>IFERROR(INDEX(Logs!$F$2:$F$500,MATCH('Beneficiaries (2)'!$B28,Logs!$A$2:$A$500,0)),"")</f>
        <v>30/09/2023</v>
      </c>
      <c r="L28" s="166">
        <f>IFERROR(INDEX(Logs!$G$2:$G$500,MATCH('Beneficiaries (2)'!$B28,Logs!$A$2:$A$500,0)),0)</f>
        <v>26</v>
      </c>
      <c r="M28" s="166">
        <v>0</v>
      </c>
      <c r="N28" s="166">
        <f>L28+M28</f>
        <v>26</v>
      </c>
      <c r="O28" s="172">
        <f>IFERROR(INDEX(Logs!$H$2:$H$500,MATCH('Beneficiaries (2)'!$B28,Logs!$A$2:$A$500,0)),)</f>
        <v>204.16</v>
      </c>
      <c r="P28" s="173">
        <f>IFERROR(N28*O28,0)</f>
        <v>5308.16</v>
      </c>
      <c r="Q28" s="174"/>
    </row>
    <row r="29">
      <c r="A29" s="145" t="str">
        <f>ID_Valid(E29)</f>
      </c>
      <c r="B29" s="166">
        <v>40</v>
      </c>
      <c r="C29" s="171" t="str">
        <f>IFERROR(INDEX(Logs!$B$2:$B$500,MATCH('Beneficiaries (2)'!$B29,Logs!$A$2:$A$500,0)),"")</f>
        <v>Nomthandazo</v>
      </c>
      <c r="D29" s="171" t="str">
        <f>IFERROR(INDEX(Logs!$C$2:$C$500,MATCH('Beneficiaries (2)'!$B29,Logs!$A$2:$A$500,0)),"")</f>
        <v>Keswa</v>
      </c>
      <c r="E29" s="168" t="str">
        <f>IFERROR(INDEX(Logs!$D$2:$D$500,MATCH('Beneficiaries (2)'!$B29,Logs!$A$2:$A$500,0)),"")</f>
        <v>7906190979089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IFERROR(INDEX(Logs!$E$2:$E$500,MATCH('Beneficiaries (2)'!$B29,Logs!$A$2:$A$500,0)),"")</f>
        <v>01/09/2022</v>
      </c>
      <c r="K29" s="166" t="str">
        <f>IFERROR(INDEX(Logs!$F$2:$F$500,MATCH('Beneficiaries (2)'!$B29,Logs!$A$2:$A$500,0)),"")</f>
        <v>15/03/0036</v>
      </c>
      <c r="L29" s="166">
        <f>IFERROR(INDEX(Logs!$G$2:$G$500,MATCH('Beneficiaries (2)'!$B29,Logs!$A$2:$A$500,0)),0)</f>
        <v>17</v>
      </c>
      <c r="M29" s="166">
        <v>0</v>
      </c>
      <c r="N29" s="166">
        <f>L29+M29</f>
        <v>17</v>
      </c>
      <c r="O29" s="172">
        <f>IFERROR(INDEX(Logs!$H$2:$H$500,MATCH('Beneficiaries (2)'!$B29,Logs!$A$2:$A$500,0)),)</f>
        <v>204.16</v>
      </c>
      <c r="P29" s="173">
        <f>IFERROR(N29*O29,0)</f>
        <v>3470.72</v>
      </c>
      <c r="Q29" s="174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420</v>
      </c>
      <c r="M30" s="177">
        <f>SUM(M10:M29)</f>
        <v>0</v>
      </c>
      <c r="N30" s="177">
        <f>SUM(N10:N29)</f>
        <v>420</v>
      </c>
      <c r="O30" s="178">
        <f>SUM(O10:O29)</f>
        <v>4097.119999999999</v>
      </c>
      <c r="P30" s="179">
        <f>SUM(P10:P29)</f>
        <v>85983.840000000011</v>
      </c>
      <c r="Q30" s="180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41</v>
      </c>
      <c r="C10" s="167" t="str">
        <f>IFERROR(INDEX(Logs!$B$2:$B$500,MATCH('Beneficiaries (3)'!$B10,Logs!$A$2:$A$500,0)),"")</f>
        <v>Kholeka</v>
      </c>
      <c r="D10" s="167" t="str">
        <f>IFERROR(INDEX(Logs!$C$2:$C$500,MATCH('Beneficiaries (3)'!$B10,Logs!$A$2:$A$500,0)),"")</f>
        <v>Alam</v>
      </c>
      <c r="E10" s="168" t="str">
        <f>IFERROR(INDEX(Logs!$D$2:$D$500,MATCH('Beneficiaries (3)'!$B10,Logs!$A$2:$A$500,0)),"")</f>
        <v>7910151264085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IFERROR(INDEX(Logs!$E$2:$E$500,MATCH('Beneficiaries (3)'!$B10,Logs!$A$2:$A$500,0)),"")</f>
        <v>01/09/2022</v>
      </c>
      <c r="K10" s="171" t="str">
        <f>IFERROR(INDEX(Logs!$F$2:$F$500,MATCH('Beneficiaries (3)'!$B10,Logs!$A$2:$A$500,0)),"")</f>
        <v>15/03/0036</v>
      </c>
      <c r="L10" s="166">
        <f>IFERROR(INDEX(Logs!$G$2:$G$500,MATCH('Beneficiaries (3)'!$B10,Logs!$A$2:$A$500,0)),0)</f>
        <v>17</v>
      </c>
      <c r="M10" s="166">
        <v>0</v>
      </c>
      <c r="N10" s="166">
        <f>M10+L10</f>
        <v>17</v>
      </c>
      <c r="O10" s="172">
        <f>IFERROR(INDEX(Logs!$H$2:$H$500,MATCH('Beneficiaries (3)'!$B10,Logs!$A$2:$A$500,0)),)</f>
        <v>204.16</v>
      </c>
      <c r="P10" s="173">
        <f>IFERROR(N10*O10,0)</f>
        <v>3470.72</v>
      </c>
      <c r="Q10" s="174"/>
      <c r="R10" s="12">
        <f>IF('Beneficiaries (10)'!$P$30&gt;0,1,"")</f>
        <v>1</v>
      </c>
    </row>
    <row r="11">
      <c r="A11" s="145" t="str">
        <f>ID_Valid(E11)</f>
      </c>
      <c r="B11" s="166">
        <v>42</v>
      </c>
      <c r="C11" s="167" t="str">
        <f>IFERROR(INDEX(Logs!$B$2:$B$500,MATCH('Beneficiaries (3)'!$B11,Logs!$A$2:$A$500,0)),"")</f>
        <v>Zintombi</v>
      </c>
      <c r="D11" s="167" t="str">
        <f>IFERROR(INDEX(Logs!$C$2:$C$500,MATCH('Beneficiaries (3)'!$B11,Logs!$A$2:$A$500,0)),"")</f>
        <v>Gantsho</v>
      </c>
      <c r="E11" s="168" t="str">
        <f>IFERROR(INDEX(Logs!$D$2:$D$500,MATCH('Beneficiaries (3)'!$B11,Logs!$A$2:$A$500,0)),"")</f>
        <v>8310291009087</v>
      </c>
      <c r="F11" s="169" t="s">
        <v>125</v>
      </c>
      <c r="G11" s="166" t="str">
        <f>TheGender(E11)</f>
        <v>F</v>
      </c>
      <c r="H11" s="166" t="s">
        <v>125</v>
      </c>
      <c r="I11" s="166" t="s">
        <v>126</v>
      </c>
      <c r="J11" s="166" t="str">
        <f>IFERROR(INDEX(Logs!$E$2:$E$500,MATCH('Beneficiaries (3)'!$B11,Logs!$A$2:$A$500,0)),"")</f>
        <v>01/09/2022</v>
      </c>
      <c r="K11" s="166" t="str">
        <f>IFERROR(INDEX(Logs!$F$2:$F$500,MATCH('Beneficiaries (3)'!$B11,Logs!$A$2:$A$500,0)),"")</f>
        <v>15/03/0036</v>
      </c>
      <c r="L11" s="166">
        <f>IFERROR(INDEX(Logs!$G$2:$G$500,MATCH('Beneficiaries (3)'!$B11,Logs!$A$2:$A$500,0)),0)</f>
        <v>17</v>
      </c>
      <c r="M11" s="166">
        <v>0</v>
      </c>
      <c r="N11" s="166">
        <f>L11+M11</f>
        <v>17</v>
      </c>
      <c r="O11" s="172">
        <f>IFERROR(INDEX(Logs!$H$2:$H$500,MATCH('Beneficiaries (3)'!$B11,Logs!$A$2:$A$500,0)),)</f>
        <v>218.08</v>
      </c>
      <c r="P11" s="173">
        <f>IFERROR(N11*O11,0)</f>
        <v>3707.36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43</v>
      </c>
      <c r="C12" s="167" t="str">
        <f>IFERROR(INDEX(Logs!$B$2:$B$500,MATCH('Beneficiaries (3)'!$B12,Logs!$A$2:$A$500,0)),"")</f>
        <v>Thembisa</v>
      </c>
      <c r="D12" s="167" t="str">
        <f>IFERROR(INDEX(Logs!$C$2:$C$500,MATCH('Beneficiaries (3)'!$B12,Logs!$A$2:$A$500,0)),"")</f>
        <v>Kondile</v>
      </c>
      <c r="E12" s="168" t="str">
        <f>IFERROR(INDEX(Logs!$D$2:$D$500,MATCH('Beneficiaries (3)'!$B12,Logs!$A$2:$A$500,0)),"")</f>
        <v>7106101079083</v>
      </c>
      <c r="F12" s="169" t="s">
        <v>125</v>
      </c>
      <c r="G12" s="166" t="str">
        <f>TheGender(E12)</f>
        <v>F</v>
      </c>
      <c r="H12" s="166" t="s">
        <v>125</v>
      </c>
      <c r="I12" s="166" t="s">
        <v>126</v>
      </c>
      <c r="J12" s="166" t="str">
        <f>IFERROR(INDEX(Logs!$E$2:$E$500,MATCH('Beneficiaries (3)'!$B12,Logs!$A$2:$A$500,0)),"")</f>
        <v>01/09/2022</v>
      </c>
      <c r="K12" s="166" t="str">
        <f>IFERROR(INDEX(Logs!$F$2:$F$500,MATCH('Beneficiaries (3)'!$B12,Logs!$A$2:$A$500,0)),"")</f>
        <v>15/03/0036</v>
      </c>
      <c r="L12" s="166">
        <f>IFERROR(INDEX(Logs!$G$2:$G$500,MATCH('Beneficiaries (3)'!$B12,Logs!$A$2:$A$500,0)),0)</f>
        <v>17</v>
      </c>
      <c r="M12" s="166">
        <v>0</v>
      </c>
      <c r="N12" s="166">
        <f>L12+M12</f>
        <v>17</v>
      </c>
      <c r="O12" s="172">
        <f>IFERROR(INDEX(Logs!$H$2:$H$500,MATCH('Beneficiaries (3)'!$B12,Logs!$A$2:$A$500,0)),)</f>
        <v>204.16</v>
      </c>
      <c r="P12" s="173">
        <f>IFERROR(N12*O12,0)</f>
        <v>3470.72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44</v>
      </c>
      <c r="C13" s="167" t="str">
        <f>IFERROR(INDEX(Logs!$B$2:$B$500,MATCH('Beneficiaries (3)'!$B13,Logs!$A$2:$A$500,0)),"")</f>
        <v>Nosiphelo</v>
      </c>
      <c r="D13" s="167" t="str">
        <f>IFERROR(INDEX(Logs!$C$2:$C$500,MATCH('Beneficiaries (3)'!$B13,Logs!$A$2:$A$500,0)),"")</f>
        <v>Mbonda</v>
      </c>
      <c r="E13" s="168" t="str">
        <f>IFERROR(INDEX(Logs!$D$2:$D$500,MATCH('Beneficiaries (3)'!$B13,Logs!$A$2:$A$500,0)),"")</f>
        <v>6512300267083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(3)'!$B13,Logs!$A$2:$A$500,0)),"")</f>
        <v>01/09/2022</v>
      </c>
      <c r="K13" s="166" t="str">
        <f>IFERROR(INDEX(Logs!$F$2:$F$500,MATCH('Beneficiaries (3)'!$B13,Logs!$A$2:$A$500,0)),"")</f>
        <v>15/03/0036</v>
      </c>
      <c r="L13" s="166">
        <f>IFERROR(INDEX(Logs!$G$2:$G$500,MATCH('Beneficiaries (3)'!$B13,Logs!$A$2:$A$500,0)),0)</f>
        <v>17</v>
      </c>
      <c r="M13" s="166">
        <v>0</v>
      </c>
      <c r="N13" s="166">
        <f>L13+M13</f>
        <v>17</v>
      </c>
      <c r="O13" s="172">
        <f>IFERROR(INDEX(Logs!$H$2:$H$500,MATCH('Beneficiaries (3)'!$B13,Logs!$A$2:$A$500,0)),)</f>
        <v>204.16</v>
      </c>
      <c r="P13" s="173">
        <f>IFERROR(N13*O13,0)</f>
        <v>3470.72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45</v>
      </c>
      <c r="C14" s="167" t="str">
        <f>IFERROR(INDEX(Logs!$B$2:$B$500,MATCH('Beneficiaries (3)'!$B14,Logs!$A$2:$A$500,0)),"")</f>
        <v>Nontembeko</v>
      </c>
      <c r="D14" s="167" t="str">
        <f>IFERROR(INDEX(Logs!$C$2:$C$500,MATCH('Beneficiaries (3)'!$B14,Logs!$A$2:$A$500,0)),"")</f>
        <v>Kalmane</v>
      </c>
      <c r="E14" s="168" t="str">
        <f>IFERROR(INDEX(Logs!$D$2:$D$500,MATCH('Beneficiaries (3)'!$B14,Logs!$A$2:$A$500,0)),"")</f>
        <v>7708101001080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(3)'!$B14,Logs!$A$2:$A$500,0)),"")</f>
        <v>01/09/2022</v>
      </c>
      <c r="K14" s="166" t="str">
        <f>IFERROR(INDEX(Logs!$F$2:$F$500,MATCH('Beneficiaries (3)'!$B14,Logs!$A$2:$A$500,0)),"")</f>
        <v>15/03/0036</v>
      </c>
      <c r="L14" s="166">
        <f>IFERROR(INDEX(Logs!$G$2:$G$500,MATCH('Beneficiaries (3)'!$B14,Logs!$A$2:$A$500,0)),0)</f>
        <v>17</v>
      </c>
      <c r="M14" s="166">
        <v>0</v>
      </c>
      <c r="N14" s="166">
        <f>L14+M14</f>
        <v>17</v>
      </c>
      <c r="O14" s="172">
        <f>IFERROR(INDEX(Logs!$H$2:$H$500,MATCH('Beneficiaries (3)'!$B14,Logs!$A$2:$A$500,0)),)</f>
        <v>204.16</v>
      </c>
      <c r="P14" s="173">
        <f>IFERROR(N14*O14,0)</f>
        <v>3470.72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46</v>
      </c>
      <c r="C15" s="167" t="str">
        <f>IFERROR(INDEX(Logs!$B$2:$B$500,MATCH('Beneficiaries (3)'!$B15,Logs!$A$2:$A$500,0)),"")</f>
        <v>Ronell</v>
      </c>
      <c r="D15" s="167" t="str">
        <f>IFERROR(INDEX(Logs!$C$2:$C$500,MATCH('Beneficiaries (3)'!$B15,Logs!$A$2:$A$500,0)),"")</f>
        <v>Dorman</v>
      </c>
      <c r="E15" s="168" t="str">
        <f>IFERROR(INDEX(Logs!$D$2:$D$500,MATCH('Beneficiaries (3)'!$B15,Logs!$A$2:$A$500,0)),"")</f>
        <v>8007070089088</v>
      </c>
      <c r="F15" s="169" t="s">
        <v>125</v>
      </c>
      <c r="G15" s="166" t="str">
        <f>TheGender(E15)</f>
        <v>F</v>
      </c>
      <c r="H15" s="166" t="s">
        <v>125</v>
      </c>
      <c r="I15" s="166" t="s">
        <v>126</v>
      </c>
      <c r="J15" s="166" t="str">
        <f>IFERROR(INDEX(Logs!$E$2:$E$500,MATCH('Beneficiaries (3)'!$B15,Logs!$A$2:$A$500,0)),"")</f>
        <v>01/09/2022</v>
      </c>
      <c r="K15" s="166" t="str">
        <f>IFERROR(INDEX(Logs!$F$2:$F$500,MATCH('Beneficiaries (3)'!$B15,Logs!$A$2:$A$500,0)),"")</f>
        <v>15/03/0036</v>
      </c>
      <c r="L15" s="166">
        <f>IFERROR(INDEX(Logs!$G$2:$G$500,MATCH('Beneficiaries (3)'!$B15,Logs!$A$2:$A$500,0)),0)</f>
        <v>17</v>
      </c>
      <c r="M15" s="166">
        <v>0</v>
      </c>
      <c r="N15" s="166">
        <f>L15+M15</f>
        <v>17</v>
      </c>
      <c r="O15" s="172">
        <f>IFERROR(INDEX(Logs!$H$2:$H$500,MATCH('Beneficiaries (3)'!$B15,Logs!$A$2:$A$500,0)),)</f>
        <v>204.16</v>
      </c>
      <c r="P15" s="173">
        <f>IFERROR(N15*O15,0)</f>
        <v>3470.72</v>
      </c>
      <c r="Q15" s="174"/>
      <c r="R15" s="12"/>
    </row>
    <row r="16">
      <c r="A16" s="145" t="str">
        <f>ID_Valid(E16)</f>
      </c>
      <c r="B16" s="166">
        <v>47</v>
      </c>
      <c r="C16" s="167" t="str">
        <f>IFERROR(INDEX(Logs!$B$2:$B$500,MATCH('Beneficiaries (3)'!$B16,Logs!$A$2:$A$500,0)),"")</f>
        <v>Nontombi</v>
      </c>
      <c r="D16" s="167" t="str">
        <f>IFERROR(INDEX(Logs!$C$2:$C$500,MATCH('Beneficiaries (3)'!$B16,Logs!$A$2:$A$500,0)),"")</f>
        <v>Boyiya</v>
      </c>
      <c r="E16" s="168" t="str">
        <f>IFERROR(INDEX(Logs!$D$2:$D$500,MATCH('Beneficiaries (3)'!$B16,Logs!$A$2:$A$500,0)),"")</f>
        <v>7712290964082</v>
      </c>
      <c r="F16" s="169" t="s">
        <v>125</v>
      </c>
      <c r="G16" s="166" t="str">
        <f>TheGender(E16)</f>
        <v>F</v>
      </c>
      <c r="H16" s="166" t="s">
        <v>125</v>
      </c>
      <c r="I16" s="166" t="s">
        <v>126</v>
      </c>
      <c r="J16" s="166" t="str">
        <f>IFERROR(INDEX(Logs!$E$2:$E$500,MATCH('Beneficiaries (3)'!$B16,Logs!$A$2:$A$500,0)),"")</f>
        <v>13/04/0009</v>
      </c>
      <c r="K16" s="166" t="str">
        <f>IFERROR(INDEX(Logs!$F$2:$F$500,MATCH('Beneficiaries (3)'!$B16,Logs!$A$2:$A$500,0)),"")</f>
        <v>14/04/0037</v>
      </c>
      <c r="L16" s="166">
        <f>IFERROR(INDEX(Logs!$G$2:$G$500,MATCH('Beneficiaries (3)'!$B16,Logs!$A$2:$A$500,0)),0)</f>
        <v>26</v>
      </c>
      <c r="M16" s="166">
        <v>0</v>
      </c>
      <c r="N16" s="166">
        <f>L16+M16</f>
        <v>26</v>
      </c>
      <c r="O16" s="172">
        <f>IFERROR(INDEX(Logs!$H$2:$H$500,MATCH('Beneficiaries (3)'!$B16,Logs!$A$2:$A$500,0)),)</f>
        <v>204.16</v>
      </c>
      <c r="P16" s="173">
        <f>IFERROR(N16*O16,0)</f>
        <v>5308.16</v>
      </c>
      <c r="Q16" s="174"/>
      <c r="R16" s="12"/>
    </row>
    <row r="17">
      <c r="A17" s="145" t="str">
        <f>ID_Valid(E17)</f>
      </c>
      <c r="B17" s="166">
        <v>48</v>
      </c>
      <c r="C17" s="167" t="str">
        <f>IFERROR(INDEX(Logs!$B$2:$B$500,MATCH('Beneficiaries (3)'!$B17,Logs!$A$2:$A$500,0)),"")</f>
        <v>Lindiwe</v>
      </c>
      <c r="D17" s="167" t="str">
        <f>IFERROR(INDEX(Logs!$C$2:$C$500,MATCH('Beneficiaries (3)'!$B17,Logs!$A$2:$A$500,0)),"")</f>
        <v>Grabile</v>
      </c>
      <c r="E17" s="168" t="str">
        <f>IFERROR(INDEX(Logs!$D$2:$D$500,MATCH('Beneficiaries (3)'!$B17,Logs!$A$2:$A$500,0)),"")</f>
        <v>8603171189080</v>
      </c>
      <c r="F17" s="169" t="s">
        <v>125</v>
      </c>
      <c r="G17" s="166" t="str">
        <f>TheGender(E17)</f>
        <v>F</v>
      </c>
      <c r="H17" s="166" t="s">
        <v>125</v>
      </c>
      <c r="I17" s="166" t="s">
        <v>126</v>
      </c>
      <c r="J17" s="166" t="str">
        <f>IFERROR(INDEX(Logs!$E$2:$E$500,MATCH('Beneficiaries (3)'!$B17,Logs!$A$2:$A$500,0)),"")</f>
        <v>14/04/0007</v>
      </c>
      <c r="K17" s="166" t="str">
        <f>IFERROR(INDEX(Logs!$F$2:$F$500,MATCH('Beneficiaries (3)'!$B17,Logs!$A$2:$A$500,0)),"")</f>
        <v>14/04/0036</v>
      </c>
      <c r="L17" s="166">
        <f>IFERROR(INDEX(Logs!$G$2:$G$500,MATCH('Beneficiaries (3)'!$B17,Logs!$A$2:$A$500,0)),0)</f>
        <v>16</v>
      </c>
      <c r="M17" s="166">
        <v>0</v>
      </c>
      <c r="N17" s="166">
        <f>L17+M17</f>
        <v>16</v>
      </c>
      <c r="O17" s="172">
        <f>IFERROR(INDEX(Logs!$H$2:$H$500,MATCH('Beneficiaries (3)'!$B17,Logs!$A$2:$A$500,0)),)</f>
        <v>204.16</v>
      </c>
      <c r="P17" s="173">
        <f>IFERROR(N17*O17,0)</f>
        <v>3266.56</v>
      </c>
      <c r="Q17" s="174"/>
      <c r="R17" s="12"/>
    </row>
    <row r="18">
      <c r="A18" s="145" t="str">
        <f>ID_Valid(E18)</f>
      </c>
      <c r="B18" s="166">
        <v>49</v>
      </c>
      <c r="C18" s="167" t="str">
        <f>IFERROR(INDEX(Logs!$B$2:$B$500,MATCH('Beneficiaries (3)'!$B18,Logs!$A$2:$A$500,0)),"")</f>
        <v>Nosisana</v>
      </c>
      <c r="D18" s="167" t="str">
        <f>IFERROR(INDEX(Logs!$C$2:$C$500,MATCH('Beneficiaries (3)'!$B18,Logs!$A$2:$A$500,0)),"")</f>
        <v>Peteni</v>
      </c>
      <c r="E18" s="168" t="str">
        <f>IFERROR(INDEX(Logs!$D$2:$D$500,MATCH('Beneficiaries (3)'!$B18,Logs!$A$2:$A$500,0)),"")</f>
        <v>8810160989087</v>
      </c>
      <c r="F18" s="169" t="s">
        <v>125</v>
      </c>
      <c r="G18" s="166" t="str">
        <f>TheGender(E18)</f>
        <v>F</v>
      </c>
      <c r="H18" s="166" t="s">
        <v>125</v>
      </c>
      <c r="I18" s="166" t="s">
        <v>126</v>
      </c>
      <c r="J18" s="166" t="str">
        <f>IFERROR(INDEX(Logs!$E$2:$E$500,MATCH('Beneficiaries (3)'!$B18,Logs!$A$2:$A$500,0)),"")</f>
        <v>15/05/0007</v>
      </c>
      <c r="K18" s="166" t="str">
        <f>IFERROR(INDEX(Logs!$F$2:$F$500,MATCH('Beneficiaries (3)'!$B18,Logs!$A$2:$A$500,0)),"")</f>
        <v>14/04/0037</v>
      </c>
      <c r="L18" s="166">
        <f>IFERROR(INDEX(Logs!$G$2:$G$500,MATCH('Beneficiaries (3)'!$B18,Logs!$A$2:$A$500,0)),0)</f>
        <v>17</v>
      </c>
      <c r="M18" s="166">
        <v>0</v>
      </c>
      <c r="N18" s="166">
        <f>L18+M18</f>
        <v>17</v>
      </c>
      <c r="O18" s="172">
        <f>IFERROR(INDEX(Logs!$H$2:$H$500,MATCH('Beneficiaries (3)'!$B18,Logs!$A$2:$A$500,0)),)</f>
        <v>204.16</v>
      </c>
      <c r="P18" s="173">
        <f>IFERROR(N18*O18,0)</f>
        <v>3470.72</v>
      </c>
      <c r="Q18" s="174"/>
      <c r="R18" s="12"/>
    </row>
    <row r="19">
      <c r="A19" s="145" t="str">
        <f>ID_Valid(E19)</f>
      </c>
      <c r="B19" s="166">
        <v>50</v>
      </c>
      <c r="C19" s="167" t="str">
        <f>IFERROR(INDEX(Logs!$B$2:$B$500,MATCH('Beneficiaries (3)'!$B19,Logs!$A$2:$A$500,0)),"")</f>
        <v>Esethu</v>
      </c>
      <c r="D19" s="167" t="str">
        <f>IFERROR(INDEX(Logs!$C$2:$C$500,MATCH('Beneficiaries (3)'!$B19,Logs!$A$2:$A$500,0)),"")</f>
        <v>Maqaqa</v>
      </c>
      <c r="E19" s="168" t="str">
        <f>IFERROR(INDEX(Logs!$D$2:$D$500,MATCH('Beneficiaries (3)'!$B19,Logs!$A$2:$A$500,0)),"")</f>
        <v>9411021170089</v>
      </c>
      <c r="F19" s="169" t="s">
        <v>125</v>
      </c>
      <c r="G19" s="166" t="str">
        <f>TheGender(E19)</f>
        <v>F</v>
      </c>
      <c r="H19" s="166" t="s">
        <v>125</v>
      </c>
      <c r="I19" s="166" t="s">
        <v>126</v>
      </c>
      <c r="J19" s="166" t="str">
        <f>IFERROR(INDEX(Logs!$E$2:$E$500,MATCH('Beneficiaries (3)'!$B19,Logs!$A$2:$A$500,0)),"")</f>
        <v>15/05/0007</v>
      </c>
      <c r="K19" s="166" t="str">
        <f>IFERROR(INDEX(Logs!$F$2:$F$500,MATCH('Beneficiaries (3)'!$B19,Logs!$A$2:$A$500,0)),"")</f>
        <v>14/04/0037</v>
      </c>
      <c r="L19" s="166">
        <f>IFERROR(INDEX(Logs!$G$2:$G$500,MATCH('Beneficiaries (3)'!$B19,Logs!$A$2:$A$500,0)),0)</f>
        <v>17</v>
      </c>
      <c r="M19" s="166">
        <v>0</v>
      </c>
      <c r="N19" s="166">
        <f>L19+M19</f>
        <v>17</v>
      </c>
      <c r="O19" s="172">
        <f>IFERROR(INDEX(Logs!$H$2:$H$500,MATCH('Beneficiaries (3)'!$B19,Logs!$A$2:$A$500,0)),)</f>
        <v>204.16</v>
      </c>
      <c r="P19" s="173">
        <f>IFERROR(N19*O19,0)</f>
        <v>3470.72</v>
      </c>
      <c r="Q19" s="174"/>
      <c r="R19" s="146" t="s"/>
    </row>
    <row r="20">
      <c r="A20" s="145" t="str">
        <f>ID_Valid(E20)</f>
      </c>
      <c r="B20" s="166">
        <v>51</v>
      </c>
      <c r="C20" s="167" t="str">
        <f>IFERROR(INDEX(Logs!$B$2:$B$500,MATCH('Beneficiaries (3)'!$B20,Logs!$A$2:$A$500,0)),"")</f>
        <v>Khonziwe</v>
      </c>
      <c r="D20" s="167" t="str">
        <f>IFERROR(INDEX(Logs!$C$2:$C$500,MATCH('Beneficiaries (3)'!$B20,Logs!$A$2:$A$500,0)),"")</f>
        <v>Soxa</v>
      </c>
      <c r="E20" s="168" t="str">
        <f>IFERROR(INDEX(Logs!$D$2:$D$500,MATCH('Beneficiaries (3)'!$B20,Logs!$A$2:$A$500,0)),"")</f>
        <v>9209171063082</v>
      </c>
      <c r="F20" s="169" t="s">
        <v>125</v>
      </c>
      <c r="G20" s="166" t="str">
        <f>TheGender(E20)</f>
        <v>F</v>
      </c>
      <c r="H20" s="166" t="s">
        <v>125</v>
      </c>
      <c r="I20" s="166" t="s">
        <v>126</v>
      </c>
      <c r="J20" s="166" t="str">
        <f>IFERROR(INDEX(Logs!$E$2:$E$500,MATCH('Beneficiaries (3)'!$B20,Logs!$A$2:$A$500,0)),"")</f>
        <v>15/05/0007</v>
      </c>
      <c r="K20" s="166" t="str">
        <f>IFERROR(INDEX(Logs!$F$2:$F$500,MATCH('Beneficiaries (3)'!$B20,Logs!$A$2:$A$500,0)),"")</f>
        <v>14/04/0037</v>
      </c>
      <c r="L20" s="166">
        <f>IFERROR(INDEX(Logs!$G$2:$G$500,MATCH('Beneficiaries (3)'!$B20,Logs!$A$2:$A$500,0)),0)</f>
        <v>17</v>
      </c>
      <c r="M20" s="166">
        <v>0</v>
      </c>
      <c r="N20" s="166">
        <f>L20+M20</f>
        <v>17</v>
      </c>
      <c r="O20" s="172">
        <f>IFERROR(INDEX(Logs!$H$2:$H$500,MATCH('Beneficiaries (3)'!$B20,Logs!$A$2:$A$500,0)),)</f>
        <v>204.16</v>
      </c>
      <c r="P20" s="173">
        <f>IFERROR(N20*O20,0)</f>
        <v>3470.72</v>
      </c>
      <c r="Q20" s="174"/>
      <c r="R20" s="146" t="s"/>
    </row>
    <row r="21">
      <c r="A21" s="145" t="str">
        <f>ID_Valid(E21)</f>
      </c>
      <c r="B21" s="166">
        <v>52</v>
      </c>
      <c r="C21" s="167" t="str">
        <f>IFERROR(INDEX(Logs!$B$2:$B$500,MATCH('Beneficiaries (3)'!$B21,Logs!$A$2:$A$500,0)),"")</f>
        <v>Esther</v>
      </c>
      <c r="D21" s="167" t="str">
        <f>IFERROR(INDEX(Logs!$C$2:$C$500,MATCH('Beneficiaries (3)'!$B21,Logs!$A$2:$A$500,0)),"")</f>
        <v>Paliso</v>
      </c>
      <c r="E21" s="168" t="str">
        <f>IFERROR(INDEX(Logs!$D$2:$D$500,MATCH('Beneficiaries (3)'!$B21,Logs!$A$2:$A$500,0)),"")</f>
        <v>7206101531081</v>
      </c>
      <c r="F21" s="169" t="s">
        <v>125</v>
      </c>
      <c r="G21" s="166" t="str">
        <f>TheGender(E21)</f>
        <v>F</v>
      </c>
      <c r="H21" s="166" t="s">
        <v>125</v>
      </c>
      <c r="I21" s="166" t="s">
        <v>126</v>
      </c>
      <c r="J21" s="166" t="str">
        <f>IFERROR(INDEX(Logs!$E$2:$E$500,MATCH('Beneficiaries (3)'!$B21,Logs!$A$2:$A$500,0)),"")</f>
        <v>15/05/0007</v>
      </c>
      <c r="K21" s="166" t="str">
        <f>IFERROR(INDEX(Logs!$F$2:$F$500,MATCH('Beneficiaries (3)'!$B21,Logs!$A$2:$A$500,0)),"")</f>
        <v>14/04/0037</v>
      </c>
      <c r="L21" s="166">
        <f>IFERROR(INDEX(Logs!$G$2:$G$500,MATCH('Beneficiaries (3)'!$B21,Logs!$A$2:$A$500,0)),0)</f>
        <v>17</v>
      </c>
      <c r="M21" s="166">
        <v>0</v>
      </c>
      <c r="N21" s="166">
        <f>L21+M21</f>
        <v>17</v>
      </c>
      <c r="O21" s="172">
        <f>IFERROR(INDEX(Logs!$H$2:$H$500,MATCH('Beneficiaries (3)'!$B21,Logs!$A$2:$A$500,0)),)</f>
        <v>204.16</v>
      </c>
      <c r="P21" s="173">
        <f>IFERROR(N21*O21,0)</f>
        <v>3470.72</v>
      </c>
      <c r="Q21" s="174"/>
      <c r="R21" s="146" t="s"/>
    </row>
    <row r="22">
      <c r="A22" s="145" t="str">
        <f>ID_Valid(E22)</f>
      </c>
      <c r="B22" s="166">
        <v>53</v>
      </c>
      <c r="C22" s="175" t="str">
        <f>IFERROR(INDEX(Logs!$B$2:$B$500,MATCH('Beneficiaries (3)'!$B22,Logs!$A$2:$A$500,0)),"")</f>
        <v>Ncedisa</v>
      </c>
      <c r="D22" s="167" t="str">
        <f>IFERROR(INDEX(Logs!$C$2:$C$500,MATCH('Beneficiaries (3)'!$B22,Logs!$A$2:$A$500,0)),"")</f>
        <v>Njikili</v>
      </c>
      <c r="E22" s="168" t="str">
        <f>IFERROR(INDEX(Logs!$D$2:$D$500,MATCH('Beneficiaries (3)'!$B22,Logs!$A$2:$A$500,0)),"")</f>
        <v>9505160525084</v>
      </c>
      <c r="F22" s="169" t="s">
        <v>125</v>
      </c>
      <c r="G22" s="166" t="str">
        <f>TheGender(E22)</f>
        <v>F</v>
      </c>
      <c r="H22" s="166" t="s">
        <v>125</v>
      </c>
      <c r="I22" s="166" t="s">
        <v>126</v>
      </c>
      <c r="J22" s="166" t="str">
        <f>IFERROR(INDEX(Logs!$E$2:$E$500,MATCH('Beneficiaries (3)'!$B22,Logs!$A$2:$A$500,0)),"")</f>
        <v>15/05/0007</v>
      </c>
      <c r="K22" s="166" t="str">
        <f>IFERROR(INDEX(Logs!$F$2:$F$500,MATCH('Beneficiaries (3)'!$B22,Logs!$A$2:$A$500,0)),"")</f>
        <v>14/04/0037</v>
      </c>
      <c r="L22" s="166">
        <f>IFERROR(INDEX(Logs!$G$2:$G$500,MATCH('Beneficiaries (3)'!$B22,Logs!$A$2:$A$500,0)),0)</f>
        <v>17</v>
      </c>
      <c r="M22" s="166">
        <v>0</v>
      </c>
      <c r="N22" s="166">
        <f>L22+M22</f>
        <v>17</v>
      </c>
      <c r="O22" s="172">
        <f>IFERROR(INDEX(Logs!$H$2:$H$500,MATCH('Beneficiaries (3)'!$B22,Logs!$A$2:$A$500,0)),)</f>
        <v>204.16</v>
      </c>
      <c r="P22" s="173">
        <f>IFERROR(N22*O22,0)</f>
        <v>3470.72</v>
      </c>
      <c r="Q22" s="174"/>
      <c r="R22" s="146" t="s"/>
    </row>
    <row r="23">
      <c r="A23" s="145" t="str">
        <f>ID_Valid(E23)</f>
      </c>
      <c r="B23" s="166">
        <v>54</v>
      </c>
      <c r="C23" s="175" t="str">
        <f>IFERROR(INDEX(Logs!$B$2:$B$500,MATCH('Beneficiaries (3)'!$B23,Logs!$A$2:$A$500,0)),"")</f>
        <v>Nomfezeko</v>
      </c>
      <c r="D23" s="167" t="str">
        <f>IFERROR(INDEX(Logs!$C$2:$C$500,MATCH('Beneficiaries (3)'!$B23,Logs!$A$2:$A$500,0)),"")</f>
        <v>Mhlabuphalele</v>
      </c>
      <c r="E23" s="168" t="str">
        <f>IFERROR(INDEX(Logs!$D$2:$D$500,MATCH('Beneficiaries (3)'!$B23,Logs!$A$2:$A$500,0)),"")</f>
        <v>9409291226086</v>
      </c>
      <c r="F23" s="169" t="s">
        <v>125</v>
      </c>
      <c r="G23" s="166" t="str">
        <f>TheGender(E23)</f>
        <v>F</v>
      </c>
      <c r="H23" s="166" t="s">
        <v>125</v>
      </c>
      <c r="I23" s="166" t="s">
        <v>126</v>
      </c>
      <c r="J23" s="166" t="str">
        <f>IFERROR(INDEX(Logs!$E$2:$E$500,MATCH('Beneficiaries (3)'!$B23,Logs!$A$2:$A$500,0)),"")</f>
        <v>15/05/0007</v>
      </c>
      <c r="K23" s="166" t="str">
        <f>IFERROR(INDEX(Logs!$F$2:$F$500,MATCH('Beneficiaries (3)'!$B23,Logs!$A$2:$A$500,0)),"")</f>
      </c>
      <c r="L23" s="166">
        <f>IFERROR(INDEX(Logs!$G$2:$G$500,MATCH('Beneficiaries (3)'!$B23,Logs!$A$2:$A$500,0)),0)</f>
        <v>17</v>
      </c>
      <c r="M23" s="166">
        <v>0</v>
      </c>
      <c r="N23" s="166">
        <f>L23+M23</f>
        <v>17</v>
      </c>
      <c r="O23" s="172">
        <f>IFERROR(INDEX(Logs!$H$2:$H$500,MATCH('Beneficiaries (3)'!$B23,Logs!$A$2:$A$500,0)),)</f>
        <v>204.16</v>
      </c>
      <c r="P23" s="173">
        <f>IFERROR(N23*O23,0)</f>
        <v>3470.72</v>
      </c>
      <c r="Q23" s="174"/>
      <c r="R23" s="146" t="s"/>
    </row>
    <row r="24">
      <c r="A24" s="145" t="str">
        <f>ID_Valid(E24)</f>
      </c>
      <c r="B24" s="166">
        <v>55</v>
      </c>
      <c r="C24" s="175" t="str">
        <f>IFERROR(INDEX(Logs!$B$2:$B$500,MATCH('Beneficiaries (3)'!$B24,Logs!$A$2:$A$500,0)),"")</f>
        <v>Babalwa</v>
      </c>
      <c r="D24" s="167" t="str">
        <f>IFERROR(INDEX(Logs!$C$2:$C$500,MATCH('Beneficiaries (3)'!$B24,Logs!$A$2:$A$500,0)),"")</f>
        <v>Mekuto-Gweqe</v>
      </c>
      <c r="E24" s="168" t="str">
        <f>IFERROR(INDEX(Logs!$D$2:$D$500,MATCH('Beneficiaries (3)'!$B24,Logs!$A$2:$A$500,0)),"")</f>
        <v>8904081095080</v>
      </c>
      <c r="F24" s="169" t="s">
        <v>125</v>
      </c>
      <c r="G24" s="166" t="str">
        <f>TheGender(E24)</f>
        <v>F</v>
      </c>
      <c r="H24" s="166" t="s">
        <v>125</v>
      </c>
      <c r="I24" s="166" t="s">
        <v>126</v>
      </c>
      <c r="J24" s="166" t="str">
        <f>IFERROR(INDEX(Logs!$E$2:$E$500,MATCH('Beneficiaries (3)'!$B24,Logs!$A$2:$A$500,0)),"")</f>
        <v>15/05/0007</v>
      </c>
      <c r="K24" s="166" t="str">
        <f>IFERROR(INDEX(Logs!$F$2:$F$500,MATCH('Beneficiaries (3)'!$B24,Logs!$A$2:$A$500,0)),"")</f>
        <v>14/04/0037</v>
      </c>
      <c r="L24" s="166">
        <f>IFERROR(INDEX(Logs!$G$2:$G$500,MATCH('Beneficiaries (3)'!$B24,Logs!$A$2:$A$500,0)),0)</f>
        <v>17</v>
      </c>
      <c r="M24" s="166">
        <v>0</v>
      </c>
      <c r="N24" s="166">
        <f>L24+M24</f>
        <v>17</v>
      </c>
      <c r="O24" s="172">
        <f>IFERROR(INDEX(Logs!$H$2:$H$500,MATCH('Beneficiaries (3)'!$B24,Logs!$A$2:$A$500,0)),)</f>
        <v>204.16</v>
      </c>
      <c r="P24" s="173">
        <f>IFERROR(N24*O24,0)</f>
        <v>3470.72</v>
      </c>
      <c r="Q24" s="174"/>
      <c r="R24" s="146" t="s"/>
    </row>
    <row r="25">
      <c r="A25" s="145" t="str">
        <f>ID_Valid(E25)</f>
      </c>
      <c r="B25" s="166">
        <v>56</v>
      </c>
      <c r="C25" s="171" t="str">
        <f>IFERROR(INDEX(Logs!$B$2:$B$500,MATCH('Beneficiaries (3)'!$B25,Logs!$A$2:$A$500,0)),"")</f>
        <v>Ayabonga</v>
      </c>
      <c r="D25" s="167" t="str">
        <f>IFERROR(INDEX(Logs!$C$2:$C$500,MATCH('Beneficiaries (3)'!$B25,Logs!$A$2:$A$500,0)),"")</f>
        <v>Bokweni</v>
      </c>
      <c r="E25" s="168" t="str">
        <f>IFERROR(INDEX(Logs!$D$2:$D$500,MATCH('Beneficiaries (3)'!$B25,Logs!$A$2:$A$500,0)),"")</f>
        <v>9508270711081</v>
      </c>
      <c r="F25" s="169" t="s">
        <v>125</v>
      </c>
      <c r="G25" s="166" t="str">
        <f>TheGender(E25)</f>
        <v>F</v>
      </c>
      <c r="H25" s="166" t="s">
        <v>125</v>
      </c>
      <c r="I25" s="166" t="s">
        <v>126</v>
      </c>
      <c r="J25" s="166" t="str">
        <f>IFERROR(INDEX(Logs!$E$2:$E$500,MATCH('Beneficiaries (3)'!$B25,Logs!$A$2:$A$500,0)),"")</f>
        <v>15/05/0007</v>
      </c>
      <c r="K25" s="166" t="str">
        <f>IFERROR(INDEX(Logs!$F$2:$F$500,MATCH('Beneficiaries (3)'!$B25,Logs!$A$2:$A$500,0)),"")</f>
        <v>14/04/0037</v>
      </c>
      <c r="L25" s="166">
        <f>IFERROR(INDEX(Logs!$G$2:$G$500,MATCH('Beneficiaries (3)'!$B25,Logs!$A$2:$A$500,0)),0)</f>
        <v>17</v>
      </c>
      <c r="M25" s="166">
        <v>0</v>
      </c>
      <c r="N25" s="166">
        <f>L25+M25</f>
        <v>17</v>
      </c>
      <c r="O25" s="172">
        <f>IFERROR(INDEX(Logs!$H$2:$H$500,MATCH('Beneficiaries (3)'!$B25,Logs!$A$2:$A$500,0)),)</f>
        <v>204.16</v>
      </c>
      <c r="P25" s="173">
        <f>IFERROR(N25*O25,0)</f>
        <v>3470.72</v>
      </c>
      <c r="Q25" s="174"/>
      <c r="R25" s="146" t="s"/>
    </row>
    <row r="26">
      <c r="A26" s="145" t="str">
        <f>ID_Valid(E26)</f>
      </c>
      <c r="B26" s="166">
        <v>57</v>
      </c>
      <c r="C26" s="171" t="str">
        <f>IFERROR(INDEX(Logs!$B$2:$B$500,MATCH('Beneficiaries (3)'!$B26,Logs!$A$2:$A$500,0)),"")</f>
        <v>Nontembiso</v>
      </c>
      <c r="D26" s="167" t="str">
        <f>IFERROR(INDEX(Logs!$C$2:$C$500,MATCH('Beneficiaries (3)'!$B26,Logs!$A$2:$A$500,0)),"")</f>
        <v>Yozi</v>
      </c>
      <c r="E26" s="168" t="str">
        <f>IFERROR(INDEX(Logs!$D$2:$D$500,MATCH('Beneficiaries (3)'!$B26,Logs!$A$2:$A$500,0)),"")</f>
        <v>7610260997084</v>
      </c>
      <c r="F26" s="169" t="s">
        <v>125</v>
      </c>
      <c r="G26" s="166" t="str">
        <f>TheGender(E26)</f>
        <v>F</v>
      </c>
      <c r="H26" s="166" t="s">
        <v>125</v>
      </c>
      <c r="I26" s="166" t="s">
        <v>126</v>
      </c>
      <c r="J26" s="166" t="str">
        <f>IFERROR(INDEX(Logs!$E$2:$E$500,MATCH('Beneficiaries (3)'!$B26,Logs!$A$2:$A$500,0)),"")</f>
        <v>15/05/0007</v>
      </c>
      <c r="K26" s="166" t="str">
        <f>IFERROR(INDEX(Logs!$F$2:$F$500,MATCH('Beneficiaries (3)'!$B26,Logs!$A$2:$A$500,0)),"")</f>
        <v>14/04/0037</v>
      </c>
      <c r="L26" s="166">
        <f>IFERROR(INDEX(Logs!$G$2:$G$500,MATCH('Beneficiaries (3)'!$B26,Logs!$A$2:$A$500,0)),0)</f>
        <v>17</v>
      </c>
      <c r="M26" s="166">
        <v>0</v>
      </c>
      <c r="N26" s="166">
        <f>L26+M26</f>
        <v>17</v>
      </c>
      <c r="O26" s="172">
        <f>IFERROR(INDEX(Logs!$H$2:$H$500,MATCH('Beneficiaries (3)'!$B26,Logs!$A$2:$A$500,0)),)</f>
        <v>204.16</v>
      </c>
      <c r="P26" s="173">
        <f>IFERROR(N26*O26,0)</f>
        <v>3470.72</v>
      </c>
      <c r="Q26" s="174"/>
      <c r="R26" s="146" t="s"/>
    </row>
    <row r="27">
      <c r="A27" s="145" t="str">
        <f>ID_Valid(E27)</f>
        <v>INVALID ID - Check Digit</v>
      </c>
      <c r="B27" s="166">
        <v>58</v>
      </c>
      <c r="C27" s="171" t="str">
        <f>IFERROR(INDEX(Logs!$B$2:$B$500,MATCH('Beneficiaries (3)'!$B27,Logs!$A$2:$A$500,0)),"")</f>
        <v>Masibulele</v>
      </c>
      <c r="D27" s="167" t="str">
        <f>IFERROR(INDEX(Logs!$C$2:$C$500,MATCH('Beneficiaries (3)'!$B27,Logs!$A$2:$A$500,0)),"")</f>
        <v>Mgwayi</v>
      </c>
      <c r="E27" s="168" t="str">
        <f>IFERROR(INDEX(Logs!$D$2:$D$500,MATCH('Beneficiaries (3)'!$B27,Logs!$A$2:$A$500,0)),"")</f>
        <v>8001036219086</v>
      </c>
      <c r="F27" s="169" t="s">
        <v>125</v>
      </c>
      <c r="G27" s="166" t="str">
        <f>TheGender(E27)</f>
        <v>M</v>
      </c>
      <c r="H27" s="166" t="s">
        <v>125</v>
      </c>
      <c r="I27" s="166" t="s">
        <v>126</v>
      </c>
      <c r="J27" s="166" t="str">
        <f>IFERROR(INDEX(Logs!$E$2:$E$500,MATCH('Beneficiaries (3)'!$B27,Logs!$A$2:$A$500,0)),"")</f>
        <v>15/05/0007</v>
      </c>
      <c r="K27" s="166" t="str">
        <f>IFERROR(INDEX(Logs!$F$2:$F$500,MATCH('Beneficiaries (3)'!$B27,Logs!$A$2:$A$500,0)),"")</f>
        <v>14/04/0037</v>
      </c>
      <c r="L27" s="166">
        <f>IFERROR(INDEX(Logs!$G$2:$G$500,MATCH('Beneficiaries (3)'!$B27,Logs!$A$2:$A$500,0)),0)</f>
        <v>16</v>
      </c>
      <c r="M27" s="166">
        <v>0</v>
      </c>
      <c r="N27" s="166">
        <f>L27+M27</f>
        <v>16</v>
      </c>
      <c r="O27" s="172">
        <f>IFERROR(INDEX(Logs!$H$2:$H$500,MATCH('Beneficiaries (3)'!$B27,Logs!$A$2:$A$500,0)),)</f>
        <v>204.16</v>
      </c>
      <c r="P27" s="173">
        <f>IFERROR(N27*O27,0)</f>
        <v>3266.56</v>
      </c>
      <c r="Q27" s="174"/>
      <c r="R27" s="146" t="s"/>
    </row>
    <row r="28">
      <c r="A28" s="145" t="str">
        <f>ID_Valid(E28)</f>
      </c>
      <c r="B28" s="166">
        <v>59</v>
      </c>
      <c r="C28" s="171" t="str">
        <f>IFERROR(INDEX(Logs!$B$2:$B$500,MATCH('Beneficiaries (3)'!$B28,Logs!$A$2:$A$500,0)),"")</f>
        <v>Nomthandazo</v>
      </c>
      <c r="D28" s="167" t="str">
        <f>IFERROR(INDEX(Logs!$C$2:$C$500,MATCH('Beneficiaries (3)'!$B28,Logs!$A$2:$A$500,0)),"")</f>
        <v>Nkwatsha</v>
      </c>
      <c r="E28" s="168" t="str">
        <f>IFERROR(INDEX(Logs!$D$2:$D$500,MATCH('Beneficiaries (3)'!$B28,Logs!$A$2:$A$500,0)),"")</f>
        <v>8012200737085</v>
      </c>
      <c r="F28" s="169" t="s">
        <v>125</v>
      </c>
      <c r="G28" s="166" t="str">
        <f>TheGender(E28)</f>
        <v>F</v>
      </c>
      <c r="H28" s="166" t="s">
        <v>125</v>
      </c>
      <c r="I28" s="166" t="s">
        <v>126</v>
      </c>
      <c r="J28" s="166" t="str">
        <f>IFERROR(INDEX(Logs!$E$2:$E$500,MATCH('Beneficiaries (3)'!$B28,Logs!$A$2:$A$500,0)),"")</f>
        <v>15/05/0007</v>
      </c>
      <c r="K28" s="166" t="str">
        <f>IFERROR(INDEX(Logs!$F$2:$F$500,MATCH('Beneficiaries (3)'!$B28,Logs!$A$2:$A$500,0)),"")</f>
        <v>14/04/0037</v>
      </c>
      <c r="L28" s="166">
        <f>IFERROR(INDEX(Logs!$G$2:$G$500,MATCH('Beneficiaries (3)'!$B28,Logs!$A$2:$A$500,0)),0)</f>
        <v>16</v>
      </c>
      <c r="M28" s="166">
        <v>0</v>
      </c>
      <c r="N28" s="166">
        <f>L28+M28</f>
        <v>16</v>
      </c>
      <c r="O28" s="172">
        <f>IFERROR(INDEX(Logs!$H$2:$H$500,MATCH('Beneficiaries (3)'!$B28,Logs!$A$2:$A$500,0)),)</f>
        <v>204.16</v>
      </c>
      <c r="P28" s="173">
        <f>IFERROR(N28*O28,0)</f>
        <v>3266.56</v>
      </c>
      <c r="Q28" s="174"/>
      <c r="R28" s="146" t="s"/>
    </row>
    <row r="29">
      <c r="A29" s="145" t="str">
        <f>ID_Valid(E29)</f>
      </c>
      <c r="B29" s="166">
        <v>60</v>
      </c>
      <c r="C29" s="171" t="str">
        <f>IFERROR(INDEX(Logs!$B$2:$B$500,MATCH('Beneficiaries (3)'!$B29,Logs!$A$2:$A$500,0)),"")</f>
        <v>Nosakhiwo</v>
      </c>
      <c r="D29" s="171" t="str">
        <f>IFERROR(INDEX(Logs!$C$2:$C$500,MATCH('Beneficiaries (3)'!$B29,Logs!$A$2:$A$500,0)),"")</f>
        <v>Mdeyi</v>
      </c>
      <c r="E29" s="168" t="str">
        <f>IFERROR(INDEX(Logs!$D$2:$D$500,MATCH('Beneficiaries (3)'!$B29,Logs!$A$2:$A$500,0)),"")</f>
        <v>7010160871085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IFERROR(INDEX(Logs!$E$2:$E$500,MATCH('Beneficiaries (3)'!$B29,Logs!$A$2:$A$500,0)),"")</f>
        <v>15/05/0007</v>
      </c>
      <c r="K29" s="166" t="str">
        <f>IFERROR(INDEX(Logs!$F$2:$F$500,MATCH('Beneficiaries (3)'!$B29,Logs!$A$2:$A$500,0)),"")</f>
        <v>14/04/0037</v>
      </c>
      <c r="L29" s="166">
        <f>IFERROR(INDEX(Logs!$G$2:$G$500,MATCH('Beneficiaries (3)'!$B29,Logs!$A$2:$A$500,0)),0)</f>
        <v>16</v>
      </c>
      <c r="M29" s="166">
        <v>0</v>
      </c>
      <c r="N29" s="166">
        <f>L29+M29</f>
        <v>16</v>
      </c>
      <c r="O29" s="172">
        <f>IFERROR(INDEX(Logs!$H$2:$H$500,MATCH('Beneficiaries (3)'!$B29,Logs!$A$2:$A$500,0)),)</f>
        <v>204.16</v>
      </c>
      <c r="P29" s="173">
        <f>IFERROR(N29*O29,0)</f>
        <v>3266.56</v>
      </c>
      <c r="Q29" s="174"/>
      <c r="R29" s="146" t="s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345</v>
      </c>
      <c r="M30" s="177">
        <f>SUM(M10:M29)</f>
        <v>0</v>
      </c>
      <c r="N30" s="177">
        <f>SUM(N10:N29)</f>
        <v>345</v>
      </c>
      <c r="O30" s="178">
        <f>SUM(O10:O29)</f>
        <v>4097.119999999999</v>
      </c>
      <c r="P30" s="179">
        <f>SUM(P10:P29)</f>
        <v>70671.840000000011</v>
      </c>
      <c r="Q30" s="180"/>
      <c r="R30" s="146" t="s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  <c r="R31" s="146" t="s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  <c r="R32" s="146" t="s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61</v>
      </c>
      <c r="C10" s="167" t="str">
        <f>IFERROR(INDEX(Logs!$B$2:$B$500,MATCH('Beneficiaries (4)'!$B10,Logs!$A$2:$A$500,0)),"")</f>
        <v>Nobedesho</v>
      </c>
      <c r="D10" s="167" t="str">
        <f>IFERROR(INDEX(Logs!$C$2:$C$500,MATCH('Beneficiaries (4)'!$B10,Logs!$A$2:$A$500,0)),"")</f>
        <v>Mdutyulwa</v>
      </c>
      <c r="E10" s="168" t="str">
        <f>IFERROR(INDEX(Logs!$D$2:$D$500,MATCH('Beneficiaries (4)'!$B10,Logs!$A$2:$A$500,0)),"")</f>
        <v>7312261147088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IFERROR(INDEX(Logs!$E$2:$E$500,MATCH('Beneficiaries (4)'!$B10,Logs!$A$2:$A$500,0)),"")</f>
        <v>15/05/0007</v>
      </c>
      <c r="K10" s="171" t="str">
        <f>IFERROR(INDEX(Logs!$F$2:$F$500,MATCH('Beneficiaries (4)'!$B10,Logs!$A$2:$A$500,0)),"")</f>
        <v>14/04/0037</v>
      </c>
      <c r="L10" s="166">
        <f>IFERROR(INDEX(Logs!$G$2:$G$500,MATCH('Beneficiaries (4)'!$B10,Logs!$A$2:$A$500,0)),0)</f>
        <v>16</v>
      </c>
      <c r="M10" s="166">
        <v>0</v>
      </c>
      <c r="N10" s="166">
        <f>M10+L10</f>
        <v>16</v>
      </c>
      <c r="O10" s="172">
        <f>IFERROR(INDEX(Logs!$H$2:$H$500,MATCH('Beneficiaries (4)'!$B10,Logs!$A$2:$A$500,0)),)</f>
        <v>204.16</v>
      </c>
      <c r="P10" s="173">
        <f>IFERROR(N10*O10,0)</f>
        <v>3266.56</v>
      </c>
      <c r="Q10" s="174"/>
      <c r="R10" s="12">
        <f>IF('Beneficiaries (10)'!$P$30&gt;0,1,"")</f>
        <v>1</v>
      </c>
    </row>
    <row r="11">
      <c r="A11" s="145" t="str">
        <f>ID_Valid(E11)</f>
      </c>
      <c r="B11" s="166">
        <v>62</v>
      </c>
      <c r="C11" s="167" t="str">
        <f>IFERROR(INDEX(Logs!$B$2:$B$500,MATCH('Beneficiaries (4)'!$B11,Logs!$A$2:$A$500,0)),"")</f>
        <v>Bolekwa</v>
      </c>
      <c r="D11" s="167" t="str">
        <f>IFERROR(INDEX(Logs!$C$2:$C$500,MATCH('Beneficiaries (4)'!$B11,Logs!$A$2:$A$500,0)),"")</f>
        <v>Matyeni</v>
      </c>
      <c r="E11" s="168" t="str">
        <f>IFERROR(INDEX(Logs!$D$2:$D$500,MATCH('Beneficiaries (4)'!$B11,Logs!$A$2:$A$500,0)),"")</f>
        <v>8607051144081</v>
      </c>
      <c r="F11" s="169" t="s">
        <v>125</v>
      </c>
      <c r="G11" s="166" t="str">
        <f>TheGender(E11)</f>
        <v>F</v>
      </c>
      <c r="H11" s="166" t="s">
        <v>125</v>
      </c>
      <c r="I11" s="166" t="s">
        <v>126</v>
      </c>
      <c r="J11" s="166" t="str">
        <f>IFERROR(INDEX(Logs!$E$2:$E$500,MATCH('Beneficiaries (4)'!$B11,Logs!$A$2:$A$500,0)),"")</f>
        <v>15/05/0007</v>
      </c>
      <c r="K11" s="166" t="str">
        <f>IFERROR(INDEX(Logs!$F$2:$F$500,MATCH('Beneficiaries (4)'!$B11,Logs!$A$2:$A$500,0)),"")</f>
        <v>14/04/0037</v>
      </c>
      <c r="L11" s="166">
        <f>IFERROR(INDEX(Logs!$G$2:$G$500,MATCH('Beneficiaries (4)'!$B11,Logs!$A$2:$A$500,0)),0)</f>
        <v>16</v>
      </c>
      <c r="M11" s="166">
        <v>0</v>
      </c>
      <c r="N11" s="166">
        <f>L11+M11</f>
        <v>16</v>
      </c>
      <c r="O11" s="172">
        <f>IFERROR(INDEX(Logs!$H$2:$H$500,MATCH('Beneficiaries (4)'!$B11,Logs!$A$2:$A$500,0)),)</f>
        <v>204.16</v>
      </c>
      <c r="P11" s="173">
        <f>IFERROR(N11*O11,0)</f>
        <v>3266.56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63</v>
      </c>
      <c r="C12" s="167" t="str">
        <f>IFERROR(INDEX(Logs!$B$2:$B$500,MATCH('Beneficiaries (4)'!$B12,Logs!$A$2:$A$500,0)),"")</f>
        <v>Nandipha</v>
      </c>
      <c r="D12" s="167" t="str">
        <f>IFERROR(INDEX(Logs!$C$2:$C$500,MATCH('Beneficiaries (4)'!$B12,Logs!$A$2:$A$500,0)),"")</f>
        <v>Mbalekwa</v>
      </c>
      <c r="E12" s="168" t="str">
        <f>IFERROR(INDEX(Logs!$D$2:$D$500,MATCH('Beneficiaries (4)'!$B12,Logs!$A$2:$A$500,0)),"")</f>
        <v>8409201011082</v>
      </c>
      <c r="F12" s="169" t="s">
        <v>125</v>
      </c>
      <c r="G12" s="166" t="str">
        <f>TheGender(E12)</f>
        <v>F</v>
      </c>
      <c r="H12" s="166" t="s">
        <v>125</v>
      </c>
      <c r="I12" s="166" t="s">
        <v>126</v>
      </c>
      <c r="J12" s="166" t="str">
        <f>IFERROR(INDEX(Logs!$E$2:$E$500,MATCH('Beneficiaries (4)'!$B12,Logs!$A$2:$A$500,0)),"")</f>
        <v>15/05/0007</v>
      </c>
      <c r="K12" s="166" t="str">
        <f>IFERROR(INDEX(Logs!$F$2:$F$500,MATCH('Beneficiaries (4)'!$B12,Logs!$A$2:$A$500,0)),"")</f>
        <v>14/04/0037</v>
      </c>
      <c r="L12" s="166">
        <f>IFERROR(INDEX(Logs!$G$2:$G$500,MATCH('Beneficiaries (4)'!$B12,Logs!$A$2:$A$500,0)),0)</f>
        <v>16</v>
      </c>
      <c r="M12" s="166">
        <v>0</v>
      </c>
      <c r="N12" s="166">
        <f>L12+M12</f>
        <v>16</v>
      </c>
      <c r="O12" s="172">
        <f>IFERROR(INDEX(Logs!$H$2:$H$500,MATCH('Beneficiaries (4)'!$B12,Logs!$A$2:$A$500,0)),)</f>
        <v>204.16</v>
      </c>
      <c r="P12" s="173">
        <f>IFERROR(N12*O12,0)</f>
        <v>3266.56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64</v>
      </c>
      <c r="C13" s="167" t="str">
        <f>IFERROR(INDEX(Logs!$B$2:$B$500,MATCH('Beneficiaries (4)'!$B13,Logs!$A$2:$A$500,0)),"")</f>
        <v>Ncedisa</v>
      </c>
      <c r="D13" s="167" t="str">
        <f>IFERROR(INDEX(Logs!$C$2:$C$500,MATCH('Beneficiaries (4)'!$B13,Logs!$A$2:$A$500,0)),"")</f>
        <v>Gwija</v>
      </c>
      <c r="E13" s="168" t="str">
        <f>IFERROR(INDEX(Logs!$D$2:$D$500,MATCH('Beneficiaries (4)'!$B13,Logs!$A$2:$A$500,0)),"")</f>
        <v>8502201187082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(4)'!$B13,Logs!$A$2:$A$500,0)),"")</f>
        <v>15/05/0007</v>
      </c>
      <c r="K13" s="166" t="str">
        <f>IFERROR(INDEX(Logs!$F$2:$F$500,MATCH('Beneficiaries (4)'!$B13,Logs!$A$2:$A$500,0)),"")</f>
        <v>14/04/0037</v>
      </c>
      <c r="L13" s="166">
        <f>IFERROR(INDEX(Logs!$G$2:$G$500,MATCH('Beneficiaries (4)'!$B13,Logs!$A$2:$A$500,0)),0)</f>
        <v>16</v>
      </c>
      <c r="M13" s="166">
        <v>0</v>
      </c>
      <c r="N13" s="166">
        <f>L13+M13</f>
        <v>16</v>
      </c>
      <c r="O13" s="172">
        <f>IFERROR(INDEX(Logs!$H$2:$H$500,MATCH('Beneficiaries (4)'!$B13,Logs!$A$2:$A$500,0)),)</f>
        <v>204.16</v>
      </c>
      <c r="P13" s="173">
        <f>IFERROR(N13*O13,0)</f>
        <v>3266.56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65</v>
      </c>
      <c r="C14" s="167" t="str">
        <f>IFERROR(INDEX(Logs!$B$2:$B$500,MATCH('Beneficiaries (4)'!$B14,Logs!$A$2:$A$500,0)),"")</f>
        <v>Aviwe</v>
      </c>
      <c r="D14" s="167" t="str">
        <f>IFERROR(INDEX(Logs!$C$2:$C$500,MATCH('Beneficiaries (4)'!$B14,Logs!$A$2:$A$500,0)),"")</f>
        <v>Totoyi</v>
      </c>
      <c r="E14" s="168" t="str">
        <f>IFERROR(INDEX(Logs!$D$2:$D$500,MATCH('Beneficiaries (4)'!$B14,Logs!$A$2:$A$500,0)),"")</f>
        <v>8711161072081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(4)'!$B14,Logs!$A$2:$A$500,0)),"")</f>
        <v>15/05/0007</v>
      </c>
      <c r="K14" s="166" t="str">
        <f>IFERROR(INDEX(Logs!$F$2:$F$500,MATCH('Beneficiaries (4)'!$B14,Logs!$A$2:$A$500,0)),"")</f>
        <v>14/04/0037</v>
      </c>
      <c r="L14" s="166">
        <f>IFERROR(INDEX(Logs!$G$2:$G$500,MATCH('Beneficiaries (4)'!$B14,Logs!$A$2:$A$500,0)),0)</f>
        <v>16</v>
      </c>
      <c r="M14" s="166">
        <v>0</v>
      </c>
      <c r="N14" s="166">
        <f>L14+M14</f>
        <v>16</v>
      </c>
      <c r="O14" s="172">
        <f>IFERROR(INDEX(Logs!$H$2:$H$500,MATCH('Beneficiaries (4)'!$B14,Logs!$A$2:$A$500,0)),)</f>
        <v>204.16</v>
      </c>
      <c r="P14" s="173">
        <f>IFERROR(N14*O14,0)</f>
        <v>3266.56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66</v>
      </c>
      <c r="C15" s="167" t="str">
        <f>IFERROR(INDEX(Logs!$B$2:$B$500,MATCH('Beneficiaries (4)'!$B15,Logs!$A$2:$A$500,0)),"")</f>
        <v>Ivy</v>
      </c>
      <c r="D15" s="167" t="str">
        <f>IFERROR(INDEX(Logs!$C$2:$C$500,MATCH('Beneficiaries (4)'!$B15,Logs!$A$2:$A$500,0)),"")</f>
        <v>Vikimpi</v>
      </c>
      <c r="E15" s="168" t="str">
        <f>IFERROR(INDEX(Logs!$D$2:$D$500,MATCH('Beneficiaries (4)'!$B15,Logs!$A$2:$A$500,0)),"")</f>
        <v>8106190991080</v>
      </c>
      <c r="F15" s="169" t="s">
        <v>125</v>
      </c>
      <c r="G15" s="166" t="str">
        <f>TheGender(E15)</f>
        <v>F</v>
      </c>
      <c r="H15" s="166" t="s">
        <v>125</v>
      </c>
      <c r="I15" s="166" t="s">
        <v>126</v>
      </c>
      <c r="J15" s="166" t="str">
        <f>IFERROR(INDEX(Logs!$E$2:$E$500,MATCH('Beneficiaries (4)'!$B15,Logs!$A$2:$A$500,0)),"")</f>
        <v>15/05/0007</v>
      </c>
      <c r="K15" s="166" t="str">
        <f>IFERROR(INDEX(Logs!$F$2:$F$500,MATCH('Beneficiaries (4)'!$B15,Logs!$A$2:$A$500,0)),"")</f>
        <v>14/04/0037</v>
      </c>
      <c r="L15" s="166">
        <f>IFERROR(INDEX(Logs!$G$2:$G$500,MATCH('Beneficiaries (4)'!$B15,Logs!$A$2:$A$500,0)),0)</f>
        <v>16</v>
      </c>
      <c r="M15" s="166">
        <v>0</v>
      </c>
      <c r="N15" s="166">
        <f>L15+M15</f>
        <v>16</v>
      </c>
      <c r="O15" s="172">
        <f>IFERROR(INDEX(Logs!$H$2:$H$500,MATCH('Beneficiaries (4)'!$B15,Logs!$A$2:$A$500,0)),)</f>
        <v>204.16</v>
      </c>
      <c r="P15" s="173">
        <f>IFERROR(N15*O15,0)</f>
        <v>3266.56</v>
      </c>
      <c r="Q15" s="174"/>
      <c r="R15" s="12"/>
    </row>
    <row r="16">
      <c r="A16" s="145" t="str">
        <f>ID_Valid(E16)</f>
      </c>
      <c r="B16" s="166">
        <v>67</v>
      </c>
      <c r="C16" s="167" t="str">
        <f>IFERROR(INDEX(Logs!$B$2:$B$500,MATCH('Beneficiaries (4)'!$B16,Logs!$A$2:$A$500,0)),"")</f>
        <v>Bukiwe</v>
      </c>
      <c r="D16" s="167" t="str">
        <f>IFERROR(INDEX(Logs!$C$2:$C$500,MATCH('Beneficiaries (4)'!$B16,Logs!$A$2:$A$500,0)),"")</f>
        <v>Didi</v>
      </c>
      <c r="E16" s="168" t="str">
        <f>IFERROR(INDEX(Logs!$D$2:$D$500,MATCH('Beneficiaries (4)'!$B16,Logs!$A$2:$A$500,0)),"")</f>
        <v>8603130395083</v>
      </c>
      <c r="F16" s="169" t="s">
        <v>125</v>
      </c>
      <c r="G16" s="166" t="str">
        <f>TheGender(E16)</f>
        <v>F</v>
      </c>
      <c r="H16" s="166" t="s">
        <v>125</v>
      </c>
      <c r="I16" s="166" t="s">
        <v>126</v>
      </c>
      <c r="J16" s="166" t="str">
        <f>IFERROR(INDEX(Logs!$E$2:$E$500,MATCH('Beneficiaries (4)'!$B16,Logs!$A$2:$A$500,0)),"")</f>
        <v>15/05/0007</v>
      </c>
      <c r="K16" s="166" t="str">
        <f>IFERROR(INDEX(Logs!$F$2:$F$500,MATCH('Beneficiaries (4)'!$B16,Logs!$A$2:$A$500,0)),"")</f>
        <v>14/04/0037</v>
      </c>
      <c r="L16" s="166">
        <f>IFERROR(INDEX(Logs!$G$2:$G$500,MATCH('Beneficiaries (4)'!$B16,Logs!$A$2:$A$500,0)),0)</f>
        <v>16</v>
      </c>
      <c r="M16" s="166">
        <v>0</v>
      </c>
      <c r="N16" s="166">
        <f>L16+M16</f>
        <v>16</v>
      </c>
      <c r="O16" s="172">
        <f>IFERROR(INDEX(Logs!$H$2:$H$500,MATCH('Beneficiaries (4)'!$B16,Logs!$A$2:$A$500,0)),)</f>
        <v>204.16</v>
      </c>
      <c r="P16" s="173">
        <f>IFERROR(N16*O16,0)</f>
        <v>3266.56</v>
      </c>
      <c r="Q16" s="174"/>
      <c r="R16" s="12"/>
    </row>
    <row r="17">
      <c r="A17" s="145" t="str">
        <f>ID_Valid(E17)</f>
      </c>
      <c r="B17" s="166">
        <v>68</v>
      </c>
      <c r="C17" s="167" t="str">
        <f>IFERROR(INDEX(Logs!$B$2:$B$500,MATCH('Beneficiaries (4)'!$B17,Logs!$A$2:$A$500,0)),"")</f>
        <v>Mpofukazi</v>
      </c>
      <c r="D17" s="167" t="str">
        <f>IFERROR(INDEX(Logs!$C$2:$C$500,MATCH('Beneficiaries (4)'!$B17,Logs!$A$2:$A$500,0)),"")</f>
        <v>Maphasa</v>
      </c>
      <c r="E17" s="168" t="str">
        <f>IFERROR(INDEX(Logs!$D$2:$D$500,MATCH('Beneficiaries (4)'!$B17,Logs!$A$2:$A$500,0)),"")</f>
        <v>7404130833087</v>
      </c>
      <c r="F17" s="169" t="s">
        <v>125</v>
      </c>
      <c r="G17" s="166" t="str">
        <f>TheGender(E17)</f>
        <v>F</v>
      </c>
      <c r="H17" s="166" t="s">
        <v>125</v>
      </c>
      <c r="I17" s="166" t="s">
        <v>126</v>
      </c>
      <c r="J17" s="166" t="str">
        <f>IFERROR(INDEX(Logs!$E$2:$E$500,MATCH('Beneficiaries (4)'!$B17,Logs!$A$2:$A$500,0)),"")</f>
        <v>15/05/0007</v>
      </c>
      <c r="K17" s="166" t="str">
        <f>IFERROR(INDEX(Logs!$F$2:$F$500,MATCH('Beneficiaries (4)'!$B17,Logs!$A$2:$A$500,0)),"")</f>
        <v>14/04/0037</v>
      </c>
      <c r="L17" s="166">
        <f>IFERROR(INDEX(Logs!$G$2:$G$500,MATCH('Beneficiaries (4)'!$B17,Logs!$A$2:$A$500,0)),0)</f>
        <v>16</v>
      </c>
      <c r="M17" s="166">
        <v>0</v>
      </c>
      <c r="N17" s="166">
        <f>L17+M17</f>
        <v>16</v>
      </c>
      <c r="O17" s="172">
        <f>IFERROR(INDEX(Logs!$H$2:$H$500,MATCH('Beneficiaries (4)'!$B17,Logs!$A$2:$A$500,0)),)</f>
        <v>204.16</v>
      </c>
      <c r="P17" s="173">
        <f>IFERROR(N17*O17,0)</f>
        <v>3266.56</v>
      </c>
      <c r="Q17" s="174"/>
    </row>
    <row r="18">
      <c r="A18" s="145" t="str">
        <f>ID_Valid(E18)</f>
      </c>
      <c r="B18" s="166">
        <v>69</v>
      </c>
      <c r="C18" s="167" t="str">
        <f>IFERROR(INDEX(Logs!$B$2:$B$500,MATCH('Beneficiaries (4)'!$B18,Logs!$A$2:$A$500,0)),"")</f>
        <v>Ntombizanele</v>
      </c>
      <c r="D18" s="167" t="str">
        <f>IFERROR(INDEX(Logs!$C$2:$C$500,MATCH('Beneficiaries (4)'!$B18,Logs!$A$2:$A$500,0)),"")</f>
        <v>Nomayama</v>
      </c>
      <c r="E18" s="168" t="str">
        <f>IFERROR(INDEX(Logs!$D$2:$D$500,MATCH('Beneficiaries (4)'!$B18,Logs!$A$2:$A$500,0)),"")</f>
        <v>8105060879086</v>
      </c>
      <c r="F18" s="169" t="s">
        <v>125</v>
      </c>
      <c r="G18" s="166" t="str">
        <f>TheGender(E18)</f>
        <v>F</v>
      </c>
      <c r="H18" s="166" t="s">
        <v>125</v>
      </c>
      <c r="I18" s="166" t="s">
        <v>126</v>
      </c>
      <c r="J18" s="166" t="str">
        <f>IFERROR(INDEX(Logs!$E$2:$E$500,MATCH('Beneficiaries (4)'!$B18,Logs!$A$2:$A$500,0)),"")</f>
        <v>15/05/0007</v>
      </c>
      <c r="K18" s="166" t="str">
        <f>IFERROR(INDEX(Logs!$F$2:$F$500,MATCH('Beneficiaries (4)'!$B18,Logs!$A$2:$A$500,0)),"")</f>
        <v>14/04/0037</v>
      </c>
      <c r="L18" s="166">
        <f>IFERROR(INDEX(Logs!$G$2:$G$500,MATCH('Beneficiaries (4)'!$B18,Logs!$A$2:$A$500,0)),0)</f>
        <v>16</v>
      </c>
      <c r="M18" s="166">
        <v>0</v>
      </c>
      <c r="N18" s="166">
        <f>L18+M18</f>
        <v>16</v>
      </c>
      <c r="O18" s="172">
        <f>IFERROR(INDEX(Logs!$H$2:$H$500,MATCH('Beneficiaries (4)'!$B18,Logs!$A$2:$A$500,0)),)</f>
        <v>204.16</v>
      </c>
      <c r="P18" s="173">
        <f>IFERROR(N18*O18,0)</f>
        <v>3266.56</v>
      </c>
      <c r="Q18" s="174"/>
    </row>
    <row r="19">
      <c r="A19" s="145" t="str">
        <f>ID_Valid(E19)</f>
      </c>
      <c r="B19" s="166">
        <v>70</v>
      </c>
      <c r="C19" s="167" t="str">
        <f>IFERROR(INDEX(Logs!$B$2:$B$500,MATCH('Beneficiaries (4)'!$B19,Logs!$A$2:$A$500,0)),"")</f>
        <v>Nolusindiso</v>
      </c>
      <c r="D19" s="167" t="str">
        <f>IFERROR(INDEX(Logs!$C$2:$C$500,MATCH('Beneficiaries (4)'!$B19,Logs!$A$2:$A$500,0)),"")</f>
        <v>Limane</v>
      </c>
      <c r="E19" s="168" t="str">
        <f>IFERROR(INDEX(Logs!$D$2:$D$500,MATCH('Beneficiaries (4)'!$B19,Logs!$A$2:$A$500,0)),"")</f>
        <v>8007130760082</v>
      </c>
      <c r="F19" s="169" t="s">
        <v>125</v>
      </c>
      <c r="G19" s="166" t="str">
        <f>TheGender(E19)</f>
        <v>F</v>
      </c>
      <c r="H19" s="166" t="s">
        <v>125</v>
      </c>
      <c r="I19" s="166" t="s">
        <v>126</v>
      </c>
      <c r="J19" s="166" t="str">
        <f>IFERROR(INDEX(Logs!$E$2:$E$500,MATCH('Beneficiaries (4)'!$B19,Logs!$A$2:$A$500,0)),"")</f>
        <v>15/05/0007</v>
      </c>
      <c r="K19" s="166" t="str">
        <f>IFERROR(INDEX(Logs!$F$2:$F$500,MATCH('Beneficiaries (4)'!$B19,Logs!$A$2:$A$500,0)),"")</f>
        <v>14/04/0037</v>
      </c>
      <c r="L19" s="166">
        <f>IFERROR(INDEX(Logs!$G$2:$G$500,MATCH('Beneficiaries (4)'!$B19,Logs!$A$2:$A$500,0)),0)</f>
        <v>16</v>
      </c>
      <c r="M19" s="166">
        <v>0</v>
      </c>
      <c r="N19" s="166">
        <f>L19+M19</f>
        <v>16</v>
      </c>
      <c r="O19" s="172">
        <f>IFERROR(INDEX(Logs!$H$2:$H$500,MATCH('Beneficiaries (4)'!$B19,Logs!$A$2:$A$500,0)),)</f>
        <v>204.16</v>
      </c>
      <c r="P19" s="173">
        <f>IFERROR(N19*O19,0)</f>
        <v>3266.56</v>
      </c>
      <c r="Q19" s="174"/>
    </row>
    <row r="20">
      <c r="A20" s="145" t="str">
        <f>ID_Valid(E20)</f>
      </c>
      <c r="B20" s="166">
        <v>71</v>
      </c>
      <c r="C20" s="167" t="str">
        <f>IFERROR(INDEX(Logs!$B$2:$B$500,MATCH('Beneficiaries (4)'!$B20,Logs!$A$2:$A$500,0)),"")</f>
        <v>Jabulisile</v>
      </c>
      <c r="D20" s="167" t="str">
        <f>IFERROR(INDEX(Logs!$C$2:$C$500,MATCH('Beneficiaries (4)'!$B20,Logs!$A$2:$A$500,0)),"")</f>
        <v>Mbundu</v>
      </c>
      <c r="E20" s="168" t="str">
        <f>IFERROR(INDEX(Logs!$D$2:$D$500,MATCH('Beneficiaries (4)'!$B20,Logs!$A$2:$A$500,0)),"")</f>
        <v>8201150966089</v>
      </c>
      <c r="F20" s="169" t="s">
        <v>125</v>
      </c>
      <c r="G20" s="166" t="str">
        <f>TheGender(E20)</f>
        <v>F</v>
      </c>
      <c r="H20" s="166" t="s">
        <v>125</v>
      </c>
      <c r="I20" s="166" t="s">
        <v>126</v>
      </c>
      <c r="J20" s="166" t="str">
        <f>IFERROR(INDEX(Logs!$E$2:$E$500,MATCH('Beneficiaries (4)'!$B20,Logs!$A$2:$A$500,0)),"")</f>
        <v>15/05/0007</v>
      </c>
      <c r="K20" s="166" t="str">
        <f>IFERROR(INDEX(Logs!$F$2:$F$500,MATCH('Beneficiaries (4)'!$B20,Logs!$A$2:$A$500,0)),"")</f>
        <v>14/04/0037</v>
      </c>
      <c r="L20" s="166">
        <f>IFERROR(INDEX(Logs!$G$2:$G$500,MATCH('Beneficiaries (4)'!$B20,Logs!$A$2:$A$500,0)),0)</f>
        <v>16</v>
      </c>
      <c r="M20" s="166">
        <v>0</v>
      </c>
      <c r="N20" s="166">
        <f>L20+M20</f>
        <v>16</v>
      </c>
      <c r="O20" s="172">
        <f>IFERROR(INDEX(Logs!$H$2:$H$500,MATCH('Beneficiaries (4)'!$B20,Logs!$A$2:$A$500,0)),)</f>
        <v>204.16</v>
      </c>
      <c r="P20" s="173">
        <f>IFERROR(N20*O20,0)</f>
        <v>3266.56</v>
      </c>
      <c r="Q20" s="174"/>
    </row>
    <row r="21">
      <c r="A21" s="145" t="str">
        <f>ID_Valid(E21)</f>
      </c>
      <c r="B21" s="166">
        <v>72</v>
      </c>
      <c r="C21" s="167" t="str">
        <f>IFERROR(INDEX(Logs!$B$2:$B$500,MATCH('Beneficiaries (4)'!$B21,Logs!$A$2:$A$500,0)),"")</f>
        <v>Nokwayintombi</v>
      </c>
      <c r="D21" s="167" t="str">
        <f>IFERROR(INDEX(Logs!$C$2:$C$500,MATCH('Beneficiaries (4)'!$B21,Logs!$A$2:$A$500,0)),"")</f>
        <v>Botha</v>
      </c>
      <c r="E21" s="168" t="str">
        <f>IFERROR(INDEX(Logs!$D$2:$D$500,MATCH('Beneficiaries (4)'!$B21,Logs!$A$2:$A$500,0)),"")</f>
        <v>7308280810086</v>
      </c>
      <c r="F21" s="169" t="s">
        <v>125</v>
      </c>
      <c r="G21" s="166" t="str">
        <f>TheGender(E21)</f>
        <v>F</v>
      </c>
      <c r="H21" s="166" t="s">
        <v>125</v>
      </c>
      <c r="I21" s="166" t="s">
        <v>126</v>
      </c>
      <c r="J21" s="166" t="str">
        <f>IFERROR(INDEX(Logs!$E$2:$E$500,MATCH('Beneficiaries (4)'!$B21,Logs!$A$2:$A$500,0)),"")</f>
        <v>15/05/0007</v>
      </c>
      <c r="K21" s="166" t="str">
        <f>IFERROR(INDEX(Logs!$F$2:$F$500,MATCH('Beneficiaries (4)'!$B21,Logs!$A$2:$A$500,0)),"")</f>
        <v>14/04/0037</v>
      </c>
      <c r="L21" s="166">
        <f>IFERROR(INDEX(Logs!$G$2:$G$500,MATCH('Beneficiaries (4)'!$B21,Logs!$A$2:$A$500,0)),0)</f>
        <v>16</v>
      </c>
      <c r="M21" s="166">
        <v>0</v>
      </c>
      <c r="N21" s="166">
        <f>L21+M21</f>
        <v>16</v>
      </c>
      <c r="O21" s="172">
        <f>IFERROR(INDEX(Logs!$H$2:$H$500,MATCH('Beneficiaries (4)'!$B21,Logs!$A$2:$A$500,0)),)</f>
        <v>204.16</v>
      </c>
      <c r="P21" s="173">
        <f>IFERROR(N21*O21,0)</f>
        <v>3266.56</v>
      </c>
      <c r="Q21" s="174"/>
    </row>
    <row r="22">
      <c r="A22" s="145" t="str">
        <f>ID_Valid(E22)</f>
      </c>
      <c r="B22" s="166">
        <v>73</v>
      </c>
      <c r="C22" s="175" t="str">
        <f>IFERROR(INDEX(Logs!$B$2:$B$500,MATCH('Beneficiaries (4)'!$B22,Logs!$A$2:$A$500,0)),"")</f>
        <v>Phumza</v>
      </c>
      <c r="D22" s="167" t="str">
        <f>IFERROR(INDEX(Logs!$C$2:$C$500,MATCH('Beneficiaries (4)'!$B22,Logs!$A$2:$A$500,0)),"")</f>
        <v>Stondo</v>
      </c>
      <c r="E22" s="168" t="str">
        <f>IFERROR(INDEX(Logs!$D$2:$D$500,MATCH('Beneficiaries (4)'!$B22,Logs!$A$2:$A$500,0)),"")</f>
        <v>8511100577087</v>
      </c>
      <c r="F22" s="169" t="s">
        <v>125</v>
      </c>
      <c r="G22" s="166" t="str">
        <f>TheGender(E22)</f>
        <v>F</v>
      </c>
      <c r="H22" s="166" t="s">
        <v>125</v>
      </c>
      <c r="I22" s="166" t="s">
        <v>126</v>
      </c>
      <c r="J22" s="166" t="str">
        <f>IFERROR(INDEX(Logs!$E$2:$E$500,MATCH('Beneficiaries (4)'!$B22,Logs!$A$2:$A$500,0)),"")</f>
        <v>15/05/0007</v>
      </c>
      <c r="K22" s="166" t="str">
        <f>IFERROR(INDEX(Logs!$F$2:$F$500,MATCH('Beneficiaries (4)'!$B22,Logs!$A$2:$A$500,0)),"")</f>
        <v>14/04/0037</v>
      </c>
      <c r="L22" s="166">
        <f>IFERROR(INDEX(Logs!$G$2:$G$500,MATCH('Beneficiaries (4)'!$B22,Logs!$A$2:$A$500,0)),0)</f>
        <v>16</v>
      </c>
      <c r="M22" s="166">
        <v>0</v>
      </c>
      <c r="N22" s="166">
        <f>L22+M22</f>
        <v>16</v>
      </c>
      <c r="O22" s="172">
        <f>IFERROR(INDEX(Logs!$H$2:$H$500,MATCH('Beneficiaries (4)'!$B22,Logs!$A$2:$A$500,0)),)</f>
        <v>204.16</v>
      </c>
      <c r="P22" s="173">
        <f>IFERROR(N22*O22,0)</f>
        <v>3266.56</v>
      </c>
      <c r="Q22" s="174"/>
    </row>
    <row r="23">
      <c r="A23" s="145" t="str">
        <f>ID_Valid(E23)</f>
      </c>
      <c r="B23" s="166">
        <v>74</v>
      </c>
      <c r="C23" s="175" t="str">
        <f>IFERROR(INDEX(Logs!$B$2:$B$500,MATCH('Beneficiaries (4)'!$B23,Logs!$A$2:$A$500,0)),"")</f>
        <v>Nolundi</v>
      </c>
      <c r="D23" s="167" t="str">
        <f>IFERROR(INDEX(Logs!$C$2:$C$500,MATCH('Beneficiaries (4)'!$B23,Logs!$A$2:$A$500,0)),"")</f>
        <v>Finya</v>
      </c>
      <c r="E23" s="168" t="str">
        <f>IFERROR(INDEX(Logs!$D$2:$D$500,MATCH('Beneficiaries (4)'!$B23,Logs!$A$2:$A$500,0)),"")</f>
        <v>7905290735086</v>
      </c>
      <c r="F23" s="169" t="s">
        <v>125</v>
      </c>
      <c r="G23" s="166" t="str">
        <f>TheGender(E23)</f>
        <v>F</v>
      </c>
      <c r="H23" s="166" t="s">
        <v>125</v>
      </c>
      <c r="I23" s="166" t="s">
        <v>126</v>
      </c>
      <c r="J23" s="166" t="str">
        <f>IFERROR(INDEX(Logs!$E$2:$E$500,MATCH('Beneficiaries (4)'!$B23,Logs!$A$2:$A$500,0)),"")</f>
        <v>15/05/0007</v>
      </c>
      <c r="K23" s="166" t="str">
        <f>IFERROR(INDEX(Logs!$F$2:$F$500,MATCH('Beneficiaries (4)'!$B23,Logs!$A$2:$A$500,0)),"")</f>
        <v>14/04/0037</v>
      </c>
      <c r="L23" s="166">
        <f>IFERROR(INDEX(Logs!$G$2:$G$500,MATCH('Beneficiaries (4)'!$B23,Logs!$A$2:$A$500,0)),0)</f>
        <v>16</v>
      </c>
      <c r="M23" s="166">
        <v>0</v>
      </c>
      <c r="N23" s="166">
        <f>L23+M23</f>
        <v>16</v>
      </c>
      <c r="O23" s="172">
        <f>IFERROR(INDEX(Logs!$H$2:$H$500,MATCH('Beneficiaries (4)'!$B23,Logs!$A$2:$A$500,0)),)</f>
        <v>204.16</v>
      </c>
      <c r="P23" s="173">
        <f>IFERROR(N23*O23,0)</f>
        <v>3266.56</v>
      </c>
      <c r="Q23" s="174"/>
    </row>
    <row r="24">
      <c r="A24" s="145" t="str">
        <f>ID_Valid(E24)</f>
      </c>
      <c r="B24" s="166">
        <v>75</v>
      </c>
      <c r="C24" s="175" t="str">
        <f>IFERROR(INDEX(Logs!$B$2:$B$500,MATCH('Beneficiaries (4)'!$B24,Logs!$A$2:$A$500,0)),"")</f>
        <v>Nosibulele</v>
      </c>
      <c r="D24" s="167" t="str">
        <f>IFERROR(INDEX(Logs!$C$2:$C$500,MATCH('Beneficiaries (4)'!$B24,Logs!$A$2:$A$500,0)),"")</f>
        <v>Tshaka</v>
      </c>
      <c r="E24" s="168" t="str">
        <f>IFERROR(INDEX(Logs!$D$2:$D$500,MATCH('Beneficiaries (4)'!$B24,Logs!$A$2:$A$500,0)),"")</f>
        <v>8611260392085</v>
      </c>
      <c r="F24" s="169" t="s">
        <v>125</v>
      </c>
      <c r="G24" s="166" t="str">
        <f>TheGender(E24)</f>
        <v>F</v>
      </c>
      <c r="H24" s="166" t="s">
        <v>125</v>
      </c>
      <c r="I24" s="166" t="s">
        <v>126</v>
      </c>
      <c r="J24" s="166" t="str">
        <f>IFERROR(INDEX(Logs!$E$2:$E$500,MATCH('Beneficiaries (4)'!$B24,Logs!$A$2:$A$500,0)),"")</f>
        <v>15/05/0007</v>
      </c>
      <c r="K24" s="166" t="str">
        <f>IFERROR(INDEX(Logs!$F$2:$F$500,MATCH('Beneficiaries (4)'!$B24,Logs!$A$2:$A$500,0)),"")</f>
        <v>14/04/0037</v>
      </c>
      <c r="L24" s="166">
        <f>IFERROR(INDEX(Logs!$G$2:$G$500,MATCH('Beneficiaries (4)'!$B24,Logs!$A$2:$A$500,0)),0)</f>
        <v>16</v>
      </c>
      <c r="M24" s="166">
        <v>0</v>
      </c>
      <c r="N24" s="166">
        <f>L24+M24</f>
        <v>16</v>
      </c>
      <c r="O24" s="172">
        <f>IFERROR(INDEX(Logs!$H$2:$H$500,MATCH('Beneficiaries (4)'!$B24,Logs!$A$2:$A$500,0)),)</f>
        <v>204.16</v>
      </c>
      <c r="P24" s="173">
        <f>IFERROR(N24*O24,0)</f>
        <v>3266.56</v>
      </c>
      <c r="Q24" s="174"/>
    </row>
    <row r="25">
      <c r="A25" s="145" t="str">
        <f>ID_Valid(E25)</f>
      </c>
      <c r="B25" s="166">
        <v>76</v>
      </c>
      <c r="C25" s="171" t="str">
        <f>IFERROR(INDEX(Logs!$B$2:$B$500,MATCH('Beneficiaries (4)'!$B25,Logs!$A$2:$A$500,0)),"")</f>
        <v>Nomandla</v>
      </c>
      <c r="D25" s="167" t="str">
        <f>IFERROR(INDEX(Logs!$C$2:$C$500,MATCH('Beneficiaries (4)'!$B25,Logs!$A$2:$A$500,0)),"")</f>
        <v>Geca</v>
      </c>
      <c r="E25" s="168" t="str">
        <f>IFERROR(INDEX(Logs!$D$2:$D$500,MATCH('Beneficiaries (4)'!$B25,Logs!$A$2:$A$500,0)),"")</f>
        <v>8211260586081</v>
      </c>
      <c r="F25" s="169" t="s">
        <v>125</v>
      </c>
      <c r="G25" s="166" t="str">
        <f>TheGender(E25)</f>
        <v>F</v>
      </c>
      <c r="H25" s="166" t="s">
        <v>125</v>
      </c>
      <c r="I25" s="166" t="s">
        <v>126</v>
      </c>
      <c r="J25" s="166" t="str">
        <f>IFERROR(INDEX(Logs!$E$2:$E$500,MATCH('Beneficiaries (4)'!$B25,Logs!$A$2:$A$500,0)),"")</f>
        <v>15/05/0007</v>
      </c>
      <c r="K25" s="166" t="str">
        <f>IFERROR(INDEX(Logs!$F$2:$F$500,MATCH('Beneficiaries (4)'!$B25,Logs!$A$2:$A$500,0)),"")</f>
        <v>14/04/0037</v>
      </c>
      <c r="L25" s="166">
        <f>IFERROR(INDEX(Logs!$G$2:$G$500,MATCH('Beneficiaries (4)'!$B25,Logs!$A$2:$A$500,0)),0)</f>
        <v>16</v>
      </c>
      <c r="M25" s="166">
        <v>0</v>
      </c>
      <c r="N25" s="166">
        <f>L25+M25</f>
        <v>16</v>
      </c>
      <c r="O25" s="172">
        <f>IFERROR(INDEX(Logs!$H$2:$H$500,MATCH('Beneficiaries (4)'!$B25,Logs!$A$2:$A$500,0)),)</f>
        <v>204.16</v>
      </c>
      <c r="P25" s="173">
        <f>IFERROR(N25*O25,0)</f>
        <v>3266.56</v>
      </c>
      <c r="Q25" s="174"/>
    </row>
    <row r="26">
      <c r="A26" s="145" t="str">
        <f>ID_Valid(E26)</f>
      </c>
      <c r="B26" s="166">
        <v>77</v>
      </c>
      <c r="C26" s="171" t="str">
        <f>IFERROR(INDEX(Logs!$B$2:$B$500,MATCH('Beneficiaries (4)'!$B26,Logs!$A$2:$A$500,0)),"")</f>
        <v>lindiwe</v>
      </c>
      <c r="D26" s="167" t="str">
        <f>IFERROR(INDEX(Logs!$C$2:$C$500,MATCH('Beneficiaries (4)'!$B26,Logs!$A$2:$A$500,0)),"")</f>
        <v>Tebekwana</v>
      </c>
      <c r="E26" s="168" t="str">
        <f>IFERROR(INDEX(Logs!$D$2:$D$500,MATCH('Beneficiaries (4)'!$B26,Logs!$A$2:$A$500,0)),"")</f>
        <v>7803070852082</v>
      </c>
      <c r="F26" s="169" t="s">
        <v>125</v>
      </c>
      <c r="G26" s="166" t="str">
        <f>TheGender(E26)</f>
        <v>F</v>
      </c>
      <c r="H26" s="166" t="s">
        <v>125</v>
      </c>
      <c r="I26" s="166" t="s">
        <v>126</v>
      </c>
      <c r="J26" s="166" t="str">
        <f>IFERROR(INDEX(Logs!$E$2:$E$500,MATCH('Beneficiaries (4)'!$B26,Logs!$A$2:$A$500,0)),"")</f>
        <v>15/05/0007</v>
      </c>
      <c r="K26" s="166" t="str">
        <f>IFERROR(INDEX(Logs!$F$2:$F$500,MATCH('Beneficiaries (4)'!$B26,Logs!$A$2:$A$500,0)),"")</f>
        <v>14/04/0037</v>
      </c>
      <c r="L26" s="166">
        <f>IFERROR(INDEX(Logs!$G$2:$G$500,MATCH('Beneficiaries (4)'!$B26,Logs!$A$2:$A$500,0)),0)</f>
        <v>16</v>
      </c>
      <c r="M26" s="166">
        <v>0</v>
      </c>
      <c r="N26" s="166">
        <f>L26+M26</f>
        <v>16</v>
      </c>
      <c r="O26" s="172">
        <f>IFERROR(INDEX(Logs!$H$2:$H$500,MATCH('Beneficiaries (4)'!$B26,Logs!$A$2:$A$500,0)),)</f>
        <v>204.16</v>
      </c>
      <c r="P26" s="173">
        <f>IFERROR(N26*O26,0)</f>
        <v>3266.56</v>
      </c>
      <c r="Q26" s="174"/>
    </row>
    <row r="27">
      <c r="A27" s="145" t="str">
        <f>ID_Valid(E27)</f>
      </c>
      <c r="B27" s="166">
        <v>78</v>
      </c>
      <c r="C27" s="171" t="str">
        <f>IFERROR(INDEX(Logs!$B$2:$B$500,MATCH('Beneficiaries (4)'!$B27,Logs!$A$2:$A$500,0)),"")</f>
        <v>Nobuhle</v>
      </c>
      <c r="D27" s="167" t="str">
        <f>IFERROR(INDEX(Logs!$C$2:$C$500,MATCH('Beneficiaries (4)'!$B27,Logs!$A$2:$A$500,0)),"")</f>
        <v>Ngqola</v>
      </c>
      <c r="E27" s="168" t="str">
        <f>IFERROR(INDEX(Logs!$D$2:$D$500,MATCH('Beneficiaries (4)'!$B27,Logs!$A$2:$A$500,0)),"")</f>
        <v>6611010805081</v>
      </c>
      <c r="F27" s="169" t="s">
        <v>125</v>
      </c>
      <c r="G27" s="166" t="str">
        <f>TheGender(E27)</f>
        <v>F</v>
      </c>
      <c r="H27" s="166" t="s">
        <v>125</v>
      </c>
      <c r="I27" s="166" t="s">
        <v>126</v>
      </c>
      <c r="J27" s="166" t="str">
        <f>IFERROR(INDEX(Logs!$E$2:$E$500,MATCH('Beneficiaries (4)'!$B27,Logs!$A$2:$A$500,0)),"")</f>
        <v>15/05/0007</v>
      </c>
      <c r="K27" s="166" t="str">
        <f>IFERROR(INDEX(Logs!$F$2:$F$500,MATCH('Beneficiaries (4)'!$B27,Logs!$A$2:$A$500,0)),"")</f>
        <v>14/04/0037</v>
      </c>
      <c r="L27" s="166">
        <f>IFERROR(INDEX(Logs!$G$2:$G$500,MATCH('Beneficiaries (4)'!$B27,Logs!$A$2:$A$500,0)),0)</f>
        <v>16</v>
      </c>
      <c r="M27" s="166">
        <v>0</v>
      </c>
      <c r="N27" s="166">
        <f>L27+M27</f>
        <v>16</v>
      </c>
      <c r="O27" s="172">
        <f>IFERROR(INDEX(Logs!$H$2:$H$500,MATCH('Beneficiaries (4)'!$B27,Logs!$A$2:$A$500,0)),)</f>
        <v>204.16</v>
      </c>
      <c r="P27" s="173">
        <f>IFERROR(N27*O27,0)</f>
        <v>3266.56</v>
      </c>
      <c r="Q27" s="174"/>
    </row>
    <row r="28">
      <c r="A28" s="145" t="str">
        <f>ID_Valid(E28)</f>
        <v>INVALID ID - Check Digit</v>
      </c>
      <c r="B28" s="166">
        <v>79</v>
      </c>
      <c r="C28" s="171" t="str">
        <f>IFERROR(INDEX(Logs!$B$2:$B$500,MATCH('Beneficiaries (4)'!$B28,Logs!$A$2:$A$500,0)),"")</f>
        <v>Ncediswa</v>
      </c>
      <c r="D28" s="167" t="str">
        <f>IFERROR(INDEX(Logs!$C$2:$C$500,MATCH('Beneficiaries (4)'!$B28,Logs!$A$2:$A$500,0)),"")</f>
        <v>Ndudula</v>
      </c>
      <c r="E28" s="168" t="str">
        <f>IFERROR(INDEX(Logs!$D$2:$D$500,MATCH('Beneficiaries (4)'!$B28,Logs!$A$2:$A$500,0)),"")</f>
        <v>7812240608082</v>
      </c>
      <c r="F28" s="169" t="s">
        <v>125</v>
      </c>
      <c r="G28" s="166" t="str">
        <f>TheGender(E28)</f>
        <v>F</v>
      </c>
      <c r="H28" s="166" t="s">
        <v>125</v>
      </c>
      <c r="I28" s="166" t="s">
        <v>126</v>
      </c>
      <c r="J28" s="166" t="str">
        <f>IFERROR(INDEX(Logs!$E$2:$E$500,MATCH('Beneficiaries (4)'!$B28,Logs!$A$2:$A$500,0)),"")</f>
        <v>15/05/0007</v>
      </c>
      <c r="K28" s="166" t="str">
        <f>IFERROR(INDEX(Logs!$F$2:$F$500,MATCH('Beneficiaries (4)'!$B28,Logs!$A$2:$A$500,0)),"")</f>
        <v>14/04/0037</v>
      </c>
      <c r="L28" s="166">
        <f>IFERROR(INDEX(Logs!$G$2:$G$500,MATCH('Beneficiaries (4)'!$B28,Logs!$A$2:$A$500,0)),0)</f>
        <v>16</v>
      </c>
      <c r="M28" s="166">
        <v>0</v>
      </c>
      <c r="N28" s="166">
        <f>L28+M28</f>
        <v>16</v>
      </c>
      <c r="O28" s="172">
        <f>IFERROR(INDEX(Logs!$H$2:$H$500,MATCH('Beneficiaries (4)'!$B28,Logs!$A$2:$A$500,0)),)</f>
        <v>204.16</v>
      </c>
      <c r="P28" s="173">
        <f>IFERROR(N28*O28,0)</f>
        <v>3266.56</v>
      </c>
      <c r="Q28" s="174"/>
    </row>
    <row r="29">
      <c r="A29" s="145" t="str">
        <f>ID_Valid(E29)</f>
      </c>
      <c r="B29" s="166">
        <v>80</v>
      </c>
      <c r="C29" s="171" t="str">
        <f>IFERROR(INDEX(Logs!$B$2:$B$500,MATCH('Beneficiaries (4)'!$B29,Logs!$A$2:$A$500,0)),"")</f>
        <v>Noxolo</v>
      </c>
      <c r="D29" s="171" t="str">
        <f>IFERROR(INDEX(Logs!$C$2:$C$500,MATCH('Beneficiaries (4)'!$B29,Logs!$A$2:$A$500,0)),"")</f>
        <v>Joniga</v>
      </c>
      <c r="E29" s="168" t="str">
        <f>IFERROR(INDEX(Logs!$D$2:$D$500,MATCH('Beneficiaries (4)'!$B29,Logs!$A$2:$A$500,0)),"")</f>
        <v>7708310628087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IFERROR(INDEX(Logs!$E$2:$E$500,MATCH('Beneficiaries (4)'!$B29,Logs!$A$2:$A$500,0)),"")</f>
        <v>15/05/0007</v>
      </c>
      <c r="K29" s="166" t="str">
        <f>IFERROR(INDEX(Logs!$F$2:$F$500,MATCH('Beneficiaries (4)'!$B29,Logs!$A$2:$A$500,0)),"")</f>
        <v>14/04/0037</v>
      </c>
      <c r="L29" s="166">
        <f>IFERROR(INDEX(Logs!$G$2:$G$500,MATCH('Beneficiaries (4)'!$B29,Logs!$A$2:$A$500,0)),0)</f>
        <v>16</v>
      </c>
      <c r="M29" s="166">
        <v>0</v>
      </c>
      <c r="N29" s="166">
        <f>L29+M29</f>
        <v>16</v>
      </c>
      <c r="O29" s="172">
        <f>IFERROR(INDEX(Logs!$H$2:$H$500,MATCH('Beneficiaries (4)'!$B29,Logs!$A$2:$A$500,0)),)</f>
        <v>204.16</v>
      </c>
      <c r="P29" s="173">
        <f>IFERROR(N29*O29,0)</f>
        <v>3266.56</v>
      </c>
      <c r="Q29" s="174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320</v>
      </c>
      <c r="M30" s="177">
        <f>SUM(M10:M29)</f>
        <v>0</v>
      </c>
      <c r="N30" s="177">
        <f>SUM(N10:N29)</f>
        <v>320</v>
      </c>
      <c r="O30" s="178">
        <f>SUM(O10:O29)</f>
        <v>4083.1999999999989</v>
      </c>
      <c r="P30" s="179">
        <f>SUM(P10:P29)</f>
        <v>65331.199999999983</v>
      </c>
      <c r="Q30" s="180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81</v>
      </c>
      <c r="C10" s="167" t="str">
        <f>IFERROR(INDEX(Logs!$B$2:$B$500,MATCH('Beneficiaries (5)'!$B10,Logs!$A$2:$A$500,0)),"")</f>
        <v>Patricia</v>
      </c>
      <c r="D10" s="167" t="str">
        <f>IFERROR(INDEX(Logs!$C$2:$C$500,MATCH('Beneficiaries (5)'!$B10,Logs!$A$2:$A$500,0)),"")</f>
        <v>Boniswa</v>
      </c>
      <c r="E10" s="168" t="str">
        <f>IFERROR(INDEX(Logs!$D$2:$D$500,MATCH('Beneficiaries (5)'!$B10,Logs!$A$2:$A$500,0)),"")</f>
        <v>8104140378086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IFERROR(INDEX(Logs!$E$2:$E$500,MATCH('Beneficiaries (5)'!$B10,Logs!$A$2:$A$500,0)),"")</f>
        <v>15/05/0007</v>
      </c>
      <c r="K10" s="171" t="str">
        <f>IFERROR(INDEX(Logs!$F$2:$F$500,MATCH('Beneficiaries (5)'!$B10,Logs!$A$2:$A$500,0)),"")</f>
        <v>14/04/0037</v>
      </c>
      <c r="L10" s="166">
        <f>IFERROR(INDEX(Logs!$G$2:$G$500,MATCH('Beneficiaries (5)'!$B10,Logs!$A$2:$A$500,0)),0)</f>
        <v>16</v>
      </c>
      <c r="M10" s="166">
        <v>0</v>
      </c>
      <c r="N10" s="166">
        <f>M10+L10</f>
        <v>16</v>
      </c>
      <c r="O10" s="172">
        <f>IFERROR(INDEX(Logs!$H$2:$H$500,MATCH('Beneficiaries (5)'!$B10,Logs!$A$2:$A$500,0)),)</f>
        <v>204.16</v>
      </c>
      <c r="P10" s="173">
        <f>IFERROR(N10*O10,0)</f>
        <v>3266.56</v>
      </c>
      <c r="Q10" s="174"/>
      <c r="R10" s="12">
        <f>IF('Beneficiaries (10)'!$P$30&gt;0,1,"")</f>
        <v>1</v>
      </c>
    </row>
    <row r="11">
      <c r="A11" s="145" t="str">
        <f>ID_Valid(E11)</f>
      </c>
      <c r="B11" s="166">
        <v>82</v>
      </c>
      <c r="C11" s="167" t="str">
        <f>IFERROR(INDEX(Logs!$B$2:$B$500,MATCH('Beneficiaries (5)'!$B11,Logs!$A$2:$A$500,0)),"")</f>
        <v>Noluthando</v>
      </c>
      <c r="D11" s="167" t="str">
        <f>IFERROR(INDEX(Logs!$C$2:$C$500,MATCH('Beneficiaries (5)'!$B11,Logs!$A$2:$A$500,0)),"")</f>
        <v>Xakuvana</v>
      </c>
      <c r="E11" s="168" t="str">
        <f>IFERROR(INDEX(Logs!$D$2:$D$500,MATCH('Beneficiaries (5)'!$B11,Logs!$A$2:$A$500,0)),"")</f>
        <v>7510070545083</v>
      </c>
      <c r="F11" s="169" t="s">
        <v>125</v>
      </c>
      <c r="G11" s="166" t="str">
        <f>TheGender(E11)</f>
        <v>F</v>
      </c>
      <c r="H11" s="166" t="s">
        <v>125</v>
      </c>
      <c r="I11" s="166" t="s">
        <v>126</v>
      </c>
      <c r="J11" s="166" t="str">
        <f>IFERROR(INDEX(Logs!$E$2:$E$500,MATCH('Beneficiaries (5)'!$B11,Logs!$A$2:$A$500,0)),"")</f>
        <v>15/05/0007</v>
      </c>
      <c r="K11" s="166" t="str">
        <f>IFERROR(INDEX(Logs!$F$2:$F$500,MATCH('Beneficiaries (5)'!$B11,Logs!$A$2:$A$500,0)),"")</f>
        <v>14/04/0037</v>
      </c>
      <c r="L11" s="166">
        <f>IFERROR(INDEX(Logs!$G$2:$G$500,MATCH('Beneficiaries (5)'!$B11,Logs!$A$2:$A$500,0)),0)</f>
        <v>16</v>
      </c>
      <c r="M11" s="166">
        <v>0</v>
      </c>
      <c r="N11" s="166">
        <f>L11+M11</f>
        <v>16</v>
      </c>
      <c r="O11" s="172">
        <f>IFERROR(INDEX(Logs!$H$2:$H$500,MATCH('Beneficiaries (5)'!$B11,Logs!$A$2:$A$500,0)),)</f>
        <v>204.16</v>
      </c>
      <c r="P11" s="173">
        <f>IFERROR(N11*O11,0)</f>
        <v>3266.56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83</v>
      </c>
      <c r="C12" s="167" t="str">
        <f>IFERROR(INDEX(Logs!$B$2:$B$500,MATCH('Beneficiaries (5)'!$B12,Logs!$A$2:$A$500,0)),"")</f>
        <v>Nomfusi</v>
      </c>
      <c r="D12" s="167" t="str">
        <f>IFERROR(INDEX(Logs!$C$2:$C$500,MATCH('Beneficiaries (5)'!$B12,Logs!$A$2:$A$500,0)),"")</f>
        <v>Mandla</v>
      </c>
      <c r="E12" s="168" t="str">
        <f>IFERROR(INDEX(Logs!$D$2:$D$500,MATCH('Beneficiaries (5)'!$B12,Logs!$A$2:$A$500,0)),"")</f>
        <v>8708141181081</v>
      </c>
      <c r="F12" s="169" t="s">
        <v>125</v>
      </c>
      <c r="G12" s="166" t="str">
        <f>TheGender(E12)</f>
        <v>F</v>
      </c>
      <c r="H12" s="166" t="s">
        <v>125</v>
      </c>
      <c r="I12" s="166" t="s">
        <v>126</v>
      </c>
      <c r="J12" s="166" t="str">
        <f>IFERROR(INDEX(Logs!$E$2:$E$500,MATCH('Beneficiaries (5)'!$B12,Logs!$A$2:$A$500,0)),"")</f>
        <v>15/05/0007</v>
      </c>
      <c r="K12" s="166" t="str">
        <f>IFERROR(INDEX(Logs!$F$2:$F$500,MATCH('Beneficiaries (5)'!$B12,Logs!$A$2:$A$500,0)),"")</f>
        <v>14/04/0037</v>
      </c>
      <c r="L12" s="166">
        <f>IFERROR(INDEX(Logs!$G$2:$G$500,MATCH('Beneficiaries (5)'!$B12,Logs!$A$2:$A$500,0)),0)</f>
        <v>16</v>
      </c>
      <c r="M12" s="166">
        <v>0</v>
      </c>
      <c r="N12" s="166">
        <f>L12+M12</f>
        <v>16</v>
      </c>
      <c r="O12" s="172">
        <f>IFERROR(INDEX(Logs!$H$2:$H$500,MATCH('Beneficiaries (5)'!$B12,Logs!$A$2:$A$500,0)),)</f>
        <v>204.16</v>
      </c>
      <c r="P12" s="173">
        <f>IFERROR(N12*O12,0)</f>
        <v>3266.56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84</v>
      </c>
      <c r="C13" s="167" t="str">
        <f>IFERROR(INDEX(Logs!$B$2:$B$500,MATCH('Beneficiaries (5)'!$B13,Logs!$A$2:$A$500,0)),"")</f>
        <v>Marianne</v>
      </c>
      <c r="D13" s="167" t="str">
        <f>IFERROR(INDEX(Logs!$C$2:$C$500,MATCH('Beneficiaries (5)'!$B13,Logs!$A$2:$A$500,0)),"")</f>
        <v>Jakobs</v>
      </c>
      <c r="E13" s="168" t="str">
        <f>IFERROR(INDEX(Logs!$D$2:$D$500,MATCH('Beneficiaries (5)'!$B13,Logs!$A$2:$A$500,0)),"")</f>
        <v>8712010125088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(5)'!$B13,Logs!$A$2:$A$500,0)),"")</f>
        <v>15/05/0007</v>
      </c>
      <c r="K13" s="166" t="str">
        <f>IFERROR(INDEX(Logs!$F$2:$F$500,MATCH('Beneficiaries (5)'!$B13,Logs!$A$2:$A$500,0)),"")</f>
        <v>14/04/0037</v>
      </c>
      <c r="L13" s="166">
        <f>IFERROR(INDEX(Logs!$G$2:$G$500,MATCH('Beneficiaries (5)'!$B13,Logs!$A$2:$A$500,0)),0)</f>
        <v>22</v>
      </c>
      <c r="M13" s="166">
        <v>0</v>
      </c>
      <c r="N13" s="166">
        <f>L13+M13</f>
        <v>22</v>
      </c>
      <c r="O13" s="172">
        <f>IFERROR(INDEX(Logs!$H$2:$H$500,MATCH('Beneficiaries (5)'!$B13,Logs!$A$2:$A$500,0)),)</f>
        <v>204.16</v>
      </c>
      <c r="P13" s="173">
        <f>IFERROR(N13*O13,0)</f>
        <v>4491.5199999999995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85</v>
      </c>
      <c r="C14" s="167" t="str">
        <f>IFERROR(INDEX(Logs!$B$2:$B$500,MATCH('Beneficiaries (5)'!$B14,Logs!$A$2:$A$500,0)),"")</f>
        <v>Nompucuko</v>
      </c>
      <c r="D14" s="167" t="str">
        <f>IFERROR(INDEX(Logs!$C$2:$C$500,MATCH('Beneficiaries (5)'!$B14,Logs!$A$2:$A$500,0)),"")</f>
        <v>Mbango</v>
      </c>
      <c r="E14" s="168" t="str">
        <f>IFERROR(INDEX(Logs!$D$2:$D$500,MATCH('Beneficiaries (5)'!$B14,Logs!$A$2:$A$500,0)),"")</f>
        <v>7812060928083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(5)'!$B14,Logs!$A$2:$A$500,0)),"")</f>
        <v>15/05/0007</v>
      </c>
      <c r="K14" s="166" t="str">
        <f>IFERROR(INDEX(Logs!$F$2:$F$500,MATCH('Beneficiaries (5)'!$B14,Logs!$A$2:$A$500,0)),"")</f>
        <v>14/04/0037</v>
      </c>
      <c r="L14" s="166">
        <f>IFERROR(INDEX(Logs!$G$2:$G$500,MATCH('Beneficiaries (5)'!$B14,Logs!$A$2:$A$500,0)),0)</f>
        <v>22</v>
      </c>
      <c r="M14" s="166">
        <v>0</v>
      </c>
      <c r="N14" s="166">
        <f>L14+M14</f>
        <v>22</v>
      </c>
      <c r="O14" s="172">
        <f>IFERROR(INDEX(Logs!$H$2:$H$500,MATCH('Beneficiaries (5)'!$B14,Logs!$A$2:$A$500,0)),)</f>
        <v>204.16</v>
      </c>
      <c r="P14" s="173">
        <f>IFERROR(N14*O14,0)</f>
        <v>4491.5199999999995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86</v>
      </c>
      <c r="C15" s="167" t="str">
        <f>IFERROR(INDEX(Logs!$B$2:$B$500,MATCH('Beneficiaries (5)'!$B15,Logs!$A$2:$A$500,0)),"")</f>
        <v>Theresa</v>
      </c>
      <c r="D15" s="167" t="str">
        <f>IFERROR(INDEX(Logs!$C$2:$C$500,MATCH('Beneficiaries (5)'!$B15,Logs!$A$2:$A$500,0)),"")</f>
        <v>Pietersen</v>
      </c>
      <c r="E15" s="168" t="str">
        <f>IFERROR(INDEX(Logs!$D$2:$D$500,MATCH('Beneficiaries (5)'!$B15,Logs!$A$2:$A$500,0)),"")</f>
        <v>8709260437080</v>
      </c>
      <c r="F15" s="169" t="s">
        <v>125</v>
      </c>
      <c r="G15" s="166" t="str">
        <f>TheGender(E15)</f>
        <v>F</v>
      </c>
      <c r="H15" s="166" t="s">
        <v>125</v>
      </c>
      <c r="I15" s="166" t="s">
        <v>126</v>
      </c>
      <c r="J15" s="166" t="str">
        <f>IFERROR(INDEX(Logs!$E$2:$E$500,MATCH('Beneficiaries (5)'!$B15,Logs!$A$2:$A$500,0)),"")</f>
        <v>15/05/0007</v>
      </c>
      <c r="K15" s="166" t="str">
        <f>IFERROR(INDEX(Logs!$F$2:$F$500,MATCH('Beneficiaries (5)'!$B15,Logs!$A$2:$A$500,0)),"")</f>
        <v>14/04/0037</v>
      </c>
      <c r="L15" s="166">
        <f>IFERROR(INDEX(Logs!$G$2:$G$500,MATCH('Beneficiaries (5)'!$B15,Logs!$A$2:$A$500,0)),0)</f>
        <v>22</v>
      </c>
      <c r="M15" s="166">
        <v>0</v>
      </c>
      <c r="N15" s="166">
        <f>L15+M15</f>
        <v>22</v>
      </c>
      <c r="O15" s="172">
        <f>IFERROR(INDEX(Logs!$H$2:$H$500,MATCH('Beneficiaries (5)'!$B15,Logs!$A$2:$A$500,0)),)</f>
        <v>204.16</v>
      </c>
      <c r="P15" s="173">
        <f>IFERROR(N15*O15,0)</f>
        <v>4491.5199999999995</v>
      </c>
      <c r="Q15" s="174"/>
      <c r="R15" s="12"/>
    </row>
    <row r="16">
      <c r="A16" s="145" t="str">
        <f>ID_Valid(E16)</f>
      </c>
      <c r="B16" s="166">
        <v>87</v>
      </c>
      <c r="C16" s="167" t="str">
        <f>IFERROR(INDEX(Logs!$B$2:$B$500,MATCH('Beneficiaries (5)'!$B16,Logs!$A$2:$A$500,0)),"")</f>
        <v>Nokulunga</v>
      </c>
      <c r="D16" s="167" t="str">
        <f>IFERROR(INDEX(Logs!$C$2:$C$500,MATCH('Beneficiaries (5)'!$B16,Logs!$A$2:$A$500,0)),"")</f>
        <v>Madanda</v>
      </c>
      <c r="E16" s="168" t="str">
        <f>IFERROR(INDEX(Logs!$D$2:$D$500,MATCH('Beneficiaries (5)'!$B16,Logs!$A$2:$A$500,0)),"")</f>
        <v>8901231034084</v>
      </c>
      <c r="F16" s="169" t="s">
        <v>125</v>
      </c>
      <c r="G16" s="166" t="str">
        <f>TheGender(E16)</f>
        <v>F</v>
      </c>
      <c r="H16" s="166" t="s">
        <v>125</v>
      </c>
      <c r="I16" s="166" t="s">
        <v>126</v>
      </c>
      <c r="J16" s="166" t="str">
        <f>IFERROR(INDEX(Logs!$E$2:$E$500,MATCH('Beneficiaries (5)'!$B16,Logs!$A$2:$A$500,0)),"")</f>
        <v>15/05/0007</v>
      </c>
      <c r="K16" s="166" t="str">
        <f>IFERROR(INDEX(Logs!$F$2:$F$500,MATCH('Beneficiaries (5)'!$B16,Logs!$A$2:$A$500,0)),"")</f>
        <v>14/04/0037</v>
      </c>
      <c r="L16" s="166">
        <f>IFERROR(INDEX(Logs!$G$2:$G$500,MATCH('Beneficiaries (5)'!$B16,Logs!$A$2:$A$500,0)),0)</f>
        <v>17</v>
      </c>
      <c r="M16" s="166">
        <v>0</v>
      </c>
      <c r="N16" s="166">
        <f>L16+M16</f>
        <v>17</v>
      </c>
      <c r="O16" s="172">
        <f>IFERROR(INDEX(Logs!$H$2:$H$500,MATCH('Beneficiaries (5)'!$B16,Logs!$A$2:$A$500,0)),)</f>
        <v>204.16</v>
      </c>
      <c r="P16" s="173">
        <f>IFERROR(N16*O16,0)</f>
        <v>3470.72</v>
      </c>
      <c r="Q16" s="174"/>
      <c r="R16" s="12"/>
    </row>
    <row r="17">
      <c r="A17" s="145" t="str">
        <f>ID_Valid(E17)</f>
      </c>
      <c r="B17" s="166">
        <v>88</v>
      </c>
      <c r="C17" s="167" t="str">
        <f>IFERROR(INDEX(Logs!$B$2:$B$500,MATCH('Beneficiaries (5)'!$B17,Logs!$A$2:$A$500,0)),"")</f>
        <v>Kholiswa</v>
      </c>
      <c r="D17" s="167" t="str">
        <f>IFERROR(INDEX(Logs!$C$2:$C$500,MATCH('Beneficiaries (5)'!$B17,Logs!$A$2:$A$500,0)),"")</f>
        <v>Tsotsa</v>
      </c>
      <c r="E17" s="168" t="str">
        <f>IFERROR(INDEX(Logs!$D$2:$D$500,MATCH('Beneficiaries (5)'!$B17,Logs!$A$2:$A$500,0)),"")</f>
        <v>7206150957088</v>
      </c>
      <c r="F17" s="169" t="s">
        <v>125</v>
      </c>
      <c r="G17" s="166" t="str">
        <f>TheGender(E17)</f>
        <v>F</v>
      </c>
      <c r="H17" s="166" t="s">
        <v>125</v>
      </c>
      <c r="I17" s="166" t="s">
        <v>126</v>
      </c>
      <c r="J17" s="166" t="str">
        <f>IFERROR(INDEX(Logs!$E$2:$E$500,MATCH('Beneficiaries (5)'!$B17,Logs!$A$2:$A$500,0)),"")</f>
        <v>14/05/0009</v>
      </c>
      <c r="K17" s="166" t="str">
        <f>IFERROR(INDEX(Logs!$F$2:$F$500,MATCH('Beneficiaries (5)'!$B17,Logs!$A$2:$A$500,0)),"")</f>
        <v>15/05/0036</v>
      </c>
      <c r="L17" s="166">
        <f>IFERROR(INDEX(Logs!$G$2:$G$500,MATCH('Beneficiaries (5)'!$B17,Logs!$A$2:$A$500,0)),0)</f>
        <v>22</v>
      </c>
      <c r="M17" s="166">
        <v>0</v>
      </c>
      <c r="N17" s="166">
        <f>L17+M17</f>
        <v>22</v>
      </c>
      <c r="O17" s="172">
        <f>IFERROR(INDEX(Logs!$H$2:$H$500,MATCH('Beneficiaries (5)'!$B17,Logs!$A$2:$A$500,0)),)</f>
        <v>204.16</v>
      </c>
      <c r="P17" s="173">
        <f>IFERROR(N17*O17,0)</f>
        <v>4491.5199999999995</v>
      </c>
      <c r="Q17" s="174"/>
    </row>
    <row r="18">
      <c r="A18" s="145" t="str">
        <f>ID_Valid(E18)</f>
      </c>
      <c r="B18" s="166">
        <v>89</v>
      </c>
      <c r="C18" s="167" t="str">
        <f>IFERROR(INDEX(Logs!$B$2:$B$500,MATCH('Beneficiaries (5)'!$B18,Logs!$A$2:$A$500,0)),"")</f>
        <v>Xolelwa</v>
      </c>
      <c r="D18" s="167" t="str">
        <f>IFERROR(INDEX(Logs!$C$2:$C$500,MATCH('Beneficiaries (5)'!$B18,Logs!$A$2:$A$500,0)),"")</f>
        <v>Khambi</v>
      </c>
      <c r="E18" s="168" t="str">
        <f>IFERROR(INDEX(Logs!$D$2:$D$500,MATCH('Beneficiaries (5)'!$B18,Logs!$A$2:$A$500,0)),"")</f>
        <v>7309170760084</v>
      </c>
      <c r="F18" s="169" t="s">
        <v>125</v>
      </c>
      <c r="G18" s="166" t="str">
        <f>TheGender(E18)</f>
        <v>F</v>
      </c>
      <c r="H18" s="166" t="s">
        <v>125</v>
      </c>
      <c r="I18" s="166" t="s">
        <v>126</v>
      </c>
      <c r="J18" s="166" t="str">
        <f>IFERROR(INDEX(Logs!$E$2:$E$500,MATCH('Beneficiaries (5)'!$B18,Logs!$A$2:$A$500,0)),"")</f>
        <v>14/05/0009</v>
      </c>
      <c r="K18" s="166" t="str">
        <f>IFERROR(INDEX(Logs!$F$2:$F$500,MATCH('Beneficiaries (5)'!$B18,Logs!$A$2:$A$500,0)),"")</f>
        <v>15/05/0036</v>
      </c>
      <c r="L18" s="166">
        <f>IFERROR(INDEX(Logs!$G$2:$G$500,MATCH('Beneficiaries (5)'!$B18,Logs!$A$2:$A$500,0)),0)</f>
        <v>22</v>
      </c>
      <c r="M18" s="166">
        <v>0</v>
      </c>
      <c r="N18" s="166">
        <f>L18+M18</f>
        <v>22</v>
      </c>
      <c r="O18" s="172">
        <f>IFERROR(INDEX(Logs!$H$2:$H$500,MATCH('Beneficiaries (5)'!$B18,Logs!$A$2:$A$500,0)),)</f>
        <v>204.16</v>
      </c>
      <c r="P18" s="173">
        <f>IFERROR(N18*O18,0)</f>
        <v>4491.5199999999995</v>
      </c>
      <c r="Q18" s="174"/>
    </row>
    <row r="19">
      <c r="A19" s="145" t="str">
        <f>ID_Valid(E19)</f>
      </c>
      <c r="B19" s="166">
        <v>90</v>
      </c>
      <c r="C19" s="167" t="str">
        <f>IFERROR(INDEX(Logs!$B$2:$B$500,MATCH('Beneficiaries (5)'!$B19,Logs!$A$2:$A$500,0)),"")</f>
        <v>Ntomboxolo</v>
      </c>
      <c r="D19" s="167" t="str">
        <f>IFERROR(INDEX(Logs!$C$2:$C$500,MATCH('Beneficiaries (5)'!$B19,Logs!$A$2:$A$500,0)),"")</f>
        <v>Mthathelwa</v>
      </c>
      <c r="E19" s="168" t="str">
        <f>IFERROR(INDEX(Logs!$D$2:$D$500,MATCH('Beneficiaries (5)'!$B19,Logs!$A$2:$A$500,0)),"")</f>
        <v>8406041387086</v>
      </c>
      <c r="F19" s="169" t="s">
        <v>125</v>
      </c>
      <c r="G19" s="166" t="str">
        <f>TheGender(E19)</f>
        <v>F</v>
      </c>
      <c r="H19" s="166" t="s">
        <v>125</v>
      </c>
      <c r="I19" s="166" t="s">
        <v>126</v>
      </c>
      <c r="J19" s="166" t="str">
        <f>IFERROR(INDEX(Logs!$E$2:$E$500,MATCH('Beneficiaries (5)'!$B19,Logs!$A$2:$A$500,0)),"")</f>
        <v>14/05/0009</v>
      </c>
      <c r="K19" s="166" t="str">
        <f>IFERROR(INDEX(Logs!$F$2:$F$500,MATCH('Beneficiaries (5)'!$B19,Logs!$A$2:$A$500,0)),"")</f>
        <v>15/05/0036</v>
      </c>
      <c r="L19" s="166">
        <f>IFERROR(INDEX(Logs!$G$2:$G$500,MATCH('Beneficiaries (5)'!$B19,Logs!$A$2:$A$500,0)),0)</f>
        <v>22</v>
      </c>
      <c r="M19" s="166">
        <v>0</v>
      </c>
      <c r="N19" s="166">
        <f>L19+M19</f>
        <v>22</v>
      </c>
      <c r="O19" s="172">
        <f>IFERROR(INDEX(Logs!$H$2:$H$500,MATCH('Beneficiaries (5)'!$B19,Logs!$A$2:$A$500,0)),)</f>
        <v>204.16</v>
      </c>
      <c r="P19" s="173">
        <f>IFERROR(N19*O19,0)</f>
        <v>4491.5199999999995</v>
      </c>
      <c r="Q19" s="174"/>
    </row>
    <row r="20">
      <c r="A20" s="145" t="str">
        <f>ID_Valid(E20)</f>
      </c>
      <c r="B20" s="166">
        <v>91</v>
      </c>
      <c r="C20" s="167" t="str">
        <f>IFERROR(INDEX(Logs!$B$2:$B$500,MATCH('Beneficiaries (5)'!$B20,Logs!$A$2:$A$500,0)),"")</f>
        <v>Busisiwe</v>
      </c>
      <c r="D20" s="167" t="str">
        <f>IFERROR(INDEX(Logs!$C$2:$C$500,MATCH('Beneficiaries (5)'!$B20,Logs!$A$2:$A$500,0)),"")</f>
        <v>Mdingi</v>
      </c>
      <c r="E20" s="168" t="str">
        <f>IFERROR(INDEX(Logs!$D$2:$D$500,MATCH('Beneficiaries (5)'!$B20,Logs!$A$2:$A$500,0)),"")</f>
        <v>8704041264085</v>
      </c>
      <c r="F20" s="169" t="s">
        <v>125</v>
      </c>
      <c r="G20" s="166" t="str">
        <f>TheGender(E20)</f>
        <v>F</v>
      </c>
      <c r="H20" s="166" t="s">
        <v>125</v>
      </c>
      <c r="I20" s="166" t="s">
        <v>126</v>
      </c>
      <c r="J20" s="166" t="str">
        <f>IFERROR(INDEX(Logs!$E$2:$E$500,MATCH('Beneficiaries (5)'!$B20,Logs!$A$2:$A$500,0)),"")</f>
        <v>14/05/0009</v>
      </c>
      <c r="K20" s="166" t="str">
        <f>IFERROR(INDEX(Logs!$F$2:$F$500,MATCH('Beneficiaries (5)'!$B20,Logs!$A$2:$A$500,0)),"")</f>
        <v>15/05/0036</v>
      </c>
      <c r="L20" s="166">
        <f>IFERROR(INDEX(Logs!$G$2:$G$500,MATCH('Beneficiaries (5)'!$B20,Logs!$A$2:$A$500,0)),0)</f>
        <v>22</v>
      </c>
      <c r="M20" s="166">
        <v>0</v>
      </c>
      <c r="N20" s="166">
        <f>L20+M20</f>
        <v>22</v>
      </c>
      <c r="O20" s="172">
        <f>IFERROR(INDEX(Logs!$H$2:$H$500,MATCH('Beneficiaries (5)'!$B20,Logs!$A$2:$A$500,0)),)</f>
        <v>204.16</v>
      </c>
      <c r="P20" s="173">
        <f>IFERROR(N20*O20,0)</f>
        <v>4491.5199999999995</v>
      </c>
      <c r="Q20" s="174"/>
    </row>
    <row r="21">
      <c r="A21" s="145" t="str">
        <f>ID_Valid(E21)</f>
      </c>
      <c r="B21" s="166">
        <v>92</v>
      </c>
      <c r="C21" s="167" t="str">
        <f>IFERROR(INDEX(Logs!$B$2:$B$500,MATCH('Beneficiaries (5)'!$B21,Logs!$A$2:$A$500,0)),"")</f>
        <v>Ntobeko</v>
      </c>
      <c r="D21" s="167" t="str">
        <f>IFERROR(INDEX(Logs!$C$2:$C$500,MATCH('Beneficiaries (5)'!$B21,Logs!$A$2:$A$500,0)),"")</f>
        <v>Cwaba</v>
      </c>
      <c r="E21" s="168" t="str">
        <f>IFERROR(INDEX(Logs!$D$2:$D$500,MATCH('Beneficiaries (5)'!$B21,Logs!$A$2:$A$500,0)),"")</f>
        <v>8801245773083</v>
      </c>
      <c r="F21" s="169" t="s">
        <v>125</v>
      </c>
      <c r="G21" s="166" t="str">
        <f>TheGender(E21)</f>
        <v>M</v>
      </c>
      <c r="H21" s="166" t="s">
        <v>125</v>
      </c>
      <c r="I21" s="166" t="s">
        <v>126</v>
      </c>
      <c r="J21" s="166" t="str">
        <f>IFERROR(INDEX(Logs!$E$2:$E$500,MATCH('Beneficiaries (5)'!$B21,Logs!$A$2:$A$500,0)),"")</f>
        <v>14/05/0009</v>
      </c>
      <c r="K21" s="166" t="str">
        <f>IFERROR(INDEX(Logs!$F$2:$F$500,MATCH('Beneficiaries (5)'!$B21,Logs!$A$2:$A$500,0)),"")</f>
        <v>15/05/0036</v>
      </c>
      <c r="L21" s="166">
        <f>IFERROR(INDEX(Logs!$G$2:$G$500,MATCH('Beneficiaries (5)'!$B21,Logs!$A$2:$A$500,0)),0)</f>
        <v>19</v>
      </c>
      <c r="M21" s="166">
        <v>0</v>
      </c>
      <c r="N21" s="166">
        <f>L21+M21</f>
        <v>19</v>
      </c>
      <c r="O21" s="172">
        <f>IFERROR(INDEX(Logs!$H$2:$H$500,MATCH('Beneficiaries (5)'!$B21,Logs!$A$2:$A$500,0)),)</f>
        <v>204.16</v>
      </c>
      <c r="P21" s="173">
        <f>IFERROR(N21*O21,0)</f>
        <v>3879.04</v>
      </c>
      <c r="Q21" s="174"/>
    </row>
    <row r="22">
      <c r="A22" s="145" t="str">
        <f>ID_Valid(E22)</f>
      </c>
      <c r="B22" s="166">
        <v>93</v>
      </c>
      <c r="C22" s="175" t="str">
        <f>IFERROR(INDEX(Logs!$B$2:$B$500,MATCH('Beneficiaries (5)'!$B22,Logs!$A$2:$A$500,0)),"")</f>
        <v>Bonelwa</v>
      </c>
      <c r="D22" s="167" t="str">
        <f>IFERROR(INDEX(Logs!$C$2:$C$500,MATCH('Beneficiaries (5)'!$B22,Logs!$A$2:$A$500,0)),"")</f>
        <v>Ndendze</v>
      </c>
      <c r="E22" s="168" t="str">
        <f>IFERROR(INDEX(Logs!$D$2:$D$500,MATCH('Beneficiaries (5)'!$B22,Logs!$A$2:$A$500,0)),"")</f>
        <v>8009091193089</v>
      </c>
      <c r="F22" s="169" t="s">
        <v>125</v>
      </c>
      <c r="G22" s="166" t="str">
        <f>TheGender(E22)</f>
        <v>F</v>
      </c>
      <c r="H22" s="166" t="s">
        <v>125</v>
      </c>
      <c r="I22" s="166" t="s">
        <v>126</v>
      </c>
      <c r="J22" s="166" t="str">
        <f>IFERROR(INDEX(Logs!$E$2:$E$500,MATCH('Beneficiaries (5)'!$B22,Logs!$A$2:$A$500,0)),"")</f>
        <v>14/05/0009</v>
      </c>
      <c r="K22" s="166" t="str">
        <f>IFERROR(INDEX(Logs!$F$2:$F$500,MATCH('Beneficiaries (5)'!$B22,Logs!$A$2:$A$500,0)),"")</f>
        <v>15/05/0036</v>
      </c>
      <c r="L22" s="166">
        <f>IFERROR(INDEX(Logs!$G$2:$G$500,MATCH('Beneficiaries (5)'!$B22,Logs!$A$2:$A$500,0)),0)</f>
        <v>22</v>
      </c>
      <c r="M22" s="166">
        <v>0</v>
      </c>
      <c r="N22" s="166">
        <f>L22+M22</f>
        <v>22</v>
      </c>
      <c r="O22" s="172">
        <f>IFERROR(INDEX(Logs!$H$2:$H$500,MATCH('Beneficiaries (5)'!$B22,Logs!$A$2:$A$500,0)),)</f>
        <v>204.16</v>
      </c>
      <c r="P22" s="173">
        <f>IFERROR(N22*O22,0)</f>
        <v>4491.5199999999995</v>
      </c>
      <c r="Q22" s="174"/>
    </row>
    <row r="23">
      <c r="A23" s="145" t="str">
        <f>ID_Valid(E23)</f>
      </c>
      <c r="B23" s="166">
        <v>94</v>
      </c>
      <c r="C23" s="175" t="str">
        <f>IFERROR(INDEX(Logs!$B$2:$B$500,MATCH('Beneficiaries (5)'!$B23,Logs!$A$2:$A$500,0)),"")</f>
        <v>Zimkhitha</v>
      </c>
      <c r="D23" s="167" t="str">
        <f>IFERROR(INDEX(Logs!$C$2:$C$500,MATCH('Beneficiaries (5)'!$B23,Logs!$A$2:$A$500,0)),"")</f>
        <v>Dyantyi</v>
      </c>
      <c r="E23" s="168" t="str">
        <f>IFERROR(INDEX(Logs!$D$2:$D$500,MATCH('Beneficiaries (5)'!$B23,Logs!$A$2:$A$500,0)),"")</f>
        <v>9607170465085</v>
      </c>
      <c r="F23" s="169" t="s">
        <v>125</v>
      </c>
      <c r="G23" s="166" t="str">
        <f>TheGender(E23)</f>
        <v>F</v>
      </c>
      <c r="H23" s="166" t="s">
        <v>125</v>
      </c>
      <c r="I23" s="166" t="s">
        <v>126</v>
      </c>
      <c r="J23" s="166" t="str">
        <f>IFERROR(INDEX(Logs!$E$2:$E$500,MATCH('Beneficiaries (5)'!$B23,Logs!$A$2:$A$500,0)),"")</f>
        <v>15/05/0014</v>
      </c>
      <c r="K23" s="166" t="str">
        <f>IFERROR(INDEX(Logs!$F$2:$F$500,MATCH('Beneficiaries (5)'!$B23,Logs!$A$2:$A$500,0)),"")</f>
        <v>15/05/0036</v>
      </c>
      <c r="L23" s="166">
        <f>IFERROR(INDEX(Logs!$G$2:$G$500,MATCH('Beneficiaries (5)'!$B23,Logs!$A$2:$A$500,0)),0)</f>
        <v>22</v>
      </c>
      <c r="M23" s="166">
        <v>0</v>
      </c>
      <c r="N23" s="166">
        <f>L23+M23</f>
        <v>22</v>
      </c>
      <c r="O23" s="172">
        <f>IFERROR(INDEX(Logs!$H$2:$H$500,MATCH('Beneficiaries (5)'!$B23,Logs!$A$2:$A$500,0)),)</f>
        <v>204.16</v>
      </c>
      <c r="P23" s="173">
        <f>IFERROR(N23*O23,0)</f>
        <v>4491.5199999999995</v>
      </c>
      <c r="Q23" s="174"/>
    </row>
    <row r="24">
      <c r="A24" s="145" t="str">
        <f>ID_Valid(E24)</f>
        <v>INVALID ID - Check Digit</v>
      </c>
      <c r="B24" s="166">
        <v>95</v>
      </c>
      <c r="C24" s="175" t="str">
        <f>IFERROR(INDEX(Logs!$B$2:$B$500,MATCH('Beneficiaries (5)'!$B24,Logs!$A$2:$A$500,0)),"")</f>
        <v>Nombingisana</v>
      </c>
      <c r="D24" s="167" t="str">
        <f>IFERROR(INDEX(Logs!$C$2:$C$500,MATCH('Beneficiaries (5)'!$B24,Logs!$A$2:$A$500,0)),"")</f>
        <v>Mgcikwa</v>
      </c>
      <c r="E24" s="168" t="str">
        <f>IFERROR(INDEX(Logs!$D$2:$D$500,MATCH('Beneficiaries (5)'!$B24,Logs!$A$2:$A$500,0)),"")</f>
        <v>8007020645082</v>
      </c>
      <c r="F24" s="169" t="s">
        <v>125</v>
      </c>
      <c r="G24" s="166" t="str">
        <f>TheGender(E24)</f>
        <v>F</v>
      </c>
      <c r="H24" s="166" t="s">
        <v>125</v>
      </c>
      <c r="I24" s="166" t="s">
        <v>126</v>
      </c>
      <c r="J24" s="166" t="str">
        <f>IFERROR(INDEX(Logs!$E$2:$E$500,MATCH('Beneficiaries (5)'!$B24,Logs!$A$2:$A$500,0)),"")</f>
        <v>15/05/0014</v>
      </c>
      <c r="K24" s="166" t="str">
        <f>IFERROR(INDEX(Logs!$F$2:$F$500,MATCH('Beneficiaries (5)'!$B24,Logs!$A$2:$A$500,0)),"")</f>
        <v>15/05/0036</v>
      </c>
      <c r="L24" s="166">
        <f>IFERROR(INDEX(Logs!$G$2:$G$500,MATCH('Beneficiaries (5)'!$B24,Logs!$A$2:$A$500,0)),0)</f>
        <v>22</v>
      </c>
      <c r="M24" s="166">
        <v>0</v>
      </c>
      <c r="N24" s="166">
        <f>L24+M24</f>
        <v>22</v>
      </c>
      <c r="O24" s="172">
        <f>IFERROR(INDEX(Logs!$H$2:$H$500,MATCH('Beneficiaries (5)'!$B24,Logs!$A$2:$A$500,0)),)</f>
        <v>204.16</v>
      </c>
      <c r="P24" s="173">
        <f>IFERROR(N24*O24,0)</f>
        <v>4491.5199999999995</v>
      </c>
      <c r="Q24" s="174"/>
    </row>
    <row r="25">
      <c r="A25" s="145" t="str">
        <f>ID_Valid(E25)</f>
      </c>
      <c r="B25" s="166">
        <v>96</v>
      </c>
      <c r="C25" s="171" t="str">
        <f>IFERROR(INDEX(Logs!$B$2:$B$500,MATCH('Beneficiaries (5)'!$B25,Logs!$A$2:$A$500,0)),"")</f>
        <v>Nocawe</v>
      </c>
      <c r="D25" s="167" t="str">
        <f>IFERROR(INDEX(Logs!$C$2:$C$500,MATCH('Beneficiaries (5)'!$B25,Logs!$A$2:$A$500,0)),"")</f>
        <v>Mhlomi</v>
      </c>
      <c r="E25" s="168" t="str">
        <f>IFERROR(INDEX(Logs!$D$2:$D$500,MATCH('Beneficiaries (5)'!$B25,Logs!$A$2:$A$500,0)),"")</f>
        <v>7002281405083</v>
      </c>
      <c r="F25" s="169" t="s">
        <v>125</v>
      </c>
      <c r="G25" s="166" t="str">
        <f>TheGender(E25)</f>
        <v>F</v>
      </c>
      <c r="H25" s="166" t="s">
        <v>125</v>
      </c>
      <c r="I25" s="166" t="s">
        <v>126</v>
      </c>
      <c r="J25" s="166" t="str">
        <f>IFERROR(INDEX(Logs!$E$2:$E$500,MATCH('Beneficiaries (5)'!$B25,Logs!$A$2:$A$500,0)),"")</f>
        <v>15/05/0014</v>
      </c>
      <c r="K25" s="166" t="str">
        <f>IFERROR(INDEX(Logs!$F$2:$F$500,MATCH('Beneficiaries (5)'!$B25,Logs!$A$2:$A$500,0)),"")</f>
        <v>15/05/0036</v>
      </c>
      <c r="L25" s="166">
        <f>IFERROR(INDEX(Logs!$G$2:$G$500,MATCH('Beneficiaries (5)'!$B25,Logs!$A$2:$A$500,0)),0)</f>
        <v>22</v>
      </c>
      <c r="M25" s="166">
        <v>0</v>
      </c>
      <c r="N25" s="166">
        <f>L25+M25</f>
        <v>22</v>
      </c>
      <c r="O25" s="172">
        <f>IFERROR(INDEX(Logs!$H$2:$H$500,MATCH('Beneficiaries (5)'!$B25,Logs!$A$2:$A$500,0)),)</f>
        <v>204.16</v>
      </c>
      <c r="P25" s="173">
        <f>IFERROR(N25*O25,0)</f>
        <v>4491.5199999999995</v>
      </c>
      <c r="Q25" s="174"/>
    </row>
    <row r="26">
      <c r="A26" s="145" t="str">
        <f>ID_Valid(E26)</f>
      </c>
      <c r="B26" s="166">
        <v>97</v>
      </c>
      <c r="C26" s="171" t="str">
        <f>IFERROR(INDEX(Logs!$B$2:$B$500,MATCH('Beneficiaries (5)'!$B26,Logs!$A$2:$A$500,0)),"")</f>
        <v>Nosilungisele</v>
      </c>
      <c r="D26" s="167" t="str">
        <f>IFERROR(INDEX(Logs!$C$2:$C$500,MATCH('Beneficiaries (5)'!$B26,Logs!$A$2:$A$500,0)),"")</f>
        <v>Dumisana</v>
      </c>
      <c r="E26" s="168" t="str">
        <f>IFERROR(INDEX(Logs!$D$2:$D$500,MATCH('Beneficiaries (5)'!$B26,Logs!$A$2:$A$500,0)),"")</f>
        <v>7212281049084</v>
      </c>
      <c r="F26" s="169" t="s">
        <v>125</v>
      </c>
      <c r="G26" s="166" t="str">
        <f>TheGender(E26)</f>
        <v>F</v>
      </c>
      <c r="H26" s="166" t="s">
        <v>125</v>
      </c>
      <c r="I26" s="166" t="s">
        <v>126</v>
      </c>
      <c r="J26" s="166" t="str">
        <f>IFERROR(INDEX(Logs!$E$2:$E$500,MATCH('Beneficiaries (5)'!$B26,Logs!$A$2:$A$500,0)),"")</f>
        <v>15/05/0014</v>
      </c>
      <c r="K26" s="166" t="str">
        <f>IFERROR(INDEX(Logs!$F$2:$F$500,MATCH('Beneficiaries (5)'!$B26,Logs!$A$2:$A$500,0)),"")</f>
        <v>15/05/0036</v>
      </c>
      <c r="L26" s="166">
        <f>IFERROR(INDEX(Logs!$G$2:$G$500,MATCH('Beneficiaries (5)'!$B26,Logs!$A$2:$A$500,0)),0)</f>
        <v>22</v>
      </c>
      <c r="M26" s="166">
        <v>0</v>
      </c>
      <c r="N26" s="166">
        <f>L26+M26</f>
        <v>22</v>
      </c>
      <c r="O26" s="172">
        <f>IFERROR(INDEX(Logs!$H$2:$H$500,MATCH('Beneficiaries (5)'!$B26,Logs!$A$2:$A$500,0)),)</f>
        <v>204.16</v>
      </c>
      <c r="P26" s="173">
        <f>IFERROR(N26*O26,0)</f>
        <v>4491.5199999999995</v>
      </c>
      <c r="Q26" s="174"/>
    </row>
    <row r="27">
      <c r="A27" s="145" t="str">
        <f>ID_Valid(E27)</f>
      </c>
      <c r="B27" s="166">
        <v>98</v>
      </c>
      <c r="C27" s="171" t="str">
        <f>IFERROR(INDEX(Logs!$B$2:$B$500,MATCH('Beneficiaries (5)'!$B27,Logs!$A$2:$A$500,0)),"")</f>
        <v>Lydia</v>
      </c>
      <c r="D27" s="167" t="str">
        <f>IFERROR(INDEX(Logs!$C$2:$C$500,MATCH('Beneficiaries (5)'!$B27,Logs!$A$2:$A$500,0)),"")</f>
        <v>Thompson</v>
      </c>
      <c r="E27" s="168" t="str">
        <f>IFERROR(INDEX(Logs!$D$2:$D$500,MATCH('Beneficiaries (5)'!$B27,Logs!$A$2:$A$500,0)),"")</f>
        <v>7009030116085</v>
      </c>
      <c r="F27" s="169" t="s">
        <v>125</v>
      </c>
      <c r="G27" s="166" t="str">
        <f>TheGender(E27)</f>
        <v>F</v>
      </c>
      <c r="H27" s="166" t="s">
        <v>125</v>
      </c>
      <c r="I27" s="166" t="s">
        <v>126</v>
      </c>
      <c r="J27" s="166" t="str">
        <f>IFERROR(INDEX(Logs!$E$2:$E$500,MATCH('Beneficiaries (5)'!$B27,Logs!$A$2:$A$500,0)),"")</f>
        <v>15/05/0014</v>
      </c>
      <c r="K27" s="166" t="str">
        <f>IFERROR(INDEX(Logs!$F$2:$F$500,MATCH('Beneficiaries (5)'!$B27,Logs!$A$2:$A$500,0)),"")</f>
        <v>15/05/0036</v>
      </c>
      <c r="L27" s="166">
        <f>IFERROR(INDEX(Logs!$G$2:$G$500,MATCH('Beneficiaries (5)'!$B27,Logs!$A$2:$A$500,0)),0)</f>
        <v>22</v>
      </c>
      <c r="M27" s="166">
        <v>0</v>
      </c>
      <c r="N27" s="166">
        <f>L27+M27</f>
        <v>22</v>
      </c>
      <c r="O27" s="172">
        <f>IFERROR(INDEX(Logs!$H$2:$H$500,MATCH('Beneficiaries (5)'!$B27,Logs!$A$2:$A$500,0)),)</f>
        <v>204.16</v>
      </c>
      <c r="P27" s="173">
        <f>IFERROR(N27*O27,0)</f>
        <v>4491.5199999999995</v>
      </c>
      <c r="Q27" s="174"/>
    </row>
    <row r="28">
      <c r="A28" s="145" t="str">
        <f>ID_Valid(E28)</f>
      </c>
      <c r="B28" s="166">
        <v>99</v>
      </c>
      <c r="C28" s="171" t="str">
        <f>IFERROR(INDEX(Logs!$B$2:$B$500,MATCH('Beneficiaries (5)'!$B28,Logs!$A$2:$A$500,0)),"")</f>
        <v>Babalwa</v>
      </c>
      <c r="D28" s="167" t="str">
        <f>IFERROR(INDEX(Logs!$C$2:$C$500,MATCH('Beneficiaries (5)'!$B28,Logs!$A$2:$A$500,0)),"")</f>
        <v>Nokutshaya</v>
      </c>
      <c r="E28" s="168" t="str">
        <f>IFERROR(INDEX(Logs!$D$2:$D$500,MATCH('Beneficiaries (5)'!$B28,Logs!$A$2:$A$500,0)),"")</f>
        <v>8407041010082</v>
      </c>
      <c r="F28" s="169" t="s">
        <v>125</v>
      </c>
      <c r="G28" s="166" t="str">
        <f>TheGender(E28)</f>
        <v>F</v>
      </c>
      <c r="H28" s="166" t="s">
        <v>125</v>
      </c>
      <c r="I28" s="166" t="s">
        <v>126</v>
      </c>
      <c r="J28" s="166" t="str">
        <f>IFERROR(INDEX(Logs!$E$2:$E$500,MATCH('Beneficiaries (5)'!$B28,Logs!$A$2:$A$500,0)),"")</f>
        <v>15/05/0014</v>
      </c>
      <c r="K28" s="166" t="str">
        <f>IFERROR(INDEX(Logs!$F$2:$F$500,MATCH('Beneficiaries (5)'!$B28,Logs!$A$2:$A$500,0)),"")</f>
        <v>15/05/0036</v>
      </c>
      <c r="L28" s="166">
        <f>IFERROR(INDEX(Logs!$G$2:$G$500,MATCH('Beneficiaries (5)'!$B28,Logs!$A$2:$A$500,0)),0)</f>
        <v>22</v>
      </c>
      <c r="M28" s="166">
        <v>0</v>
      </c>
      <c r="N28" s="166">
        <f>L28+M28</f>
        <v>22</v>
      </c>
      <c r="O28" s="172">
        <f>IFERROR(INDEX(Logs!$H$2:$H$500,MATCH('Beneficiaries (5)'!$B28,Logs!$A$2:$A$500,0)),)</f>
        <v>204.16</v>
      </c>
      <c r="P28" s="173">
        <f>IFERROR(N28*O28,0)</f>
        <v>4491.5199999999995</v>
      </c>
      <c r="Q28" s="174"/>
    </row>
    <row r="29">
      <c r="A29" s="145" t="str">
        <f>ID_Valid(E29)</f>
      </c>
      <c r="B29" s="166">
        <v>100</v>
      </c>
      <c r="C29" s="171" t="str">
        <f>IFERROR(INDEX(Logs!$B$2:$B$500,MATCH('Beneficiaries (5)'!$B29,Logs!$A$2:$A$500,0)),"")</f>
        <v>Cecilia</v>
      </c>
      <c r="D29" s="171" t="str">
        <f>IFERROR(INDEX(Logs!$C$2:$C$500,MATCH('Beneficiaries (5)'!$B29,Logs!$A$2:$A$500,0)),"")</f>
        <v>Pekenene</v>
      </c>
      <c r="E29" s="168" t="str">
        <f>IFERROR(INDEX(Logs!$D$2:$D$500,MATCH('Beneficiaries (5)'!$B29,Logs!$A$2:$A$500,0)),"")</f>
        <v>8704170393085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IFERROR(INDEX(Logs!$E$2:$E$500,MATCH('Beneficiaries (5)'!$B29,Logs!$A$2:$A$500,0)),"")</f>
        <v>15/05/0014</v>
      </c>
      <c r="K29" s="166" t="str">
        <f>IFERROR(INDEX(Logs!$F$2:$F$500,MATCH('Beneficiaries (5)'!$B29,Logs!$A$2:$A$500,0)),"")</f>
        <v>15/05/0036</v>
      </c>
      <c r="L29" s="166">
        <f>IFERROR(INDEX(Logs!$G$2:$G$500,MATCH('Beneficiaries (5)'!$B29,Logs!$A$2:$A$500,0)),0)</f>
        <v>22</v>
      </c>
      <c r="M29" s="166">
        <v>0</v>
      </c>
      <c r="N29" s="166">
        <f>L29+M29</f>
        <v>22</v>
      </c>
      <c r="O29" s="172">
        <f>IFERROR(INDEX(Logs!$H$2:$H$500,MATCH('Beneficiaries (5)'!$B29,Logs!$A$2:$A$500,0)),)</f>
        <v>204.16</v>
      </c>
      <c r="P29" s="173">
        <f>IFERROR(N29*O29,0)</f>
        <v>4491.5199999999995</v>
      </c>
      <c r="Q29" s="174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414</v>
      </c>
      <c r="M30" s="177">
        <f>SUM(M10:M29)</f>
        <v>0</v>
      </c>
      <c r="N30" s="177">
        <f>SUM(N10:N29)</f>
        <v>414</v>
      </c>
      <c r="O30" s="178">
        <f>SUM(O10:O29)</f>
        <v>4083.1999999999989</v>
      </c>
      <c r="P30" s="179">
        <f>SUM(P10:P29)</f>
        <v>84522.240000000005</v>
      </c>
      <c r="Q30" s="180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101</v>
      </c>
      <c r="C10" s="167" t="str">
        <f>IFERROR(INDEX(Logs!$B$2:$B$500,MATCH('Beneficiaries (6)'!$B10,Logs!$A$2:$A$500,0)),"")</f>
        <v>Nonkululeko</v>
      </c>
      <c r="D10" s="167" t="str">
        <f>IFERROR(INDEX(Logs!$C$2:$C$500,MATCH('Beneficiaries (6)'!$B10,Logs!$A$2:$A$500,0)),"")</f>
        <v>Mgetyengana</v>
      </c>
      <c r="E10" s="168" t="str">
        <f>IFERROR(INDEX(Logs!$D$2:$D$500,MATCH('Beneficiaries (6)'!$B10,Logs!$A$2:$A$500,0)),"")</f>
        <v>7603261328086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IFERROR(INDEX(Logs!$E$2:$E$500,MATCH('Beneficiaries (6)'!$B10,Logs!$A$2:$A$500,0)),"")</f>
        <v>15/05/0014</v>
      </c>
      <c r="K10" s="171" t="str">
        <f>IFERROR(INDEX(Logs!$F$2:$F$500,MATCH('Beneficiaries (6)'!$B10,Logs!$A$2:$A$500,0)),"")</f>
        <v>15/05/0036</v>
      </c>
      <c r="L10" s="166">
        <f>IFERROR(INDEX(Logs!$G$2:$G$500,MATCH('Beneficiaries (6)'!$B10,Logs!$A$2:$A$500,0)),0)</f>
        <v>22</v>
      </c>
      <c r="M10" s="166">
        <v>0</v>
      </c>
      <c r="N10" s="166">
        <f>M10+L10</f>
        <v>22</v>
      </c>
      <c r="O10" s="172">
        <f>IFERROR(INDEX(Logs!$H$2:$H$500,MATCH('Beneficiaries (6)'!$B10,Logs!$A$2:$A$500,0)),)</f>
        <v>204.16</v>
      </c>
      <c r="P10" s="173">
        <f>IFERROR(N10*O10,0)</f>
        <v>4491.5199999999995</v>
      </c>
      <c r="Q10" s="174"/>
      <c r="R10" s="12">
        <f>IF('Beneficiaries (10)'!$P$30&gt;0,1,"")</f>
        <v>1</v>
      </c>
    </row>
    <row r="11">
      <c r="A11" s="145" t="str">
        <f>ID_Valid(E11)</f>
      </c>
      <c r="B11" s="166">
        <v>102</v>
      </c>
      <c r="C11" s="167" t="str">
        <f>IFERROR(INDEX(Logs!$B$2:$B$500,MATCH('Beneficiaries (6)'!$B11,Logs!$A$2:$A$500,0)),"")</f>
        <v>Nkeletseng</v>
      </c>
      <c r="D11" s="167" t="str">
        <f>IFERROR(INDEX(Logs!$C$2:$C$500,MATCH('Beneficiaries (6)'!$B11,Logs!$A$2:$A$500,0)),"")</f>
        <v>Monethi</v>
      </c>
      <c r="E11" s="168" t="str">
        <f>IFERROR(INDEX(Logs!$D$2:$D$500,MATCH('Beneficiaries (6)'!$B11,Logs!$A$2:$A$500,0)),"")</f>
        <v>8709131021089</v>
      </c>
      <c r="F11" s="169" t="s">
        <v>125</v>
      </c>
      <c r="G11" s="166" t="str">
        <f>TheGender(E11)</f>
        <v>F</v>
      </c>
      <c r="H11" s="166" t="s">
        <v>125</v>
      </c>
      <c r="I11" s="166" t="s">
        <v>126</v>
      </c>
      <c r="J11" s="166" t="str">
        <f>IFERROR(INDEX(Logs!$E$2:$E$500,MATCH('Beneficiaries (6)'!$B11,Logs!$A$2:$A$500,0)),"")</f>
        <v>15/05/0014</v>
      </c>
      <c r="K11" s="166" t="str">
        <f>IFERROR(INDEX(Logs!$F$2:$F$500,MATCH('Beneficiaries (6)'!$B11,Logs!$A$2:$A$500,0)),"")</f>
        <v>15/05/0036</v>
      </c>
      <c r="L11" s="166">
        <f>IFERROR(INDEX(Logs!$G$2:$G$500,MATCH('Beneficiaries (6)'!$B11,Logs!$A$2:$A$500,0)),0)</f>
        <v>22</v>
      </c>
      <c r="M11" s="166">
        <v>0</v>
      </c>
      <c r="N11" s="166">
        <f>L11+M11</f>
        <v>22</v>
      </c>
      <c r="O11" s="172">
        <f>IFERROR(INDEX(Logs!$H$2:$H$500,MATCH('Beneficiaries (6)'!$B11,Logs!$A$2:$A$500,0)),)</f>
        <v>204.16</v>
      </c>
      <c r="P11" s="173">
        <f>IFERROR(N11*O11,0)</f>
        <v>4491.5199999999995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103</v>
      </c>
      <c r="C12" s="167" t="str">
        <f>IFERROR(INDEX(Logs!$B$2:$B$500,MATCH('Beneficiaries (6)'!$B12,Logs!$A$2:$A$500,0)),"")</f>
        <v>Naome</v>
      </c>
      <c r="D12" s="167" t="str">
        <f>IFERROR(INDEX(Logs!$C$2:$C$500,MATCH('Beneficiaries (6)'!$B12,Logs!$A$2:$A$500,0)),"")</f>
        <v>Monyane</v>
      </c>
      <c r="E12" s="168" t="str">
        <f>IFERROR(INDEX(Logs!$D$2:$D$500,MATCH('Beneficiaries (6)'!$B12,Logs!$A$2:$A$500,0)),"")</f>
        <v>8708071255087</v>
      </c>
      <c r="F12" s="169" t="s">
        <v>125</v>
      </c>
      <c r="G12" s="166" t="str">
        <f>TheGender(E12)</f>
        <v>F</v>
      </c>
      <c r="H12" s="166" t="s">
        <v>125</v>
      </c>
      <c r="I12" s="166" t="s">
        <v>126</v>
      </c>
      <c r="J12" s="166" t="str">
        <f>IFERROR(INDEX(Logs!$E$2:$E$500,MATCH('Beneficiaries (6)'!$B12,Logs!$A$2:$A$500,0)),"")</f>
        <v>15/05/0014</v>
      </c>
      <c r="K12" s="166" t="str">
        <f>IFERROR(INDEX(Logs!$F$2:$F$500,MATCH('Beneficiaries (6)'!$B12,Logs!$A$2:$A$500,0)),"")</f>
        <v>15/05/0036</v>
      </c>
      <c r="L12" s="166">
        <f>IFERROR(INDEX(Logs!$G$2:$G$500,MATCH('Beneficiaries (6)'!$B12,Logs!$A$2:$A$500,0)),0)</f>
        <v>22</v>
      </c>
      <c r="M12" s="166">
        <v>0</v>
      </c>
      <c r="N12" s="166">
        <f>L12+M12</f>
        <v>22</v>
      </c>
      <c r="O12" s="172">
        <f>IFERROR(INDEX(Logs!$H$2:$H$500,MATCH('Beneficiaries (6)'!$B12,Logs!$A$2:$A$500,0)),)</f>
        <v>204.16</v>
      </c>
      <c r="P12" s="173">
        <f>IFERROR(N12*O12,0)</f>
        <v>4491.5199999999995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104</v>
      </c>
      <c r="C13" s="167" t="str">
        <f>IFERROR(INDEX(Logs!$B$2:$B$500,MATCH('Beneficiaries (6)'!$B13,Logs!$A$2:$A$500,0)),"")</f>
        <v>Likenkeng</v>
      </c>
      <c r="D13" s="167" t="str">
        <f>IFERROR(INDEX(Logs!$C$2:$C$500,MATCH('Beneficiaries (6)'!$B13,Logs!$A$2:$A$500,0)),"")</f>
        <v>Ntsie</v>
      </c>
      <c r="E13" s="168" t="str">
        <f>IFERROR(INDEX(Logs!$D$2:$D$500,MATCH('Beneficiaries (6)'!$B13,Logs!$A$2:$A$500,0)),"")</f>
        <v>8209120712087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(6)'!$B13,Logs!$A$2:$A$500,0)),"")</f>
        <v>15/05/0014</v>
      </c>
      <c r="K13" s="166" t="str">
        <f>IFERROR(INDEX(Logs!$F$2:$F$500,MATCH('Beneficiaries (6)'!$B13,Logs!$A$2:$A$500,0)),"")</f>
        <v>15/05/0036</v>
      </c>
      <c r="L13" s="166">
        <f>IFERROR(INDEX(Logs!$G$2:$G$500,MATCH('Beneficiaries (6)'!$B13,Logs!$A$2:$A$500,0)),0)</f>
        <v>22</v>
      </c>
      <c r="M13" s="166">
        <v>0</v>
      </c>
      <c r="N13" s="166">
        <f>L13+M13</f>
        <v>22</v>
      </c>
      <c r="O13" s="172">
        <f>IFERROR(INDEX(Logs!$H$2:$H$500,MATCH('Beneficiaries (6)'!$B13,Logs!$A$2:$A$500,0)),)</f>
        <v>204.16</v>
      </c>
      <c r="P13" s="173">
        <f>IFERROR(N13*O13,0)</f>
        <v>4491.5199999999995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105</v>
      </c>
      <c r="C14" s="167" t="str">
        <f>IFERROR(INDEX(Logs!$B$2:$B$500,MATCH('Beneficiaries (6)'!$B14,Logs!$A$2:$A$500,0)),"")</f>
        <v>Lindiwe</v>
      </c>
      <c r="D14" s="167" t="str">
        <f>IFERROR(INDEX(Logs!$C$2:$C$500,MATCH('Beneficiaries (6)'!$B14,Logs!$A$2:$A$500,0)),"")</f>
        <v>Ndyiba</v>
      </c>
      <c r="E14" s="168" t="str">
        <f>IFERROR(INDEX(Logs!$D$2:$D$500,MATCH('Beneficiaries (6)'!$B14,Logs!$A$2:$A$500,0)),"")</f>
        <v>7309240718088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(6)'!$B14,Logs!$A$2:$A$500,0)),"")</f>
        <v>15/05/0014</v>
      </c>
      <c r="K14" s="166" t="str">
        <f>IFERROR(INDEX(Logs!$F$2:$F$500,MATCH('Beneficiaries (6)'!$B14,Logs!$A$2:$A$500,0)),"")</f>
        <v>15/05/0036</v>
      </c>
      <c r="L14" s="166">
        <f>IFERROR(INDEX(Logs!$G$2:$G$500,MATCH('Beneficiaries (6)'!$B14,Logs!$A$2:$A$500,0)),0)</f>
        <v>22</v>
      </c>
      <c r="M14" s="166">
        <v>0</v>
      </c>
      <c r="N14" s="166">
        <f>L14+M14</f>
        <v>22</v>
      </c>
      <c r="O14" s="172">
        <f>IFERROR(INDEX(Logs!$H$2:$H$500,MATCH('Beneficiaries (6)'!$B14,Logs!$A$2:$A$500,0)),)</f>
        <v>204.16</v>
      </c>
      <c r="P14" s="173">
        <f>IFERROR(N14*O14,0)</f>
        <v>4491.5199999999995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106</v>
      </c>
      <c r="C15" s="167" t="str">
        <f>IFERROR(INDEX(Logs!$B$2:$B$500,MATCH('Beneficiaries (6)'!$B15,Logs!$A$2:$A$500,0)),"")</f>
        <v>Nokulunga</v>
      </c>
      <c r="D15" s="167" t="str">
        <f>IFERROR(INDEX(Logs!$C$2:$C$500,MATCH('Beneficiaries (6)'!$B15,Logs!$A$2:$A$500,0)),"")</f>
        <v>Mrubata</v>
      </c>
      <c r="E15" s="168" t="str">
        <f>IFERROR(INDEX(Logs!$D$2:$D$500,MATCH('Beneficiaries (6)'!$B15,Logs!$A$2:$A$500,0)),"")</f>
        <v>8604040387087</v>
      </c>
      <c r="F15" s="169" t="s">
        <v>125</v>
      </c>
      <c r="G15" s="166" t="str">
        <f>TheGender(E15)</f>
        <v>F</v>
      </c>
      <c r="H15" s="166" t="s">
        <v>125</v>
      </c>
      <c r="I15" s="166" t="s">
        <v>126</v>
      </c>
      <c r="J15" s="166" t="str">
        <f>IFERROR(INDEX(Logs!$E$2:$E$500,MATCH('Beneficiaries (6)'!$B15,Logs!$A$2:$A$500,0)),"")</f>
        <v>15/05/0014</v>
      </c>
      <c r="K15" s="166" t="str">
        <f>IFERROR(INDEX(Logs!$F$2:$F$500,MATCH('Beneficiaries (6)'!$B15,Logs!$A$2:$A$500,0)),"")</f>
        <v>15/05/0036</v>
      </c>
      <c r="L15" s="166">
        <f>IFERROR(INDEX(Logs!$G$2:$G$500,MATCH('Beneficiaries (6)'!$B15,Logs!$A$2:$A$500,0)),0)</f>
        <v>22</v>
      </c>
      <c r="M15" s="166">
        <v>0</v>
      </c>
      <c r="N15" s="166">
        <f>L15+M15</f>
        <v>22</v>
      </c>
      <c r="O15" s="172">
        <f>IFERROR(INDEX(Logs!$H$2:$H$500,MATCH('Beneficiaries (6)'!$B15,Logs!$A$2:$A$500,0)),)</f>
        <v>204.16</v>
      </c>
      <c r="P15" s="173">
        <f>IFERROR(N15*O15,0)</f>
        <v>4491.5199999999995</v>
      </c>
      <c r="Q15" s="174"/>
      <c r="R15" s="12"/>
    </row>
    <row r="16">
      <c r="A16" s="145" t="str">
        <f>ID_Valid(E16)</f>
      </c>
      <c r="B16" s="166">
        <v>107</v>
      </c>
      <c r="C16" s="167" t="str">
        <f>IFERROR(INDEX(Logs!$B$2:$B$500,MATCH('Beneficiaries (6)'!$B16,Logs!$A$2:$A$500,0)),"")</f>
        <v>Thandiwe</v>
      </c>
      <c r="D16" s="167" t="str">
        <f>IFERROR(INDEX(Logs!$C$2:$C$500,MATCH('Beneficiaries (6)'!$B16,Logs!$A$2:$A$500,0)),"")</f>
        <v>Swelenkomo</v>
      </c>
      <c r="E16" s="168" t="str">
        <f>IFERROR(INDEX(Logs!$D$2:$D$500,MATCH('Beneficiaries (6)'!$B16,Logs!$A$2:$A$500,0)),"")</f>
        <v>8703091393083</v>
      </c>
      <c r="F16" s="169" t="s">
        <v>125</v>
      </c>
      <c r="G16" s="166" t="str">
        <f>TheGender(E16)</f>
        <v>F</v>
      </c>
      <c r="H16" s="166" t="s">
        <v>125</v>
      </c>
      <c r="I16" s="166" t="s">
        <v>126</v>
      </c>
      <c r="J16" s="166" t="str">
        <f>IFERROR(INDEX(Logs!$E$2:$E$500,MATCH('Beneficiaries (6)'!$B16,Logs!$A$2:$A$500,0)),"")</f>
        <v>15/05/0014</v>
      </c>
      <c r="K16" s="166" t="str">
        <f>IFERROR(INDEX(Logs!$F$2:$F$500,MATCH('Beneficiaries (6)'!$B16,Logs!$A$2:$A$500,0)),"")</f>
        <v>15/05/0036</v>
      </c>
      <c r="L16" s="166">
        <f>IFERROR(INDEX(Logs!$G$2:$G$500,MATCH('Beneficiaries (6)'!$B16,Logs!$A$2:$A$500,0)),0)</f>
        <v>22</v>
      </c>
      <c r="M16" s="166">
        <v>0</v>
      </c>
      <c r="N16" s="166">
        <f>L16+M16</f>
        <v>22</v>
      </c>
      <c r="O16" s="172">
        <f>IFERROR(INDEX(Logs!$H$2:$H$500,MATCH('Beneficiaries (6)'!$B16,Logs!$A$2:$A$500,0)),)</f>
        <v>204.16</v>
      </c>
      <c r="P16" s="173">
        <f>IFERROR(N16*O16,0)</f>
        <v>4491.5199999999995</v>
      </c>
      <c r="Q16" s="174"/>
      <c r="R16" s="12"/>
    </row>
    <row r="17">
      <c r="A17" s="145" t="str">
        <f>ID_Valid(E17)</f>
      </c>
      <c r="B17" s="166">
        <v>108</v>
      </c>
      <c r="C17" s="167" t="str">
        <f>IFERROR(INDEX(Logs!$B$2:$B$500,MATCH('Beneficiaries (6)'!$B17,Logs!$A$2:$A$500,0)),"")</f>
        <v>Dimakatso</v>
      </c>
      <c r="D17" s="167" t="str">
        <f>IFERROR(INDEX(Logs!$C$2:$C$500,MATCH('Beneficiaries (6)'!$B17,Logs!$A$2:$A$500,0)),"")</f>
        <v>Ngubo</v>
      </c>
      <c r="E17" s="168" t="str">
        <f>IFERROR(INDEX(Logs!$D$2:$D$500,MATCH('Beneficiaries (6)'!$B17,Logs!$A$2:$A$500,0)),"")</f>
        <v>8302181060080</v>
      </c>
      <c r="F17" s="169" t="s">
        <v>125</v>
      </c>
      <c r="G17" s="166" t="str">
        <f>TheGender(E17)</f>
        <v>F</v>
      </c>
      <c r="H17" s="166" t="s">
        <v>125</v>
      </c>
      <c r="I17" s="166" t="s">
        <v>126</v>
      </c>
      <c r="J17" s="166" t="str">
        <f>IFERROR(INDEX(Logs!$E$2:$E$500,MATCH('Beneficiaries (6)'!$B17,Logs!$A$2:$A$500,0)),"")</f>
        <v>15/05/0014</v>
      </c>
      <c r="K17" s="166" t="str">
        <f>IFERROR(INDEX(Logs!$F$2:$F$500,MATCH('Beneficiaries (6)'!$B17,Logs!$A$2:$A$500,0)),"")</f>
        <v>15/05/0036</v>
      </c>
      <c r="L17" s="166">
        <f>IFERROR(INDEX(Logs!$G$2:$G$500,MATCH('Beneficiaries (6)'!$B17,Logs!$A$2:$A$500,0)),0)</f>
        <v>22</v>
      </c>
      <c r="M17" s="166">
        <v>0</v>
      </c>
      <c r="N17" s="166">
        <f>L17+M17</f>
        <v>22</v>
      </c>
      <c r="O17" s="172">
        <f>IFERROR(INDEX(Logs!$H$2:$H$500,MATCH('Beneficiaries (6)'!$B17,Logs!$A$2:$A$500,0)),)</f>
        <v>204.16</v>
      </c>
      <c r="P17" s="173">
        <f>IFERROR(N17*O17,0)</f>
        <v>4491.5199999999995</v>
      </c>
      <c r="Q17" s="174"/>
      <c r="R17" s="12"/>
    </row>
    <row r="18">
      <c r="A18" s="145" t="str">
        <f>ID_Valid(E18)</f>
      </c>
      <c r="B18" s="166">
        <v>109</v>
      </c>
      <c r="C18" s="167" t="str">
        <f>IFERROR(INDEX(Logs!$B$2:$B$500,MATCH('Beneficiaries (6)'!$B18,Logs!$A$2:$A$500,0)),"")</f>
        <v>Nombuyiselo</v>
      </c>
      <c r="D18" s="167" t="str">
        <f>IFERROR(INDEX(Logs!$C$2:$C$500,MATCH('Beneficiaries (6)'!$B18,Logs!$A$2:$A$500,0)),"")</f>
        <v>Dyosi</v>
      </c>
      <c r="E18" s="168" t="str">
        <f>IFERROR(INDEX(Logs!$D$2:$D$500,MATCH('Beneficiaries (6)'!$B18,Logs!$A$2:$A$500,0)),"")</f>
        <v>7601190646081</v>
      </c>
      <c r="F18" s="169" t="s">
        <v>125</v>
      </c>
      <c r="G18" s="166" t="str">
        <f>TheGender(E18)</f>
        <v>F</v>
      </c>
      <c r="H18" s="166" t="s">
        <v>125</v>
      </c>
      <c r="I18" s="166" t="s">
        <v>126</v>
      </c>
      <c r="J18" s="166" t="str">
        <f>IFERROR(INDEX(Logs!$E$2:$E$500,MATCH('Beneficiaries (6)'!$B18,Logs!$A$2:$A$500,0)),"")</f>
        <v>15/05/0014</v>
      </c>
      <c r="K18" s="166" t="str">
        <f>IFERROR(INDEX(Logs!$F$2:$F$500,MATCH('Beneficiaries (6)'!$B18,Logs!$A$2:$A$500,0)),"")</f>
        <v>15/05/0036</v>
      </c>
      <c r="L18" s="166">
        <f>IFERROR(INDEX(Logs!$G$2:$G$500,MATCH('Beneficiaries (6)'!$B18,Logs!$A$2:$A$500,0)),0)</f>
        <v>22</v>
      </c>
      <c r="M18" s="166">
        <v>0</v>
      </c>
      <c r="N18" s="166">
        <f>L18+M18</f>
        <v>22</v>
      </c>
      <c r="O18" s="172">
        <f>IFERROR(INDEX(Logs!$H$2:$H$500,MATCH('Beneficiaries (6)'!$B18,Logs!$A$2:$A$500,0)),)</f>
        <v>204.16</v>
      </c>
      <c r="P18" s="173">
        <f>IFERROR(N18*O18,0)</f>
        <v>4491.5199999999995</v>
      </c>
      <c r="Q18" s="174"/>
      <c r="R18" s="12"/>
    </row>
    <row r="19">
      <c r="A19" s="145" t="str">
        <f>ID_Valid(E19)</f>
      </c>
      <c r="B19" s="166">
        <v>110</v>
      </c>
      <c r="C19" s="167" t="str">
        <f>IFERROR(INDEX(Logs!$B$2:$B$500,MATCH('Beneficiaries (6)'!$B19,Logs!$A$2:$A$500,0)),"")</f>
        <v>Mapula</v>
      </c>
      <c r="D19" s="167" t="str">
        <f>IFERROR(INDEX(Logs!$C$2:$C$500,MATCH('Beneficiaries (6)'!$B19,Logs!$A$2:$A$500,0)),"")</f>
        <v>Lehata</v>
      </c>
      <c r="E19" s="168" t="str">
        <f>IFERROR(INDEX(Logs!$D$2:$D$500,MATCH('Beneficiaries (6)'!$B19,Logs!$A$2:$A$500,0)),"")</f>
        <v>8711010779084</v>
      </c>
      <c r="F19" s="169" t="s">
        <v>125</v>
      </c>
      <c r="G19" s="166" t="str">
        <f>TheGender(E19)</f>
        <v>F</v>
      </c>
      <c r="H19" s="166" t="s">
        <v>125</v>
      </c>
      <c r="I19" s="166" t="s">
        <v>126</v>
      </c>
      <c r="J19" s="166" t="str">
        <f>IFERROR(INDEX(Logs!$E$2:$E$500,MATCH('Beneficiaries (6)'!$B19,Logs!$A$2:$A$500,0)),"")</f>
        <v>15/05/0014</v>
      </c>
      <c r="K19" s="166" t="str">
        <f>IFERROR(INDEX(Logs!$F$2:$F$500,MATCH('Beneficiaries (6)'!$B19,Logs!$A$2:$A$500,0)),"")</f>
        <v>15/05/0036</v>
      </c>
      <c r="L19" s="166">
        <f>IFERROR(INDEX(Logs!$G$2:$G$500,MATCH('Beneficiaries (6)'!$B19,Logs!$A$2:$A$500,0)),0)</f>
        <v>22</v>
      </c>
      <c r="M19" s="166">
        <v>0</v>
      </c>
      <c r="N19" s="166">
        <f>L19+M19</f>
        <v>22</v>
      </c>
      <c r="O19" s="172">
        <f>IFERROR(INDEX(Logs!$H$2:$H$500,MATCH('Beneficiaries (6)'!$B19,Logs!$A$2:$A$500,0)),)</f>
        <v>204.16</v>
      </c>
      <c r="P19" s="173">
        <f>IFERROR(N19*O19,0)</f>
        <v>4491.5199999999995</v>
      </c>
      <c r="Q19" s="174"/>
      <c r="R19" s="12"/>
    </row>
    <row r="20">
      <c r="A20" s="145" t="str">
        <f>ID_Valid(E20)</f>
      </c>
      <c r="B20" s="166">
        <v>111</v>
      </c>
      <c r="C20" s="167" t="str">
        <f>IFERROR(INDEX(Logs!$B$2:$B$500,MATCH('Beneficiaries (6)'!$B20,Logs!$A$2:$A$500,0)),"")</f>
        <v>Keneuoe</v>
      </c>
      <c r="D20" s="167" t="str">
        <f>IFERROR(INDEX(Logs!$C$2:$C$500,MATCH('Beneficiaries (6)'!$B20,Logs!$A$2:$A$500,0)),"")</f>
        <v>Sello-Ngcwangu</v>
      </c>
      <c r="E20" s="168" t="str">
        <f>IFERROR(INDEX(Logs!$D$2:$D$500,MATCH('Beneficiaries (6)'!$B20,Logs!$A$2:$A$500,0)),"")</f>
        <v>9507081134087</v>
      </c>
      <c r="F20" s="169" t="s">
        <v>125</v>
      </c>
      <c r="G20" s="166" t="str">
        <f>TheGender(E20)</f>
        <v>F</v>
      </c>
      <c r="H20" s="166" t="s">
        <v>125</v>
      </c>
      <c r="I20" s="166" t="s">
        <v>126</v>
      </c>
      <c r="J20" s="166" t="str">
        <f>IFERROR(INDEX(Logs!$E$2:$E$500,MATCH('Beneficiaries (6)'!$B20,Logs!$A$2:$A$500,0)),"")</f>
        <v>15/05/0014</v>
      </c>
      <c r="K20" s="166" t="str">
        <f>IFERROR(INDEX(Logs!$F$2:$F$500,MATCH('Beneficiaries (6)'!$B20,Logs!$A$2:$A$500,0)),"")</f>
        <v>15/05/0036</v>
      </c>
      <c r="L20" s="166">
        <f>IFERROR(INDEX(Logs!$G$2:$G$500,MATCH('Beneficiaries (6)'!$B20,Logs!$A$2:$A$500,0)),0)</f>
        <v>22</v>
      </c>
      <c r="M20" s="166">
        <v>0</v>
      </c>
      <c r="N20" s="166">
        <f>L20+M20</f>
        <v>22</v>
      </c>
      <c r="O20" s="172">
        <f>IFERROR(INDEX(Logs!$H$2:$H$500,MATCH('Beneficiaries (6)'!$B20,Logs!$A$2:$A$500,0)),)</f>
        <v>218.08</v>
      </c>
      <c r="P20" s="173">
        <f>IFERROR(N20*O20,0)</f>
        <v>4797.76</v>
      </c>
      <c r="Q20" s="174"/>
      <c r="R20" s="146" t="s"/>
    </row>
    <row r="21">
      <c r="A21" s="145" t="str">
        <f>ID_Valid(E21)</f>
      </c>
      <c r="B21" s="166">
        <v>112</v>
      </c>
      <c r="C21" s="167" t="str">
        <f>IFERROR(INDEX(Logs!$B$2:$B$500,MATCH('Beneficiaries (6)'!$B21,Logs!$A$2:$A$500,0)),"")</f>
        <v>Nosicelo</v>
      </c>
      <c r="D21" s="167" t="str">
        <f>IFERROR(INDEX(Logs!$C$2:$C$500,MATCH('Beneficiaries (6)'!$B21,Logs!$A$2:$A$500,0)),"")</f>
        <v>Cimela</v>
      </c>
      <c r="E21" s="168" t="str">
        <f>IFERROR(INDEX(Logs!$D$2:$D$500,MATCH('Beneficiaries (6)'!$B21,Logs!$A$2:$A$500,0)),"")</f>
        <v>8504200012089</v>
      </c>
      <c r="F21" s="169" t="s">
        <v>125</v>
      </c>
      <c r="G21" s="166" t="str">
        <f>TheGender(E21)</f>
        <v>F</v>
      </c>
      <c r="H21" s="166" t="s">
        <v>125</v>
      </c>
      <c r="I21" s="166" t="s">
        <v>126</v>
      </c>
      <c r="J21" s="166" t="str">
        <f>IFERROR(INDEX(Logs!$E$2:$E$500,MATCH('Beneficiaries (6)'!$B21,Logs!$A$2:$A$500,0)),"")</f>
        <v>15/05/0014</v>
      </c>
      <c r="K21" s="166" t="str">
        <f>IFERROR(INDEX(Logs!$F$2:$F$500,MATCH('Beneficiaries (6)'!$B21,Logs!$A$2:$A$500,0)),"")</f>
        <v>15/05/0036</v>
      </c>
      <c r="L21" s="166">
        <f>IFERROR(INDEX(Logs!$G$2:$G$500,MATCH('Beneficiaries (6)'!$B21,Logs!$A$2:$A$500,0)),0)</f>
        <v>22</v>
      </c>
      <c r="M21" s="166">
        <v>0</v>
      </c>
      <c r="N21" s="166">
        <f>L21+M21</f>
        <v>22</v>
      </c>
      <c r="O21" s="172">
        <f>IFERROR(INDEX(Logs!$H$2:$H$500,MATCH('Beneficiaries (6)'!$B21,Logs!$A$2:$A$500,0)),)</f>
        <v>204.16</v>
      </c>
      <c r="P21" s="173">
        <f>IFERROR(N21*O21,0)</f>
        <v>4491.5199999999995</v>
      </c>
      <c r="Q21" s="174"/>
      <c r="R21" s="146" t="s"/>
    </row>
    <row r="22">
      <c r="A22" s="145" t="str">
        <f>ID_Valid(E22)</f>
      </c>
      <c r="B22" s="166">
        <v>113</v>
      </c>
      <c r="C22" s="175" t="str">
        <f>IFERROR(INDEX(Logs!$B$2:$B$500,MATCH('Beneficiaries (6)'!$B22,Logs!$A$2:$A$500,0)),"")</f>
        <v>Mda</v>
      </c>
      <c r="D22" s="167" t="str">
        <f>IFERROR(INDEX(Logs!$C$2:$C$500,MATCH('Beneficiaries (6)'!$B22,Logs!$A$2:$A$500,0)),"")</f>
        <v>Mavume</v>
      </c>
      <c r="E22" s="168" t="str">
        <f>IFERROR(INDEX(Logs!$D$2:$D$500,MATCH('Beneficiaries (6)'!$B22,Logs!$A$2:$A$500,0)),"")</f>
        <v>8106265722089</v>
      </c>
      <c r="F22" s="169" t="s">
        <v>125</v>
      </c>
      <c r="G22" s="166" t="str">
        <f>TheGender(E22)</f>
        <v>M</v>
      </c>
      <c r="H22" s="166" t="s">
        <v>125</v>
      </c>
      <c r="I22" s="166" t="s">
        <v>126</v>
      </c>
      <c r="J22" s="166" t="str">
        <f>IFERROR(INDEX(Logs!$E$2:$E$500,MATCH('Beneficiaries (6)'!$B22,Logs!$A$2:$A$500,0)),"")</f>
        <v>15/05/0014</v>
      </c>
      <c r="K22" s="166" t="str">
        <f>IFERROR(INDEX(Logs!$F$2:$F$500,MATCH('Beneficiaries (6)'!$B22,Logs!$A$2:$A$500,0)),"")</f>
        <v>15/05/0036</v>
      </c>
      <c r="L22" s="166">
        <f>IFERROR(INDEX(Logs!$G$2:$G$500,MATCH('Beneficiaries (6)'!$B22,Logs!$A$2:$A$500,0)),0)</f>
        <v>22</v>
      </c>
      <c r="M22" s="166">
        <v>0</v>
      </c>
      <c r="N22" s="166">
        <f>L22+M22</f>
        <v>22</v>
      </c>
      <c r="O22" s="172">
        <f>IFERROR(INDEX(Logs!$H$2:$H$500,MATCH('Beneficiaries (6)'!$B22,Logs!$A$2:$A$500,0)),)</f>
        <v>204.16</v>
      </c>
      <c r="P22" s="173">
        <f>IFERROR(N22*O22,0)</f>
        <v>4491.5199999999995</v>
      </c>
      <c r="Q22" s="174"/>
      <c r="R22" s="146" t="s"/>
    </row>
    <row r="23">
      <c r="A23" s="145" t="str">
        <f>ID_Valid(E23)</f>
      </c>
      <c r="B23" s="166">
        <v>114</v>
      </c>
      <c r="C23" s="175" t="str">
        <f>IFERROR(INDEX(Logs!$B$2:$B$500,MATCH('Beneficiaries (6)'!$B23,Logs!$A$2:$A$500,0)),"")</f>
        <v>Siphe</v>
      </c>
      <c r="D23" s="167" t="str">
        <f>IFERROR(INDEX(Logs!$C$2:$C$500,MATCH('Beneficiaries (6)'!$B23,Logs!$A$2:$A$500,0)),"")</f>
        <v>Gevenga</v>
      </c>
      <c r="E23" s="168" t="str">
        <f>IFERROR(INDEX(Logs!$D$2:$D$500,MATCH('Beneficiaries (6)'!$B23,Logs!$A$2:$A$500,0)),"")</f>
        <v>8905106277082</v>
      </c>
      <c r="F23" s="169" t="s">
        <v>125</v>
      </c>
      <c r="G23" s="166" t="str">
        <f>TheGender(E23)</f>
        <v>M</v>
      </c>
      <c r="H23" s="166" t="s">
        <v>125</v>
      </c>
      <c r="I23" s="166" t="s">
        <v>126</v>
      </c>
      <c r="J23" s="166" t="str">
        <f>IFERROR(INDEX(Logs!$E$2:$E$500,MATCH('Beneficiaries (6)'!$B23,Logs!$A$2:$A$500,0)),"")</f>
        <v>15/05/0010</v>
      </c>
      <c r="K23" s="166" t="str">
        <f>IFERROR(INDEX(Logs!$F$2:$F$500,MATCH('Beneficiaries (6)'!$B23,Logs!$A$2:$A$500,0)),"")</f>
        <v>15/05/0036</v>
      </c>
      <c r="L23" s="166">
        <f>IFERROR(INDEX(Logs!$G$2:$G$500,MATCH('Beneficiaries (6)'!$B23,Logs!$A$2:$A$500,0)),0)</f>
        <v>22</v>
      </c>
      <c r="M23" s="166">
        <v>0</v>
      </c>
      <c r="N23" s="166">
        <f>L23+M23</f>
        <v>22</v>
      </c>
      <c r="O23" s="172">
        <f>IFERROR(INDEX(Logs!$H$2:$H$500,MATCH('Beneficiaries (6)'!$B23,Logs!$A$2:$A$500,0)),)</f>
        <v>218.08</v>
      </c>
      <c r="P23" s="173">
        <f>IFERROR(N23*O23,0)</f>
        <v>4797.76</v>
      </c>
      <c r="Q23" s="174"/>
      <c r="R23" s="146" t="s"/>
    </row>
    <row r="24">
      <c r="A24" s="145" t="str">
        <f>ID_Valid(E24)</f>
      </c>
      <c r="B24" s="166">
        <v>115</v>
      </c>
      <c r="C24" s="175" t="str">
        <f>IFERROR(INDEX(Logs!$B$2:$B$500,MATCH('Beneficiaries (6)'!$B24,Logs!$A$2:$A$500,0)),"")</f>
        <v>Nokuzola</v>
      </c>
      <c r="D24" s="167" t="str">
        <f>IFERROR(INDEX(Logs!$C$2:$C$500,MATCH('Beneficiaries (6)'!$B24,Logs!$A$2:$A$500,0)),"")</f>
        <v>Gubudu</v>
      </c>
      <c r="E24" s="168" t="str">
        <f>IFERROR(INDEX(Logs!$D$2:$D$500,MATCH('Beneficiaries (6)'!$B24,Logs!$A$2:$A$500,0)),"")</f>
        <v>7004150822083</v>
      </c>
      <c r="F24" s="169" t="s">
        <v>125</v>
      </c>
      <c r="G24" s="166" t="str">
        <f>TheGender(E24)</f>
        <v>F</v>
      </c>
      <c r="H24" s="166" t="s">
        <v>125</v>
      </c>
      <c r="I24" s="166" t="s">
        <v>126</v>
      </c>
      <c r="J24" s="166" t="str">
        <f>IFERROR(INDEX(Logs!$E$2:$E$500,MATCH('Beneficiaries (6)'!$B24,Logs!$A$2:$A$500,0)),"")</f>
        <v>14/06/0007</v>
      </c>
      <c r="K24" s="166" t="str">
        <f>IFERROR(INDEX(Logs!$F$2:$F$500,MATCH('Beneficiaries (6)'!$B24,Logs!$A$2:$A$500,0)),"")</f>
        <v>15/05/0036</v>
      </c>
      <c r="L24" s="166">
        <f>IFERROR(INDEX(Logs!$G$2:$G$500,MATCH('Beneficiaries (6)'!$B24,Logs!$A$2:$A$500,0)),0)</f>
        <v>22</v>
      </c>
      <c r="M24" s="166">
        <v>0</v>
      </c>
      <c r="N24" s="166">
        <f>L24+M24</f>
        <v>22</v>
      </c>
      <c r="O24" s="172">
        <f>IFERROR(INDEX(Logs!$H$2:$H$500,MATCH('Beneficiaries (6)'!$B24,Logs!$A$2:$A$500,0)),)</f>
        <v>204.16</v>
      </c>
      <c r="P24" s="173">
        <f>IFERROR(N24*O24,0)</f>
        <v>4491.5199999999995</v>
      </c>
      <c r="Q24" s="174"/>
      <c r="R24" s="146" t="s"/>
    </row>
    <row r="25">
      <c r="A25" s="145" t="str">
        <f>ID_Valid(E25)</f>
      </c>
      <c r="B25" s="166">
        <v>116</v>
      </c>
      <c r="C25" s="171" t="str">
        <f>IFERROR(INDEX(Logs!$B$2:$B$500,MATCH('Beneficiaries (6)'!$B25,Logs!$A$2:$A$500,0)),"")</f>
        <v>Zandiswa</v>
      </c>
      <c r="D25" s="167" t="str">
        <f>IFERROR(INDEX(Logs!$C$2:$C$500,MATCH('Beneficiaries (6)'!$B25,Logs!$A$2:$A$500,0)),"")</f>
        <v>Giwantsha</v>
      </c>
      <c r="E25" s="168" t="str">
        <f>IFERROR(INDEX(Logs!$D$2:$D$500,MATCH('Beneficiaries (6)'!$B25,Logs!$A$2:$A$500,0)),"")</f>
        <v>8608151327089</v>
      </c>
      <c r="F25" s="169" t="s">
        <v>125</v>
      </c>
      <c r="G25" s="166" t="str">
        <f>TheGender(E25)</f>
        <v>F</v>
      </c>
      <c r="H25" s="166" t="s">
        <v>125</v>
      </c>
      <c r="I25" s="166" t="s">
        <v>126</v>
      </c>
      <c r="J25" s="166" t="str">
        <f>IFERROR(INDEX(Logs!$E$2:$E$500,MATCH('Beneficiaries (6)'!$B25,Logs!$A$2:$A$500,0)),"")</f>
        <v>14/06/0007</v>
      </c>
      <c r="K25" s="166" t="str">
        <f>IFERROR(INDEX(Logs!$F$2:$F$500,MATCH('Beneficiaries (6)'!$B25,Logs!$A$2:$A$500,0)),"")</f>
        <v>15/05/0036</v>
      </c>
      <c r="L25" s="166">
        <f>IFERROR(INDEX(Logs!$G$2:$G$500,MATCH('Beneficiaries (6)'!$B25,Logs!$A$2:$A$500,0)),0)</f>
        <v>22</v>
      </c>
      <c r="M25" s="166">
        <v>0</v>
      </c>
      <c r="N25" s="166">
        <f>L25+M25</f>
        <v>22</v>
      </c>
      <c r="O25" s="172">
        <f>IFERROR(INDEX(Logs!$H$2:$H$500,MATCH('Beneficiaries (6)'!$B25,Logs!$A$2:$A$500,0)),)</f>
        <v>204.16</v>
      </c>
      <c r="P25" s="173">
        <f>IFERROR(N25*O25,0)</f>
        <v>4491.5199999999995</v>
      </c>
      <c r="Q25" s="174"/>
      <c r="R25" s="146" t="s"/>
    </row>
    <row r="26">
      <c r="A26" s="145" t="str">
        <f>ID_Valid(E26)</f>
      </c>
      <c r="B26" s="166">
        <v>117</v>
      </c>
      <c r="C26" s="171" t="str">
        <f>IFERROR(INDEX(Logs!$B$2:$B$500,MATCH('Beneficiaries (6)'!$B26,Logs!$A$2:$A$500,0)),"")</f>
        <v>Zuzeka</v>
      </c>
      <c r="D26" s="167" t="str">
        <f>IFERROR(INDEX(Logs!$C$2:$C$500,MATCH('Beneficiaries (6)'!$B26,Logs!$A$2:$A$500,0)),"")</f>
        <v>Mpoba-Jezile</v>
      </c>
      <c r="E26" s="168" t="str">
        <f>IFERROR(INDEX(Logs!$D$2:$D$500,MATCH('Beneficiaries (6)'!$B26,Logs!$A$2:$A$500,0)),"")</f>
        <v>7806161089084</v>
      </c>
      <c r="F26" s="169" t="s">
        <v>125</v>
      </c>
      <c r="G26" s="166" t="str">
        <f>TheGender(E26)</f>
        <v>F</v>
      </c>
      <c r="H26" s="166" t="s">
        <v>125</v>
      </c>
      <c r="I26" s="166" t="s">
        <v>126</v>
      </c>
      <c r="J26" s="166" t="str">
        <f>IFERROR(INDEX(Logs!$E$2:$E$500,MATCH('Beneficiaries (6)'!$B26,Logs!$A$2:$A$500,0)),"")</f>
        <v>14/06/0007</v>
      </c>
      <c r="K26" s="166" t="str">
        <f>IFERROR(INDEX(Logs!$F$2:$F$500,MATCH('Beneficiaries (6)'!$B26,Logs!$A$2:$A$500,0)),"")</f>
        <v>15/05/0036</v>
      </c>
      <c r="L26" s="166">
        <f>IFERROR(INDEX(Logs!$G$2:$G$500,MATCH('Beneficiaries (6)'!$B26,Logs!$A$2:$A$500,0)),0)</f>
        <v>22</v>
      </c>
      <c r="M26" s="166">
        <v>0</v>
      </c>
      <c r="N26" s="166">
        <f>L26+M26</f>
        <v>22</v>
      </c>
      <c r="O26" s="172">
        <f>IFERROR(INDEX(Logs!$H$2:$H$500,MATCH('Beneficiaries (6)'!$B26,Logs!$A$2:$A$500,0)),)</f>
        <v>204.16</v>
      </c>
      <c r="P26" s="173">
        <f>IFERROR(N26*O26,0)</f>
        <v>4491.5199999999995</v>
      </c>
      <c r="Q26" s="174"/>
      <c r="R26" s="146" t="s"/>
    </row>
    <row r="27">
      <c r="A27" s="145" t="str">
        <f>ID_Valid(E27)</f>
      </c>
      <c r="B27" s="166">
        <v>118</v>
      </c>
      <c r="C27" s="171" t="str">
        <f>IFERROR(INDEX(Logs!$B$2:$B$500,MATCH('Beneficiaries (6)'!$B27,Logs!$A$2:$A$500,0)),"")</f>
        <v>Phumeza</v>
      </c>
      <c r="D27" s="167" t="str">
        <f>IFERROR(INDEX(Logs!$C$2:$C$500,MATCH('Beneficiaries (6)'!$B27,Logs!$A$2:$A$500,0)),"")</f>
        <v>Siko</v>
      </c>
      <c r="E27" s="168" t="str">
        <f>IFERROR(INDEX(Logs!$D$2:$D$500,MATCH('Beneficiaries (6)'!$B27,Logs!$A$2:$A$500,0)),"")</f>
        <v>7909151214082</v>
      </c>
      <c r="F27" s="169" t="s">
        <v>125</v>
      </c>
      <c r="G27" s="166" t="str">
        <f>TheGender(E27)</f>
        <v>F</v>
      </c>
      <c r="H27" s="166" t="s">
        <v>125</v>
      </c>
      <c r="I27" s="166" t="s">
        <v>126</v>
      </c>
      <c r="J27" s="166" t="str">
        <f>IFERROR(INDEX(Logs!$E$2:$E$500,MATCH('Beneficiaries (6)'!$B27,Logs!$A$2:$A$500,0)),"")</f>
        <v>14/06/0007</v>
      </c>
      <c r="K27" s="166" t="str">
        <f>IFERROR(INDEX(Logs!$F$2:$F$500,MATCH('Beneficiaries (6)'!$B27,Logs!$A$2:$A$500,0)),"")</f>
        <v>15/05/0036</v>
      </c>
      <c r="L27" s="166">
        <f>IFERROR(INDEX(Logs!$G$2:$G$500,MATCH('Beneficiaries (6)'!$B27,Logs!$A$2:$A$500,0)),0)</f>
        <v>22</v>
      </c>
      <c r="M27" s="166">
        <v>0</v>
      </c>
      <c r="N27" s="166">
        <f>L27+M27</f>
        <v>22</v>
      </c>
      <c r="O27" s="172">
        <f>IFERROR(INDEX(Logs!$H$2:$H$500,MATCH('Beneficiaries (6)'!$B27,Logs!$A$2:$A$500,0)),)</f>
        <v>204.16</v>
      </c>
      <c r="P27" s="173">
        <f>IFERROR(N27*O27,0)</f>
        <v>4491.5199999999995</v>
      </c>
      <c r="Q27" s="174"/>
      <c r="R27" s="146" t="s"/>
    </row>
    <row r="28">
      <c r="A28" s="145" t="str">
        <f>ID_Valid(E28)</f>
      </c>
      <c r="B28" s="166">
        <v>119</v>
      </c>
      <c r="C28" s="171" t="str">
        <f>IFERROR(INDEX(Logs!$B$2:$B$500,MATCH('Beneficiaries (6)'!$B28,Logs!$A$2:$A$500,0)),"")</f>
        <v>Nondumiso</v>
      </c>
      <c r="D28" s="167" t="str">
        <f>IFERROR(INDEX(Logs!$C$2:$C$500,MATCH('Beneficiaries (6)'!$B28,Logs!$A$2:$A$500,0)),"")</f>
        <v>Mdawe</v>
      </c>
      <c r="E28" s="168" t="str">
        <f>IFERROR(INDEX(Logs!$D$2:$D$500,MATCH('Beneficiaries (6)'!$B28,Logs!$A$2:$A$500,0)),"")</f>
        <v>7511040182080</v>
      </c>
      <c r="F28" s="169" t="s">
        <v>125</v>
      </c>
      <c r="G28" s="166" t="str">
        <f>TheGender(E28)</f>
        <v>F</v>
      </c>
      <c r="H28" s="166" t="s">
        <v>125</v>
      </c>
      <c r="I28" s="166" t="s">
        <v>126</v>
      </c>
      <c r="J28" s="166" t="str">
        <f>IFERROR(INDEX(Logs!$E$2:$E$500,MATCH('Beneficiaries (6)'!$B28,Logs!$A$2:$A$500,0)),"")</f>
        <v>14/06/0007</v>
      </c>
      <c r="K28" s="166" t="str">
        <f>IFERROR(INDEX(Logs!$F$2:$F$500,MATCH('Beneficiaries (6)'!$B28,Logs!$A$2:$A$500,0)),"")</f>
        <v>15/05/0036</v>
      </c>
      <c r="L28" s="166">
        <f>IFERROR(INDEX(Logs!$G$2:$G$500,MATCH('Beneficiaries (6)'!$B28,Logs!$A$2:$A$500,0)),0)</f>
        <v>22</v>
      </c>
      <c r="M28" s="166">
        <v>0</v>
      </c>
      <c r="N28" s="166">
        <f>L28+M28</f>
        <v>22</v>
      </c>
      <c r="O28" s="172">
        <f>IFERROR(INDEX(Logs!$H$2:$H$500,MATCH('Beneficiaries (6)'!$B28,Logs!$A$2:$A$500,0)),)</f>
        <v>204.16</v>
      </c>
      <c r="P28" s="173">
        <f>IFERROR(N28*O28,0)</f>
        <v>4491.5199999999995</v>
      </c>
      <c r="Q28" s="174"/>
      <c r="R28" s="146" t="s"/>
    </row>
    <row r="29">
      <c r="A29" s="145" t="str">
        <f>ID_Valid(E29)</f>
      </c>
      <c r="B29" s="166">
        <v>120</v>
      </c>
      <c r="C29" s="171" t="str">
        <f>IFERROR(INDEX(Logs!$B$2:$B$500,MATCH('Beneficiaries (6)'!$B29,Logs!$A$2:$A$500,0)),"")</f>
        <v>Fundiswa</v>
      </c>
      <c r="D29" s="171" t="str">
        <f>IFERROR(INDEX(Logs!$C$2:$C$500,MATCH('Beneficiaries (6)'!$B29,Logs!$A$2:$A$500,0)),"")</f>
        <v>Yawa</v>
      </c>
      <c r="E29" s="168" t="str">
        <f>IFERROR(INDEX(Logs!$D$2:$D$500,MATCH('Beneficiaries (6)'!$B29,Logs!$A$2:$A$500,0)),"")</f>
        <v>7601080572082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IFERROR(INDEX(Logs!$E$2:$E$500,MATCH('Beneficiaries (6)'!$B29,Logs!$A$2:$A$500,0)),"")</f>
        <v>14/06/0007</v>
      </c>
      <c r="K29" s="166" t="str">
        <f>IFERROR(INDEX(Logs!$F$2:$F$500,MATCH('Beneficiaries (6)'!$B29,Logs!$A$2:$A$500,0)),"")</f>
        <v>15/05/0036</v>
      </c>
      <c r="L29" s="166">
        <f>IFERROR(INDEX(Logs!$G$2:$G$500,MATCH('Beneficiaries (6)'!$B29,Logs!$A$2:$A$500,0)),0)</f>
        <v>22</v>
      </c>
      <c r="M29" s="166">
        <v>0</v>
      </c>
      <c r="N29" s="166">
        <f>L29+M29</f>
        <v>22</v>
      </c>
      <c r="O29" s="172">
        <f>IFERROR(INDEX(Logs!$H$2:$H$500,MATCH('Beneficiaries (6)'!$B29,Logs!$A$2:$A$500,0)),)</f>
        <v>204.16</v>
      </c>
      <c r="P29" s="173">
        <f>IFERROR(N29*O29,0)</f>
        <v>4491.5199999999995</v>
      </c>
      <c r="Q29" s="174"/>
      <c r="R29" s="146" t="s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440</v>
      </c>
      <c r="M30" s="177">
        <f>SUM(M10:M29)</f>
        <v>0</v>
      </c>
      <c r="N30" s="177">
        <f>SUM(N10:N29)</f>
        <v>440</v>
      </c>
      <c r="O30" s="178">
        <f>SUM(O10:O29)</f>
        <v>4111.0399999999991</v>
      </c>
      <c r="P30" s="179">
        <f>SUM(P10:P29)</f>
        <v>90442.880000000005</v>
      </c>
      <c r="Q30" s="180"/>
      <c r="R30" s="146" t="s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  <c r="R31" s="146" t="s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  <c r="R32" s="146" t="s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121</v>
      </c>
      <c r="C10" s="167" t="str">
        <f>IFERROR(INDEX(Logs!$B$2:$B$500,MATCH('Beneficiaries (7)'!$B10,Logs!$A$2:$A$500,0)),"")</f>
        <v>Patricia</v>
      </c>
      <c r="D10" s="167" t="str">
        <f>IFERROR(INDEX(Logs!$C$2:$C$500,MATCH('Beneficiaries (7)'!$B10,Logs!$A$2:$A$500,0)),"")</f>
        <v>Famfam</v>
      </c>
      <c r="E10" s="168" t="str">
        <f>IFERROR(INDEX(Logs!$D$2:$D$500,MATCH('Beneficiaries (7)'!$B10,Logs!$A$2:$A$500,0)),"")</f>
        <v>7203140753081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IFERROR(INDEX(Logs!$E$2:$E$500,MATCH('Beneficiaries (7)'!$B10,Logs!$A$2:$A$500,0)),"")</f>
        <v>14/06/0007</v>
      </c>
      <c r="K10" s="171" t="str">
        <f>IFERROR(INDEX(Logs!$F$2:$F$500,MATCH('Beneficiaries (7)'!$B10,Logs!$A$2:$A$500,0)),"")</f>
        <v>15/05/0036</v>
      </c>
      <c r="L10" s="166">
        <f>IFERROR(INDEX(Logs!$G$2:$G$500,MATCH('Beneficiaries (7)'!$B10,Logs!$A$2:$A$500,0)),0)</f>
        <v>22</v>
      </c>
      <c r="M10" s="166">
        <v>0</v>
      </c>
      <c r="N10" s="166">
        <f>M10+L10</f>
        <v>22</v>
      </c>
      <c r="O10" s="172">
        <f>IFERROR(INDEX(Logs!$H$2:$H$500,MATCH('Beneficiaries (7)'!$B10,Logs!$A$2:$A$500,0)),)</f>
        <v>204.16</v>
      </c>
      <c r="P10" s="173">
        <f>IFERROR(N10*O10,0)</f>
        <v>4491.5199999999995</v>
      </c>
      <c r="Q10" s="174"/>
      <c r="R10" s="12">
        <f>IF('Beneficiaries (10)'!$P$30&gt;0,1,"")</f>
        <v>1</v>
      </c>
    </row>
    <row r="11">
      <c r="A11" s="145" t="str">
        <f>ID_Valid(E11)</f>
        <v>INVALID ID - Day</v>
      </c>
      <c r="B11" s="166">
        <v>122</v>
      </c>
      <c r="C11" s="167" t="str">
        <f>IFERROR(INDEX(Logs!$B$2:$B$500,MATCH('Beneficiaries (7)'!$B11,Logs!$A$2:$A$500,0)),"")</f>
        <v>Phumlani</v>
      </c>
      <c r="D11" s="167" t="str">
        <f>IFERROR(INDEX(Logs!$C$2:$C$500,MATCH('Beneficiaries (7)'!$B11,Logs!$A$2:$A$500,0)),"")</f>
        <v>Mpinge</v>
      </c>
      <c r="E11" s="168" t="str">
        <f>IFERROR(INDEX(Logs!$D$2:$D$500,MATCH('Beneficiaries (7)'!$B11,Logs!$A$2:$A$500,0)),"")</f>
        <v>861085831086</v>
      </c>
      <c r="F11" s="169" t="s">
        <v>125</v>
      </c>
      <c r="G11" s="166" t="str">
        <f>TheGender(E11)</f>
      </c>
      <c r="H11" s="166" t="s">
        <v>125</v>
      </c>
      <c r="I11" s="166" t="s">
        <v>126</v>
      </c>
      <c r="J11" s="166" t="str">
        <f>IFERROR(INDEX(Logs!$E$2:$E$500,MATCH('Beneficiaries (7)'!$B11,Logs!$A$2:$A$500,0)),"")</f>
        <v>14/06/0007</v>
      </c>
      <c r="K11" s="166" t="str">
        <f>IFERROR(INDEX(Logs!$F$2:$F$500,MATCH('Beneficiaries (7)'!$B11,Logs!$A$2:$A$500,0)),"")</f>
        <v>15/05/0036</v>
      </c>
      <c r="L11" s="166">
        <f>IFERROR(INDEX(Logs!$G$2:$G$500,MATCH('Beneficiaries (7)'!$B11,Logs!$A$2:$A$500,0)),0)</f>
        <v>16</v>
      </c>
      <c r="M11" s="166">
        <v>0</v>
      </c>
      <c r="N11" s="166">
        <f>L11+M11</f>
        <v>16</v>
      </c>
      <c r="O11" s="172">
        <f>IFERROR(INDEX(Logs!$H$2:$H$500,MATCH('Beneficiaries (7)'!$B11,Logs!$A$2:$A$500,0)),)</f>
        <v>204.16</v>
      </c>
      <c r="P11" s="173">
        <f>IFERROR(N11*O11,0)</f>
        <v>3266.56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123</v>
      </c>
      <c r="C12" s="167" t="str">
        <f>IFERROR(INDEX(Logs!$B$2:$B$500,MATCH('Beneficiaries (7)'!$B12,Logs!$A$2:$A$500,0)),"")</f>
        <v>Sibongile</v>
      </c>
      <c r="D12" s="167" t="str">
        <f>IFERROR(INDEX(Logs!$C$2:$C$500,MATCH('Beneficiaries (7)'!$B12,Logs!$A$2:$A$500,0)),"")</f>
        <v>Nokutshaya</v>
      </c>
      <c r="E12" s="168" t="str">
        <f>IFERROR(INDEX(Logs!$D$2:$D$500,MATCH('Beneficiaries (7)'!$B12,Logs!$A$2:$A$500,0)),"")</f>
        <v>7809180776087</v>
      </c>
      <c r="F12" s="169" t="s">
        <v>125</v>
      </c>
      <c r="G12" s="166" t="str">
        <f>TheGender(E12)</f>
        <v>F</v>
      </c>
      <c r="H12" s="166" t="s">
        <v>125</v>
      </c>
      <c r="I12" s="166" t="s">
        <v>126</v>
      </c>
      <c r="J12" s="166" t="str">
        <f>IFERROR(INDEX(Logs!$E$2:$E$500,MATCH('Beneficiaries (7)'!$B12,Logs!$A$2:$A$500,0)),"")</f>
        <v>14/06/0007</v>
      </c>
      <c r="K12" s="166" t="str">
        <f>IFERROR(INDEX(Logs!$F$2:$F$500,MATCH('Beneficiaries (7)'!$B12,Logs!$A$2:$A$500,0)),"")</f>
        <v>15/05/0036</v>
      </c>
      <c r="L12" s="166">
        <f>IFERROR(INDEX(Logs!$G$2:$G$500,MATCH('Beneficiaries (7)'!$B12,Logs!$A$2:$A$500,0)),0)</f>
        <v>16</v>
      </c>
      <c r="M12" s="166">
        <v>0</v>
      </c>
      <c r="N12" s="166">
        <f>L12+M12</f>
        <v>16</v>
      </c>
      <c r="O12" s="172">
        <f>IFERROR(INDEX(Logs!$H$2:$H$500,MATCH('Beneficiaries (7)'!$B12,Logs!$A$2:$A$500,0)),)</f>
        <v>204.16</v>
      </c>
      <c r="P12" s="173">
        <f>IFERROR(N12*O12,0)</f>
        <v>3266.56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124</v>
      </c>
      <c r="C13" s="167" t="str">
        <f>IFERROR(INDEX(Logs!$B$2:$B$500,MATCH('Beneficiaries (7)'!$B13,Logs!$A$2:$A$500,0)),"")</f>
        <v>Nosisa</v>
      </c>
      <c r="D13" s="167" t="str">
        <f>IFERROR(INDEX(Logs!$C$2:$C$500,MATCH('Beneficiaries (7)'!$B13,Logs!$A$2:$A$500,0)),"")</f>
        <v>Sibetyu</v>
      </c>
      <c r="E13" s="168" t="str">
        <f>IFERROR(INDEX(Logs!$D$2:$D$500,MATCH('Beneficiaries (7)'!$B13,Logs!$A$2:$A$500,0)),"")</f>
        <v>7812270856082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(7)'!$B13,Logs!$A$2:$A$500,0)),"")</f>
        <v>14/06/0007</v>
      </c>
      <c r="K13" s="166" t="str">
        <f>IFERROR(INDEX(Logs!$F$2:$F$500,MATCH('Beneficiaries (7)'!$B13,Logs!$A$2:$A$500,0)),"")</f>
        <v>15/05/0036</v>
      </c>
      <c r="L13" s="166">
        <f>IFERROR(INDEX(Logs!$G$2:$G$500,MATCH('Beneficiaries (7)'!$B13,Logs!$A$2:$A$500,0)),0)</f>
        <v>16</v>
      </c>
      <c r="M13" s="166">
        <v>0</v>
      </c>
      <c r="N13" s="166">
        <f>L13+M13</f>
        <v>16</v>
      </c>
      <c r="O13" s="172">
        <f>IFERROR(INDEX(Logs!$H$2:$H$500,MATCH('Beneficiaries (7)'!$B13,Logs!$A$2:$A$500,0)),)</f>
        <v>204.16</v>
      </c>
      <c r="P13" s="173">
        <f>IFERROR(N13*O13,0)</f>
        <v>3266.56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125</v>
      </c>
      <c r="C14" s="167" t="str">
        <f>IFERROR(INDEX(Logs!$B$2:$B$500,MATCH('Beneficiaries (7)'!$B14,Logs!$A$2:$A$500,0)),"")</f>
        <v>Zoliswa</v>
      </c>
      <c r="D14" s="167" t="str">
        <f>IFERROR(INDEX(Logs!$C$2:$C$500,MATCH('Beneficiaries (7)'!$B14,Logs!$A$2:$A$500,0)),"")</f>
        <v>Qamata</v>
      </c>
      <c r="E14" s="168" t="str">
        <f>IFERROR(INDEX(Logs!$D$2:$D$500,MATCH('Beneficiaries (7)'!$B14,Logs!$A$2:$A$500,0)),"")</f>
        <v>8211110935082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(7)'!$B14,Logs!$A$2:$A$500,0)),"")</f>
        <v>14/06/0007</v>
      </c>
      <c r="K14" s="166" t="str">
        <f>IFERROR(INDEX(Logs!$F$2:$F$500,MATCH('Beneficiaries (7)'!$B14,Logs!$A$2:$A$500,0)),"")</f>
        <v>15/05/0036</v>
      </c>
      <c r="L14" s="166">
        <f>IFERROR(INDEX(Logs!$G$2:$G$500,MATCH('Beneficiaries (7)'!$B14,Logs!$A$2:$A$500,0)),0)</f>
        <v>16</v>
      </c>
      <c r="M14" s="166">
        <v>0</v>
      </c>
      <c r="N14" s="166">
        <f>L14+M14</f>
        <v>16</v>
      </c>
      <c r="O14" s="172">
        <f>IFERROR(INDEX(Logs!$H$2:$H$500,MATCH('Beneficiaries (7)'!$B14,Logs!$A$2:$A$500,0)),)</f>
        <v>204.16</v>
      </c>
      <c r="P14" s="173">
        <f>IFERROR(N14*O14,0)</f>
        <v>3266.56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126</v>
      </c>
      <c r="C15" s="167" t="str">
        <f>IFERROR(INDEX(Logs!$B$2:$B$500,MATCH('Beneficiaries (7)'!$B15,Logs!$A$2:$A$500,0)),"")</f>
        <v>Funeka</v>
      </c>
      <c r="D15" s="167" t="str">
        <f>IFERROR(INDEX(Logs!$C$2:$C$500,MATCH('Beneficiaries (7)'!$B15,Logs!$A$2:$A$500,0)),"")</f>
        <v>Ngaka</v>
      </c>
      <c r="E15" s="168" t="str">
        <f>IFERROR(INDEX(Logs!$D$2:$D$500,MATCH('Beneficiaries (7)'!$B15,Logs!$A$2:$A$500,0)),"")</f>
        <v>8011111280086</v>
      </c>
      <c r="F15" s="169" t="s">
        <v>125</v>
      </c>
      <c r="G15" s="166" t="str">
        <f>TheGender(E15)</f>
        <v>F</v>
      </c>
      <c r="H15" s="166" t="s">
        <v>125</v>
      </c>
      <c r="I15" s="166" t="s">
        <v>126</v>
      </c>
      <c r="J15" s="166" t="str">
        <f>IFERROR(INDEX(Logs!$E$2:$E$500,MATCH('Beneficiaries (7)'!$B15,Logs!$A$2:$A$500,0)),"")</f>
        <v>14/06/0007</v>
      </c>
      <c r="K15" s="166" t="str">
        <f>IFERROR(INDEX(Logs!$F$2:$F$500,MATCH('Beneficiaries (7)'!$B15,Logs!$A$2:$A$500,0)),"")</f>
        <v>15/05/0036</v>
      </c>
      <c r="L15" s="166">
        <f>IFERROR(INDEX(Logs!$G$2:$G$500,MATCH('Beneficiaries (7)'!$B15,Logs!$A$2:$A$500,0)),0)</f>
        <v>16</v>
      </c>
      <c r="M15" s="166">
        <v>0</v>
      </c>
      <c r="N15" s="166">
        <f>L15+M15</f>
        <v>16</v>
      </c>
      <c r="O15" s="172">
        <f>IFERROR(INDEX(Logs!$H$2:$H$500,MATCH('Beneficiaries (7)'!$B15,Logs!$A$2:$A$500,0)),)</f>
        <v>204.16</v>
      </c>
      <c r="P15" s="173">
        <f>IFERROR(N15*O15,0)</f>
        <v>3266.56</v>
      </c>
      <c r="Q15" s="174"/>
      <c r="R15" s="12"/>
    </row>
    <row r="16">
      <c r="A16" s="145" t="str">
        <f>ID_Valid(E16)</f>
      </c>
      <c r="B16" s="166">
        <v>127</v>
      </c>
      <c r="C16" s="167" t="str">
        <f>IFERROR(INDEX(Logs!$B$2:$B$500,MATCH('Beneficiaries (7)'!$B16,Logs!$A$2:$A$500,0)),"")</f>
        <v>Babalwa</v>
      </c>
      <c r="D16" s="167" t="str">
        <f>IFERROR(INDEX(Logs!$C$2:$C$500,MATCH('Beneficiaries (7)'!$B16,Logs!$A$2:$A$500,0)),"")</f>
        <v>Mpontshane</v>
      </c>
      <c r="E16" s="168" t="str">
        <f>IFERROR(INDEX(Logs!$D$2:$D$500,MATCH('Beneficiaries (7)'!$B16,Logs!$A$2:$A$500,0)),"")</f>
        <v>8710220821082</v>
      </c>
      <c r="F16" s="169" t="s">
        <v>125</v>
      </c>
      <c r="G16" s="166" t="str">
        <f>TheGender(E16)</f>
        <v>F</v>
      </c>
      <c r="H16" s="166" t="s">
        <v>125</v>
      </c>
      <c r="I16" s="166" t="s">
        <v>126</v>
      </c>
      <c r="J16" s="166" t="str">
        <f>IFERROR(INDEX(Logs!$E$2:$E$500,MATCH('Beneficiaries (7)'!$B16,Logs!$A$2:$A$500,0)),"")</f>
        <v>14/06/0007</v>
      </c>
      <c r="K16" s="166" t="str">
        <f>IFERROR(INDEX(Logs!$F$2:$F$500,MATCH('Beneficiaries (7)'!$B16,Logs!$A$2:$A$500,0)),"")</f>
        <v>15/05/0036</v>
      </c>
      <c r="L16" s="166">
        <f>IFERROR(INDEX(Logs!$G$2:$G$500,MATCH('Beneficiaries (7)'!$B16,Logs!$A$2:$A$500,0)),0)</f>
        <v>17</v>
      </c>
      <c r="M16" s="166">
        <v>0</v>
      </c>
      <c r="N16" s="166">
        <f>L16+M16</f>
        <v>17</v>
      </c>
      <c r="O16" s="172">
        <f>IFERROR(INDEX(Logs!$H$2:$H$500,MATCH('Beneficiaries (7)'!$B16,Logs!$A$2:$A$500,0)),)</f>
        <v>204.16</v>
      </c>
      <c r="P16" s="173">
        <f>IFERROR(N16*O16,0)</f>
        <v>3470.72</v>
      </c>
      <c r="Q16" s="174"/>
      <c r="R16" s="12"/>
    </row>
    <row r="17">
      <c r="A17" s="145" t="str">
        <f>ID_Valid(E17)</f>
      </c>
      <c r="B17" s="166">
        <v>128</v>
      </c>
      <c r="C17" s="167" t="str">
        <f>IFERROR(INDEX(Logs!$B$2:$B$500,MATCH('Beneficiaries (7)'!$B17,Logs!$A$2:$A$500,0)),"")</f>
        <v>Cwayitiswa</v>
      </c>
      <c r="D17" s="167" t="str">
        <f>IFERROR(INDEX(Logs!$C$2:$C$500,MATCH('Beneficiaries (7)'!$B17,Logs!$A$2:$A$500,0)),"")</f>
        <v>Gova</v>
      </c>
      <c r="E17" s="168" t="str">
        <f>IFERROR(INDEX(Logs!$D$2:$D$500,MATCH('Beneficiaries (7)'!$B17,Logs!$A$2:$A$500,0)),"")</f>
        <v>8007090580082</v>
      </c>
      <c r="F17" s="169" t="s">
        <v>125</v>
      </c>
      <c r="G17" s="166" t="str">
        <f>TheGender(E17)</f>
        <v>F</v>
      </c>
      <c r="H17" s="166" t="s">
        <v>125</v>
      </c>
      <c r="I17" s="166" t="s">
        <v>126</v>
      </c>
      <c r="J17" s="166" t="str">
        <f>IFERROR(INDEX(Logs!$E$2:$E$500,MATCH('Beneficiaries (7)'!$B17,Logs!$A$2:$A$500,0)),"")</f>
        <v>14/06/0007</v>
      </c>
      <c r="K17" s="166" t="str">
        <f>IFERROR(INDEX(Logs!$F$2:$F$500,MATCH('Beneficiaries (7)'!$B17,Logs!$A$2:$A$500,0)),"")</f>
        <v>14/06/0036</v>
      </c>
      <c r="L17" s="166">
        <f>IFERROR(INDEX(Logs!$G$2:$G$500,MATCH('Beneficiaries (7)'!$B17,Logs!$A$2:$A$500,0)),0)</f>
        <v>17</v>
      </c>
      <c r="M17" s="166">
        <v>0</v>
      </c>
      <c r="N17" s="166">
        <f>L17+M17</f>
        <v>17</v>
      </c>
      <c r="O17" s="172">
        <f>IFERROR(INDEX(Logs!$H$2:$H$500,MATCH('Beneficiaries (7)'!$B17,Logs!$A$2:$A$500,0)),)</f>
        <v>204.16</v>
      </c>
      <c r="P17" s="173">
        <f>IFERROR(N17*O17,0)</f>
        <v>3470.72</v>
      </c>
      <c r="Q17" s="174"/>
      <c r="R17" s="12"/>
    </row>
    <row r="18">
      <c r="A18" s="145" t="str">
        <f>ID_Valid(E18)</f>
      </c>
      <c r="B18" s="166">
        <v>129</v>
      </c>
      <c r="C18" s="167" t="str">
        <f>IFERROR(INDEX(Logs!$B$2:$B$500,MATCH('Beneficiaries (7)'!$B18,Logs!$A$2:$A$500,0)),"")</f>
        <v>Nosivuyile</v>
      </c>
      <c r="D18" s="167" t="str">
        <f>IFERROR(INDEX(Logs!$C$2:$C$500,MATCH('Beneficiaries (7)'!$B18,Logs!$A$2:$A$500,0)),"")</f>
        <v>Sebezo</v>
      </c>
      <c r="E18" s="168" t="str">
        <f>IFERROR(INDEX(Logs!$D$2:$D$500,MATCH('Beneficiaries (7)'!$B18,Logs!$A$2:$A$500,0)),"")</f>
        <v>6912252289087</v>
      </c>
      <c r="F18" s="169" t="s">
        <v>125</v>
      </c>
      <c r="G18" s="166" t="str">
        <f>TheGender(E18)</f>
        <v>F</v>
      </c>
      <c r="H18" s="166" t="s">
        <v>125</v>
      </c>
      <c r="I18" s="166" t="s">
        <v>126</v>
      </c>
      <c r="J18" s="166" t="str">
        <f>IFERROR(INDEX(Logs!$E$2:$E$500,MATCH('Beneficiaries (7)'!$B18,Logs!$A$2:$A$500,0)),"")</f>
        <v>14/06/0007</v>
      </c>
      <c r="K18" s="166" t="str">
        <f>IFERROR(INDEX(Logs!$F$2:$F$500,MATCH('Beneficiaries (7)'!$B18,Logs!$A$2:$A$500,0)),"")</f>
        <v>15/05/0036</v>
      </c>
      <c r="L18" s="166">
        <f>IFERROR(INDEX(Logs!$G$2:$G$500,MATCH('Beneficiaries (7)'!$B18,Logs!$A$2:$A$500,0)),0)</f>
        <v>17</v>
      </c>
      <c r="M18" s="166">
        <v>0</v>
      </c>
      <c r="N18" s="166">
        <f>L18+M18</f>
        <v>17</v>
      </c>
      <c r="O18" s="172">
        <f>IFERROR(INDEX(Logs!$H$2:$H$500,MATCH('Beneficiaries (7)'!$B18,Logs!$A$2:$A$500,0)),)</f>
        <v>204.16</v>
      </c>
      <c r="P18" s="173">
        <f>IFERROR(N18*O18,0)</f>
        <v>3470.72</v>
      </c>
      <c r="Q18" s="174"/>
      <c r="R18" s="12"/>
    </row>
    <row r="19">
      <c r="A19" s="145" t="str">
        <f>ID_Valid(E19)</f>
      </c>
      <c r="B19" s="166">
        <v>130</v>
      </c>
      <c r="C19" s="167" t="str">
        <f>IFERROR(INDEX(Logs!$B$2:$B$500,MATCH('Beneficiaries (7)'!$B19,Logs!$A$2:$A$500,0)),"")</f>
        <v>Funeka</v>
      </c>
      <c r="D19" s="167" t="str">
        <f>IFERROR(INDEX(Logs!$C$2:$C$500,MATCH('Beneficiaries (7)'!$B19,Logs!$A$2:$A$500,0)),"")</f>
        <v>Makhinzi</v>
      </c>
      <c r="E19" s="168" t="str">
        <f>IFERROR(INDEX(Logs!$D$2:$D$500,MATCH('Beneficiaries (7)'!$B19,Logs!$A$2:$A$500,0)),"")</f>
        <v>7607270882082</v>
      </c>
      <c r="F19" s="169" t="s">
        <v>125</v>
      </c>
      <c r="G19" s="166" t="str">
        <f>TheGender(E19)</f>
        <v>F</v>
      </c>
      <c r="H19" s="166" t="s">
        <v>125</v>
      </c>
      <c r="I19" s="166" t="s">
        <v>126</v>
      </c>
      <c r="J19" s="166" t="str">
        <f>IFERROR(INDEX(Logs!$E$2:$E$500,MATCH('Beneficiaries (7)'!$B19,Logs!$A$2:$A$500,0)),"")</f>
        <v>14/06/0007</v>
      </c>
      <c r="K19" s="166" t="str">
        <f>IFERROR(INDEX(Logs!$F$2:$F$500,MATCH('Beneficiaries (7)'!$B19,Logs!$A$2:$A$500,0)),"")</f>
        <v>15/05/0036</v>
      </c>
      <c r="L19" s="166">
        <f>IFERROR(INDEX(Logs!$G$2:$G$500,MATCH('Beneficiaries (7)'!$B19,Logs!$A$2:$A$500,0)),0)</f>
        <v>16</v>
      </c>
      <c r="M19" s="166">
        <v>0</v>
      </c>
      <c r="N19" s="166">
        <f>L19+M19</f>
        <v>16</v>
      </c>
      <c r="O19" s="172">
        <f>IFERROR(INDEX(Logs!$H$2:$H$500,MATCH('Beneficiaries (7)'!$B19,Logs!$A$2:$A$500,0)),)</f>
        <v>218.08</v>
      </c>
      <c r="P19" s="173">
        <f>IFERROR(N19*O19,0)</f>
        <v>3489.28</v>
      </c>
      <c r="Q19" s="174"/>
      <c r="R19" s="12"/>
    </row>
    <row r="20">
      <c r="A20" s="145" t="str">
        <f>ID_Valid(E20)</f>
      </c>
      <c r="B20" s="166">
        <v>131</v>
      </c>
      <c r="C20" s="167" t="str">
        <f>IFERROR(INDEX(Logs!$B$2:$B$500,MATCH('Beneficiaries (7)'!$B20,Logs!$A$2:$A$500,0)),"")</f>
        <v>Baliswa</v>
      </c>
      <c r="D20" s="167" t="str">
        <f>IFERROR(INDEX(Logs!$C$2:$C$500,MATCH('Beneficiaries (7)'!$B20,Logs!$A$2:$A$500,0)),"")</f>
        <v>Moni</v>
      </c>
      <c r="E20" s="168" t="str">
        <f>IFERROR(INDEX(Logs!$D$2:$D$500,MATCH('Beneficiaries (7)'!$B20,Logs!$A$2:$A$500,0)),"")</f>
        <v>8110190584085</v>
      </c>
      <c r="F20" s="169" t="s">
        <v>125</v>
      </c>
      <c r="G20" s="166" t="str">
        <f>TheGender(E20)</f>
        <v>F</v>
      </c>
      <c r="H20" s="166" t="s">
        <v>125</v>
      </c>
      <c r="I20" s="166" t="s">
        <v>126</v>
      </c>
      <c r="J20" s="166" t="str">
        <f>IFERROR(INDEX(Logs!$E$2:$E$500,MATCH('Beneficiaries (7)'!$B20,Logs!$A$2:$A$500,0)),"")</f>
        <v>13/06/0008</v>
      </c>
      <c r="K20" s="166" t="str">
        <f>IFERROR(INDEX(Logs!$F$2:$F$500,MATCH('Beneficiaries (7)'!$B20,Logs!$A$2:$A$500,0)),"")</f>
        <v>15/05/0036</v>
      </c>
      <c r="L20" s="166">
        <f>IFERROR(INDEX(Logs!$G$2:$G$500,MATCH('Beneficiaries (7)'!$B20,Logs!$A$2:$A$500,0)),0)</f>
        <v>22</v>
      </c>
      <c r="M20" s="166">
        <v>0</v>
      </c>
      <c r="N20" s="166">
        <f>L20+M20</f>
        <v>22</v>
      </c>
      <c r="O20" s="172">
        <f>IFERROR(INDEX(Logs!$H$2:$H$500,MATCH('Beneficiaries (7)'!$B20,Logs!$A$2:$A$500,0)),)</f>
        <v>204.16</v>
      </c>
      <c r="P20" s="173">
        <f>IFERROR(N20*O20,0)</f>
        <v>4491.5199999999995</v>
      </c>
      <c r="Q20" s="174"/>
      <c r="R20" s="146" t="s"/>
    </row>
    <row r="21">
      <c r="A21" s="145" t="str">
        <f>ID_Valid(E21)</f>
      </c>
      <c r="B21" s="166">
        <v>132</v>
      </c>
      <c r="C21" s="167" t="str">
        <f>IFERROR(INDEX(Logs!$B$2:$B$500,MATCH('Beneficiaries (7)'!$B21,Logs!$A$2:$A$500,0)),"")</f>
        <v>Busisiwe</v>
      </c>
      <c r="D21" s="167" t="str">
        <f>IFERROR(INDEX(Logs!$C$2:$C$500,MATCH('Beneficiaries (7)'!$B21,Logs!$A$2:$A$500,0)),"")</f>
        <v>Somcho</v>
      </c>
      <c r="E21" s="168" t="str">
        <f>IFERROR(INDEX(Logs!$D$2:$D$500,MATCH('Beneficiaries (7)'!$B21,Logs!$A$2:$A$500,0)),"")</f>
        <v>8706061180083</v>
      </c>
      <c r="F21" s="169" t="s">
        <v>125</v>
      </c>
      <c r="G21" s="166" t="str">
        <f>TheGender(E21)</f>
        <v>F</v>
      </c>
      <c r="H21" s="166" t="s">
        <v>125</v>
      </c>
      <c r="I21" s="166" t="s">
        <v>126</v>
      </c>
      <c r="J21" s="166" t="str">
        <f>IFERROR(INDEX(Logs!$E$2:$E$500,MATCH('Beneficiaries (7)'!$B21,Logs!$A$2:$A$500,0)),"")</f>
        <v>13/06/0008</v>
      </c>
      <c r="K21" s="166" t="str">
        <f>IFERROR(INDEX(Logs!$F$2:$F$500,MATCH('Beneficiaries (7)'!$B21,Logs!$A$2:$A$500,0)),"")</f>
        <v>15/05/0036</v>
      </c>
      <c r="L21" s="166">
        <f>IFERROR(INDEX(Logs!$G$2:$G$500,MATCH('Beneficiaries (7)'!$B21,Logs!$A$2:$A$500,0)),0)</f>
        <v>22</v>
      </c>
      <c r="M21" s="166">
        <v>0</v>
      </c>
      <c r="N21" s="166">
        <f>L21+M21</f>
        <v>22</v>
      </c>
      <c r="O21" s="172">
        <f>IFERROR(INDEX(Logs!$H$2:$H$500,MATCH('Beneficiaries (7)'!$B21,Logs!$A$2:$A$500,0)),)</f>
        <v>204.16</v>
      </c>
      <c r="P21" s="173">
        <f>IFERROR(N21*O21,0)</f>
        <v>4491.5199999999995</v>
      </c>
      <c r="Q21" s="174"/>
      <c r="R21" s="146" t="s"/>
    </row>
    <row r="22">
      <c r="A22" s="145" t="str">
        <f>ID_Valid(E22)</f>
      </c>
      <c r="B22" s="166">
        <v>133</v>
      </c>
      <c r="C22" s="175" t="str">
        <f>IFERROR(INDEX(Logs!$B$2:$B$500,MATCH('Beneficiaries (7)'!$B22,Logs!$A$2:$A$500,0)),"")</f>
        <v>Loyiso</v>
      </c>
      <c r="D22" s="167" t="str">
        <f>IFERROR(INDEX(Logs!$C$2:$C$500,MATCH('Beneficiaries (7)'!$B22,Logs!$A$2:$A$500,0)),"")</f>
        <v>Dlayiya</v>
      </c>
      <c r="E22" s="168" t="str">
        <f>IFERROR(INDEX(Logs!$D$2:$D$500,MATCH('Beneficiaries (7)'!$B22,Logs!$A$2:$A$500,0)),"")</f>
        <v>8710036016083</v>
      </c>
      <c r="F22" s="169" t="s">
        <v>125</v>
      </c>
      <c r="G22" s="166" t="str">
        <f>TheGender(E22)</f>
        <v>M</v>
      </c>
      <c r="H22" s="166" t="s">
        <v>125</v>
      </c>
      <c r="I22" s="166" t="s">
        <v>126</v>
      </c>
      <c r="J22" s="166" t="str">
        <f>IFERROR(INDEX(Logs!$E$2:$E$500,MATCH('Beneficiaries (7)'!$B22,Logs!$A$2:$A$500,0)),"")</f>
        <v>13/06/0008</v>
      </c>
      <c r="K22" s="166" t="str">
        <f>IFERROR(INDEX(Logs!$F$2:$F$500,MATCH('Beneficiaries (7)'!$B22,Logs!$A$2:$A$500,0)),"")</f>
        <v>15/05/0036</v>
      </c>
      <c r="L22" s="166">
        <f>IFERROR(INDEX(Logs!$G$2:$G$500,MATCH('Beneficiaries (7)'!$B22,Logs!$A$2:$A$500,0)),0)</f>
        <v>22</v>
      </c>
      <c r="M22" s="166">
        <v>0</v>
      </c>
      <c r="N22" s="166">
        <f>L22+M22</f>
        <v>22</v>
      </c>
      <c r="O22" s="172">
        <f>IFERROR(INDEX(Logs!$H$2:$H$500,MATCH('Beneficiaries (7)'!$B22,Logs!$A$2:$A$500,0)),)</f>
        <v>204.16</v>
      </c>
      <c r="P22" s="173">
        <f>IFERROR(N22*O22,0)</f>
        <v>4491.5199999999995</v>
      </c>
      <c r="Q22" s="174"/>
      <c r="R22" s="146" t="s"/>
    </row>
    <row r="23">
      <c r="A23" s="145" t="str">
        <f>ID_Valid(E23)</f>
      </c>
      <c r="B23" s="166">
        <v>134</v>
      </c>
      <c r="C23" s="175" t="str">
        <f>IFERROR(INDEX(Logs!$B$2:$B$500,MATCH('Beneficiaries (7)'!$B23,Logs!$A$2:$A$500,0)),"")</f>
        <v>Yalanda</v>
      </c>
      <c r="D23" s="167" t="str">
        <f>IFERROR(INDEX(Logs!$C$2:$C$500,MATCH('Beneficiaries (7)'!$B23,Logs!$A$2:$A$500,0)),"")</f>
        <v>Vermeulen</v>
      </c>
      <c r="E23" s="168" t="str">
        <f>IFERROR(INDEX(Logs!$D$2:$D$500,MATCH('Beneficiaries (7)'!$B23,Logs!$A$2:$A$500,0)),"")</f>
        <v>7807230107089</v>
      </c>
      <c r="F23" s="169" t="s">
        <v>125</v>
      </c>
      <c r="G23" s="166" t="str">
        <f>TheGender(E23)</f>
        <v>F</v>
      </c>
      <c r="H23" s="166" t="s">
        <v>125</v>
      </c>
      <c r="I23" s="166" t="s">
        <v>126</v>
      </c>
      <c r="J23" s="166" t="str">
        <f>IFERROR(INDEX(Logs!$E$2:$E$500,MATCH('Beneficiaries (7)'!$B23,Logs!$A$2:$A$500,0)),"")</f>
        <v>09/01/2023</v>
      </c>
      <c r="K23" s="166" t="str">
        <f>IFERROR(INDEX(Logs!$F$2:$F$500,MATCH('Beneficiaries (7)'!$B23,Logs!$A$2:$A$500,0)),"")</f>
        <v>31/01/2024</v>
      </c>
      <c r="L23" s="166">
        <f>IFERROR(INDEX(Logs!$G$2:$G$500,MATCH('Beneficiaries (7)'!$B23,Logs!$A$2:$A$500,0)),0)</f>
        <v>17</v>
      </c>
      <c r="M23" s="166">
        <v>0</v>
      </c>
      <c r="N23" s="166">
        <f>L23+M23</f>
        <v>17</v>
      </c>
      <c r="O23" s="172">
        <f>IFERROR(INDEX(Logs!$H$2:$H$500,MATCH('Beneficiaries (7)'!$B23,Logs!$A$2:$A$500,0)),)</f>
        <v>204.16</v>
      </c>
      <c r="P23" s="173">
        <f>IFERROR(N23*O23,0)</f>
        <v>3470.72</v>
      </c>
      <c r="Q23" s="174"/>
      <c r="R23" s="146" t="s"/>
    </row>
    <row r="24">
      <c r="A24" s="145" t="str">
        <f>ID_Valid(E24)</f>
      </c>
      <c r="B24" s="166">
        <v>135</v>
      </c>
      <c r="C24" s="175" t="str">
        <f>IFERROR(INDEX(Logs!$B$2:$B$500,MATCH('Beneficiaries (7)'!$B24,Logs!$A$2:$A$500,0)),"")</f>
        <v>Francisco</v>
      </c>
      <c r="D24" s="167" t="str">
        <f>IFERROR(INDEX(Logs!$C$2:$C$500,MATCH('Beneficiaries (7)'!$B24,Logs!$A$2:$A$500,0)),"")</f>
        <v>Malgas</v>
      </c>
      <c r="E24" s="168" t="str">
        <f>IFERROR(INDEX(Logs!$D$2:$D$500,MATCH('Beneficiaries (7)'!$B24,Logs!$A$2:$A$500,0)),"")</f>
        <v>0104015151087</v>
      </c>
      <c r="F24" s="169" t="s">
        <v>125</v>
      </c>
      <c r="G24" s="166" t="str">
        <f>TheGender(E24)</f>
        <v>M</v>
      </c>
      <c r="H24" s="166" t="s">
        <v>125</v>
      </c>
      <c r="I24" s="166" t="s">
        <v>126</v>
      </c>
      <c r="J24" s="166" t="str">
        <f>IFERROR(INDEX(Logs!$E$2:$E$500,MATCH('Beneficiaries (7)'!$B24,Logs!$A$2:$A$500,0)),"")</f>
        <v>09/01/2023</v>
      </c>
      <c r="K24" s="166" t="str">
        <f>IFERROR(INDEX(Logs!$F$2:$F$500,MATCH('Beneficiaries (7)'!$B24,Logs!$A$2:$A$500,0)),"")</f>
        <v>31/01/2024</v>
      </c>
      <c r="L24" s="166">
        <f>IFERROR(INDEX(Logs!$G$2:$G$500,MATCH('Beneficiaries (7)'!$B24,Logs!$A$2:$A$500,0)),0)</f>
        <v>17</v>
      </c>
      <c r="M24" s="166">
        <v>0</v>
      </c>
      <c r="N24" s="166">
        <f>L24+M24</f>
        <v>17</v>
      </c>
      <c r="O24" s="172">
        <f>IFERROR(INDEX(Logs!$H$2:$H$500,MATCH('Beneficiaries (7)'!$B24,Logs!$A$2:$A$500,0)),)</f>
        <v>204.16</v>
      </c>
      <c r="P24" s="173">
        <f>IFERROR(N24*O24,0)</f>
        <v>3470.72</v>
      </c>
      <c r="Q24" s="174"/>
      <c r="R24" s="146" t="s"/>
    </row>
    <row r="25">
      <c r="A25" s="145" t="str">
        <f>ID_Valid(E25)</f>
      </c>
      <c r="B25" s="166">
        <v>136</v>
      </c>
      <c r="C25" s="171" t="str">
        <f>IFERROR(INDEX(Logs!$B$2:$B$500,MATCH('Beneficiaries (7)'!$B25,Logs!$A$2:$A$500,0)),"")</f>
        <v>Phateka</v>
      </c>
      <c r="D25" s="167" t="str">
        <f>IFERROR(INDEX(Logs!$C$2:$C$500,MATCH('Beneficiaries (7)'!$B25,Logs!$A$2:$A$500,0)),"")</f>
        <v>Adonisi</v>
      </c>
      <c r="E25" s="168" t="str">
        <f>IFERROR(INDEX(Logs!$D$2:$D$500,MATCH('Beneficiaries (7)'!$B25,Logs!$A$2:$A$500,0)),"")</f>
        <v>7904110989080</v>
      </c>
      <c r="F25" s="169" t="s">
        <v>125</v>
      </c>
      <c r="G25" s="166" t="str">
        <f>TheGender(E25)</f>
        <v>F</v>
      </c>
      <c r="H25" s="166" t="s">
        <v>125</v>
      </c>
      <c r="I25" s="166" t="s">
        <v>126</v>
      </c>
      <c r="J25" s="166" t="str">
        <f>IFERROR(INDEX(Logs!$E$2:$E$500,MATCH('Beneficiaries (7)'!$B25,Logs!$A$2:$A$500,0)),"")</f>
        <v>16/01/2023</v>
      </c>
      <c r="K25" s="166" t="str">
        <f>IFERROR(INDEX(Logs!$F$2:$F$500,MATCH('Beneficiaries (7)'!$B25,Logs!$A$2:$A$500,0)),"")</f>
        <v>16/01/2024</v>
      </c>
      <c r="L25" s="166">
        <f>IFERROR(INDEX(Logs!$G$2:$G$500,MATCH('Beneficiaries (7)'!$B25,Logs!$A$2:$A$500,0)),0)</f>
        <v>22</v>
      </c>
      <c r="M25" s="166">
        <v>0</v>
      </c>
      <c r="N25" s="166">
        <f>L25+M25</f>
        <v>22</v>
      </c>
      <c r="O25" s="172">
        <f>IFERROR(INDEX(Logs!$H$2:$H$500,MATCH('Beneficiaries (7)'!$B25,Logs!$A$2:$A$500,0)),)</f>
        <v>204.16</v>
      </c>
      <c r="P25" s="173">
        <f>IFERROR(N25*O25,0)</f>
        <v>4491.5199999999995</v>
      </c>
      <c r="Q25" s="174"/>
      <c r="R25" s="146" t="s"/>
    </row>
    <row r="26">
      <c r="A26" s="145" t="str">
        <f>ID_Valid(E26)</f>
      </c>
      <c r="B26" s="166">
        <v>137</v>
      </c>
      <c r="C26" s="171" t="str">
        <f>IFERROR(INDEX(Logs!$B$2:$B$500,MATCH('Beneficiaries (7)'!$B26,Logs!$A$2:$A$500,0)),"")</f>
        <v>Athini</v>
      </c>
      <c r="D26" s="167" t="str">
        <f>IFERROR(INDEX(Logs!$C$2:$C$500,MATCH('Beneficiaries (7)'!$B26,Logs!$A$2:$A$500,0)),"")</f>
        <v>Ngaphi</v>
      </c>
      <c r="E26" s="168" t="str">
        <f>IFERROR(INDEX(Logs!$D$2:$D$500,MATCH('Beneficiaries (7)'!$B26,Logs!$A$2:$A$500,0)),"")</f>
        <v>9801106007083</v>
      </c>
      <c r="F26" s="169" t="s">
        <v>125</v>
      </c>
      <c r="G26" s="166" t="str">
        <f>TheGender(E26)</f>
        <v>M</v>
      </c>
      <c r="H26" s="166" t="s">
        <v>125</v>
      </c>
      <c r="I26" s="166" t="s">
        <v>126</v>
      </c>
      <c r="J26" s="166" t="str">
        <f>IFERROR(INDEX(Logs!$E$2:$E$500,MATCH('Beneficiaries (7)'!$B26,Logs!$A$2:$A$500,0)),"")</f>
        <v>16/01/2023</v>
      </c>
      <c r="K26" s="166" t="str">
        <f>IFERROR(INDEX(Logs!$F$2:$F$500,MATCH('Beneficiaries (7)'!$B26,Logs!$A$2:$A$500,0)),"")</f>
        <v>16/01/2024</v>
      </c>
      <c r="L26" s="166">
        <f>IFERROR(INDEX(Logs!$G$2:$G$500,MATCH('Beneficiaries (7)'!$B26,Logs!$A$2:$A$500,0)),0)</f>
        <v>22</v>
      </c>
      <c r="M26" s="166">
        <v>0</v>
      </c>
      <c r="N26" s="166">
        <f>L26+M26</f>
        <v>22</v>
      </c>
      <c r="O26" s="172">
        <f>IFERROR(INDEX(Logs!$H$2:$H$500,MATCH('Beneficiaries (7)'!$B26,Logs!$A$2:$A$500,0)),)</f>
        <v>204.16</v>
      </c>
      <c r="P26" s="173">
        <f>IFERROR(N26*O26,0)</f>
        <v>4491.5199999999995</v>
      </c>
      <c r="Q26" s="174"/>
      <c r="R26" s="146" t="s"/>
    </row>
    <row r="27">
      <c r="A27" s="145" t="str">
        <f>ID_Valid(E27)</f>
      </c>
      <c r="B27" s="166">
        <v>138</v>
      </c>
      <c r="C27" s="171" t="str">
        <f>IFERROR(INDEX(Logs!$B$2:$B$500,MATCH('Beneficiaries (7)'!$B27,Logs!$A$2:$A$500,0)),"")</f>
        <v>Anele</v>
      </c>
      <c r="D27" s="167" t="str">
        <f>IFERROR(INDEX(Logs!$C$2:$C$500,MATCH('Beneficiaries (7)'!$B27,Logs!$A$2:$A$500,0)),"")</f>
        <v>Ngcaba</v>
      </c>
      <c r="E27" s="168" t="str">
        <f>IFERROR(INDEX(Logs!$D$2:$D$500,MATCH('Beneficiaries (7)'!$B27,Logs!$A$2:$A$500,0)),"")</f>
        <v>9211215855085</v>
      </c>
      <c r="F27" s="169" t="s">
        <v>125</v>
      </c>
      <c r="G27" s="166" t="str">
        <f>TheGender(E27)</f>
        <v>M</v>
      </c>
      <c r="H27" s="166" t="s">
        <v>125</v>
      </c>
      <c r="I27" s="166" t="s">
        <v>126</v>
      </c>
      <c r="J27" s="166" t="str">
        <f>IFERROR(INDEX(Logs!$E$2:$E$500,MATCH('Beneficiaries (7)'!$B27,Logs!$A$2:$A$500,0)),"")</f>
        <v>16/01/2023</v>
      </c>
      <c r="K27" s="166" t="str">
        <f>IFERROR(INDEX(Logs!$F$2:$F$500,MATCH('Beneficiaries (7)'!$B27,Logs!$A$2:$A$500,0)),"")</f>
        <v>16/01/2024</v>
      </c>
      <c r="L27" s="166">
        <f>IFERROR(INDEX(Logs!$G$2:$G$500,MATCH('Beneficiaries (7)'!$B27,Logs!$A$2:$A$500,0)),0)</f>
        <v>21</v>
      </c>
      <c r="M27" s="166">
        <v>0</v>
      </c>
      <c r="N27" s="166">
        <f>L27+M27</f>
        <v>21</v>
      </c>
      <c r="O27" s="172">
        <f>IFERROR(INDEX(Logs!$H$2:$H$500,MATCH('Beneficiaries (7)'!$B27,Logs!$A$2:$A$500,0)),)</f>
        <v>204.16</v>
      </c>
      <c r="P27" s="173">
        <f>IFERROR(N27*O27,0)</f>
        <v>4287.3599999999997</v>
      </c>
      <c r="Q27" s="174"/>
      <c r="R27" s="146" t="s"/>
    </row>
    <row r="28">
      <c r="A28" s="145" t="str">
        <f>ID_Valid(E28)</f>
      </c>
      <c r="B28" s="166">
        <v>139</v>
      </c>
      <c r="C28" s="171" t="str">
        <f>IFERROR(INDEX(Logs!$B$2:$B$500,MATCH('Beneficiaries (7)'!$B28,Logs!$A$2:$A$500,0)),"")</f>
        <v>Anathi</v>
      </c>
      <c r="D28" s="167" t="str">
        <f>IFERROR(INDEX(Logs!$C$2:$C$500,MATCH('Beneficiaries (7)'!$B28,Logs!$A$2:$A$500,0)),"")</f>
        <v>Malahlana</v>
      </c>
      <c r="E28" s="168" t="str">
        <f>IFERROR(INDEX(Logs!$D$2:$D$500,MATCH('Beneficiaries (7)'!$B28,Logs!$A$2:$A$500,0)),"")</f>
        <v>9108120684081</v>
      </c>
      <c r="F28" s="169" t="s">
        <v>125</v>
      </c>
      <c r="G28" s="166" t="str">
        <f>TheGender(E28)</f>
        <v>F</v>
      </c>
      <c r="H28" s="166" t="s">
        <v>125</v>
      </c>
      <c r="I28" s="166" t="s">
        <v>126</v>
      </c>
      <c r="J28" s="166" t="str">
        <f>IFERROR(INDEX(Logs!$E$2:$E$500,MATCH('Beneficiaries (7)'!$B28,Logs!$A$2:$A$500,0)),"")</f>
        <v>16/01/2023</v>
      </c>
      <c r="K28" s="166" t="str">
        <f>IFERROR(INDEX(Logs!$F$2:$F$500,MATCH('Beneficiaries (7)'!$B28,Logs!$A$2:$A$500,0)),"")</f>
        <v>16/01/2024</v>
      </c>
      <c r="L28" s="166">
        <f>IFERROR(INDEX(Logs!$G$2:$G$500,MATCH('Beneficiaries (7)'!$B28,Logs!$A$2:$A$500,0)),0)</f>
        <v>23</v>
      </c>
      <c r="M28" s="166">
        <v>0</v>
      </c>
      <c r="N28" s="166">
        <f>L28+M28</f>
        <v>23</v>
      </c>
      <c r="O28" s="172">
        <f>IFERROR(INDEX(Logs!$H$2:$H$500,MATCH('Beneficiaries (7)'!$B28,Logs!$A$2:$A$500,0)),)</f>
        <v>204.16</v>
      </c>
      <c r="P28" s="173">
        <f>IFERROR(N28*O28,0)</f>
        <v>4695.68</v>
      </c>
      <c r="Q28" s="174"/>
      <c r="R28" s="146" t="s"/>
    </row>
    <row r="29">
      <c r="A29" s="145" t="str">
        <f>ID_Valid(E29)</f>
      </c>
      <c r="B29" s="166">
        <v>140</v>
      </c>
      <c r="C29" s="171" t="str">
        <f>IFERROR(INDEX(Logs!$B$2:$B$500,MATCH('Beneficiaries (7)'!$B29,Logs!$A$2:$A$500,0)),"")</f>
        <v>Sindiwe</v>
      </c>
      <c r="D29" s="171" t="str">
        <f>IFERROR(INDEX(Logs!$C$2:$C$500,MATCH('Beneficiaries (7)'!$B29,Logs!$A$2:$A$500,0)),"")</f>
        <v>Gcilitshana</v>
      </c>
      <c r="E29" s="168" t="str">
        <f>IFERROR(INDEX(Logs!$D$2:$D$500,MATCH('Beneficiaries (7)'!$B29,Logs!$A$2:$A$500,0)),"")</f>
        <v>7512281125085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IFERROR(INDEX(Logs!$E$2:$E$500,MATCH('Beneficiaries (7)'!$B29,Logs!$A$2:$A$500,0)),"")</f>
        <v>23/01/2023</v>
      </c>
      <c r="K29" s="166" t="str">
        <f>IFERROR(INDEX(Logs!$F$2:$F$500,MATCH('Beneficiaries (7)'!$B29,Logs!$A$2:$A$500,0)),"")</f>
        <v>31/01/2024</v>
      </c>
      <c r="L29" s="166">
        <f>IFERROR(INDEX(Logs!$G$2:$G$500,MATCH('Beneficiaries (7)'!$B29,Logs!$A$2:$A$500,0)),0)</f>
        <v>22</v>
      </c>
      <c r="M29" s="166">
        <v>0</v>
      </c>
      <c r="N29" s="166">
        <f>L29+M29</f>
        <v>22</v>
      </c>
      <c r="O29" s="172">
        <f>IFERROR(INDEX(Logs!$H$2:$H$500,MATCH('Beneficiaries (7)'!$B29,Logs!$A$2:$A$500,0)),)</f>
        <v>204.16</v>
      </c>
      <c r="P29" s="173">
        <f>IFERROR(N29*O29,0)</f>
        <v>4491.5199999999995</v>
      </c>
      <c r="Q29" s="174"/>
      <c r="R29" s="146" t="s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379</v>
      </c>
      <c r="M30" s="177">
        <f>SUM(M10:M29)</f>
        <v>0</v>
      </c>
      <c r="N30" s="177">
        <f>SUM(N10:N29)</f>
        <v>379</v>
      </c>
      <c r="O30" s="178">
        <f>SUM(O10:O29)</f>
        <v>4097.119999999999</v>
      </c>
      <c r="P30" s="179">
        <f>SUM(P10:P29)</f>
        <v>77599.360000000001</v>
      </c>
      <c r="Q30" s="180"/>
      <c r="R30" s="146" t="s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  <c r="R31" s="146" t="s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  <c r="R32" s="146" t="s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141</v>
      </c>
      <c r="C10" s="167" t="str">
        <f>IFERROR(INDEX(Logs!$B$2:$B$500,MATCH('Beneficiaries (8)'!$B10,Logs!$A$2:$A$500,0)),"")</f>
        <v>Rebecca</v>
      </c>
      <c r="D10" s="167" t="str">
        <f>IFERROR(INDEX(Logs!$C$2:$C$500,MATCH('Beneficiaries (8)'!$B10,Logs!$A$2:$A$500,0)),"")</f>
        <v>Matubatuba</v>
      </c>
      <c r="E10" s="168" t="str">
        <f>IFERROR(INDEX(Logs!$D$2:$D$500,MATCH('Beneficiaries (8)'!$B10,Logs!$A$2:$A$500,0)),"")</f>
        <v>8611231014081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IFERROR(INDEX(Logs!$E$2:$E$500,MATCH('Beneficiaries (8)'!$B10,Logs!$A$2:$A$500,0)),"")</f>
        <v>23/01/2023</v>
      </c>
      <c r="K10" s="171" t="str">
        <f>IFERROR(INDEX(Logs!$F$2:$F$500,MATCH('Beneficiaries (8)'!$B10,Logs!$A$2:$A$500,0)),"")</f>
        <v>31/01/2024</v>
      </c>
      <c r="L10" s="166">
        <f>IFERROR(INDEX(Logs!$G$2:$G$500,MATCH('Beneficiaries (8)'!$B10,Logs!$A$2:$A$500,0)),0)</f>
        <v>22</v>
      </c>
      <c r="M10" s="166">
        <v>0</v>
      </c>
      <c r="N10" s="166">
        <f>M10+L10</f>
        <v>22</v>
      </c>
      <c r="O10" s="172">
        <f>IFERROR(INDEX(Logs!$H$2:$H$500,MATCH('Beneficiaries (8)'!$B10,Logs!$A$2:$A$500,0)),)</f>
        <v>204.16</v>
      </c>
      <c r="P10" s="173">
        <f>IFERROR(N10*O10,0)</f>
        <v>4491.5199999999995</v>
      </c>
      <c r="Q10" s="174"/>
      <c r="R10" s="12">
        <f>IF('Beneficiaries (10)'!$P$30&gt;0,1,"")</f>
        <v>1</v>
      </c>
    </row>
    <row r="11">
      <c r="A11" s="145" t="str">
        <f>ID_Valid(E11)</f>
      </c>
      <c r="B11" s="166">
        <v>142</v>
      </c>
      <c r="C11" s="167" t="str">
        <f>IFERROR(INDEX(Logs!$B$2:$B$500,MATCH('Beneficiaries (8)'!$B11,Logs!$A$2:$A$500,0)),"")</f>
        <v>Zizipho</v>
      </c>
      <c r="D11" s="167" t="str">
        <f>IFERROR(INDEX(Logs!$C$2:$C$500,MATCH('Beneficiaries (8)'!$B11,Logs!$A$2:$A$500,0)),"")</f>
        <v>Mafilika</v>
      </c>
      <c r="E11" s="168" t="str">
        <f>IFERROR(INDEX(Logs!$D$2:$D$500,MATCH('Beneficiaries (8)'!$B11,Logs!$A$2:$A$500,0)),"")</f>
        <v>9712021161089</v>
      </c>
      <c r="F11" s="169" t="s">
        <v>125</v>
      </c>
      <c r="G11" s="166" t="str">
        <f>TheGender(E11)</f>
        <v>F</v>
      </c>
      <c r="H11" s="166" t="s">
        <v>125</v>
      </c>
      <c r="I11" s="166" t="s">
        <v>126</v>
      </c>
      <c r="J11" s="166" t="str">
        <f>IFERROR(INDEX(Logs!$E$2:$E$500,MATCH('Beneficiaries (8)'!$B11,Logs!$A$2:$A$500,0)),"")</f>
        <v>23/01/2023</v>
      </c>
      <c r="K11" s="166" t="str">
        <f>IFERROR(INDEX(Logs!$F$2:$F$500,MATCH('Beneficiaries (8)'!$B11,Logs!$A$2:$A$500,0)),"")</f>
        <v>31/01/2024</v>
      </c>
      <c r="L11" s="166">
        <f>IFERROR(INDEX(Logs!$G$2:$G$500,MATCH('Beneficiaries (8)'!$B11,Logs!$A$2:$A$500,0)),0)</f>
        <v>22</v>
      </c>
      <c r="M11" s="166">
        <v>0</v>
      </c>
      <c r="N11" s="166">
        <f>L11+M11</f>
        <v>22</v>
      </c>
      <c r="O11" s="172">
        <f>IFERROR(INDEX(Logs!$H$2:$H$500,MATCH('Beneficiaries (8)'!$B11,Logs!$A$2:$A$500,0)),)</f>
        <v>204.16</v>
      </c>
      <c r="P11" s="173">
        <f>IFERROR(N11*O11,0)</f>
        <v>4491.5199999999995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143</v>
      </c>
      <c r="C12" s="167" t="str">
        <f>IFERROR(INDEX(Logs!$B$2:$B$500,MATCH('Beneficiaries (8)'!$B12,Logs!$A$2:$A$500,0)),"")</f>
        <v>Cynthia</v>
      </c>
      <c r="D12" s="167" t="str">
        <f>IFERROR(INDEX(Logs!$C$2:$C$500,MATCH('Beneficiaries (8)'!$B12,Logs!$A$2:$A$500,0)),"")</f>
        <v>Mhlanga</v>
      </c>
      <c r="E12" s="168" t="str">
        <f>IFERROR(INDEX(Logs!$D$2:$D$500,MATCH('Beneficiaries (8)'!$B12,Logs!$A$2:$A$500,0)),"")</f>
        <v>6906110816081</v>
      </c>
      <c r="F12" s="169" t="s">
        <v>125</v>
      </c>
      <c r="G12" s="166" t="str">
        <f>TheGender(E12)</f>
        <v>F</v>
      </c>
      <c r="H12" s="166" t="s">
        <v>125</v>
      </c>
      <c r="I12" s="166" t="s">
        <v>126</v>
      </c>
      <c r="J12" s="166" t="str">
        <f>IFERROR(INDEX(Logs!$E$2:$E$500,MATCH('Beneficiaries (8)'!$B12,Logs!$A$2:$A$500,0)),"")</f>
        <v>23/01/2023</v>
      </c>
      <c r="K12" s="166" t="str">
        <f>IFERROR(INDEX(Logs!$F$2:$F$500,MATCH('Beneficiaries (8)'!$B12,Logs!$A$2:$A$500,0)),"")</f>
        <v>31/01/2024</v>
      </c>
      <c r="L12" s="166">
        <f>IFERROR(INDEX(Logs!$G$2:$G$500,MATCH('Beneficiaries (8)'!$B12,Logs!$A$2:$A$500,0)),0)</f>
        <v>21</v>
      </c>
      <c r="M12" s="166">
        <v>0</v>
      </c>
      <c r="N12" s="166">
        <f>L12+M12</f>
        <v>21</v>
      </c>
      <c r="O12" s="172">
        <f>IFERROR(INDEX(Logs!$H$2:$H$500,MATCH('Beneficiaries (8)'!$B12,Logs!$A$2:$A$500,0)),)</f>
        <v>204.16</v>
      </c>
      <c r="P12" s="173">
        <f>IFERROR(N12*O12,0)</f>
        <v>4287.3599999999997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144</v>
      </c>
      <c r="C13" s="167" t="str">
        <f>IFERROR(INDEX(Logs!$B$2:$B$500,MATCH('Beneficiaries (8)'!$B13,Logs!$A$2:$A$500,0)),"")</f>
        <v>Zodwa</v>
      </c>
      <c r="D13" s="167" t="str">
        <f>IFERROR(INDEX(Logs!$C$2:$C$500,MATCH('Beneficiaries (8)'!$B13,Logs!$A$2:$A$500,0)),"")</f>
        <v>Masangwana</v>
      </c>
      <c r="E13" s="168" t="str">
        <f>IFERROR(INDEX(Logs!$D$2:$D$500,MATCH('Beneficiaries (8)'!$B13,Logs!$A$2:$A$500,0)),"")</f>
        <v>7303220962089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(8)'!$B13,Logs!$A$2:$A$500,0)),"")</f>
        <v>23/01/2023</v>
      </c>
      <c r="K13" s="166" t="str">
        <f>IFERROR(INDEX(Logs!$F$2:$F$500,MATCH('Beneficiaries (8)'!$B13,Logs!$A$2:$A$500,0)),"")</f>
        <v>31/01/2024</v>
      </c>
      <c r="L13" s="166">
        <f>IFERROR(INDEX(Logs!$G$2:$G$500,MATCH('Beneficiaries (8)'!$B13,Logs!$A$2:$A$500,0)),0)</f>
        <v>22</v>
      </c>
      <c r="M13" s="166">
        <v>0</v>
      </c>
      <c r="N13" s="166">
        <f>L13+M13</f>
        <v>22</v>
      </c>
      <c r="O13" s="172">
        <f>IFERROR(INDEX(Logs!$H$2:$H$500,MATCH('Beneficiaries (8)'!$B13,Logs!$A$2:$A$500,0)),)</f>
        <v>204.16</v>
      </c>
      <c r="P13" s="173">
        <f>IFERROR(N13*O13,0)</f>
        <v>4491.5199999999995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145</v>
      </c>
      <c r="C14" s="167" t="str">
        <f>IFERROR(INDEX(Logs!$B$2:$B$500,MATCH('Beneficiaries (8)'!$B14,Logs!$A$2:$A$500,0)),"")</f>
        <v>Noncedo</v>
      </c>
      <c r="D14" s="167" t="str">
        <f>IFERROR(INDEX(Logs!$C$2:$C$500,MATCH('Beneficiaries (8)'!$B14,Logs!$A$2:$A$500,0)),"")</f>
        <v>Sibali</v>
      </c>
      <c r="E14" s="168" t="str">
        <f>IFERROR(INDEX(Logs!$D$2:$D$500,MATCH('Beneficiaries (8)'!$B14,Logs!$A$2:$A$500,0)),"")</f>
        <v>8102180926087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(8)'!$B14,Logs!$A$2:$A$500,0)),"")</f>
        <v>23/01/2023</v>
      </c>
      <c r="K14" s="166" t="str">
        <f>IFERROR(INDEX(Logs!$F$2:$F$500,MATCH('Beneficiaries (8)'!$B14,Logs!$A$2:$A$500,0)),"")</f>
        <v>31/01/2024</v>
      </c>
      <c r="L14" s="166">
        <f>IFERROR(INDEX(Logs!$G$2:$G$500,MATCH('Beneficiaries (8)'!$B14,Logs!$A$2:$A$500,0)),0)</f>
        <v>22</v>
      </c>
      <c r="M14" s="166">
        <v>0</v>
      </c>
      <c r="N14" s="166">
        <f>L14+M14</f>
        <v>22</v>
      </c>
      <c r="O14" s="172">
        <f>IFERROR(INDEX(Logs!$H$2:$H$500,MATCH('Beneficiaries (8)'!$B14,Logs!$A$2:$A$500,0)),)</f>
        <v>204.16</v>
      </c>
      <c r="P14" s="173">
        <f>IFERROR(N14*O14,0)</f>
        <v>4491.5199999999995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146</v>
      </c>
      <c r="C15" s="167" t="str">
        <f>IFERROR(INDEX(Logs!$B$2:$B$500,MATCH('Beneficiaries (8)'!$B15,Logs!$A$2:$A$500,0)),"")</f>
        <v>Vuyokazi</v>
      </c>
      <c r="D15" s="167" t="str">
        <f>IFERROR(INDEX(Logs!$C$2:$C$500,MATCH('Beneficiaries (8)'!$B15,Logs!$A$2:$A$500,0)),"")</f>
        <v>Pita</v>
      </c>
      <c r="E15" s="168" t="str">
        <f>IFERROR(INDEX(Logs!$D$2:$D$500,MATCH('Beneficiaries (8)'!$B15,Logs!$A$2:$A$500,0)),"")</f>
        <v>8109030541081</v>
      </c>
      <c r="F15" s="169" t="s">
        <v>125</v>
      </c>
      <c r="G15" s="166" t="str">
        <f>TheGender(E15)</f>
        <v>F</v>
      </c>
      <c r="H15" s="166" t="s">
        <v>125</v>
      </c>
      <c r="I15" s="166" t="s">
        <v>126</v>
      </c>
      <c r="J15" s="166" t="str">
        <f>IFERROR(INDEX(Logs!$E$2:$E$500,MATCH('Beneficiaries (8)'!$B15,Logs!$A$2:$A$500,0)),"")</f>
        <v>23/01/2023</v>
      </c>
      <c r="K15" s="166" t="str">
        <f>IFERROR(INDEX(Logs!$F$2:$F$500,MATCH('Beneficiaries (8)'!$B15,Logs!$A$2:$A$500,0)),"")</f>
        <v>31/01/2024</v>
      </c>
      <c r="L15" s="166">
        <f>IFERROR(INDEX(Logs!$G$2:$G$500,MATCH('Beneficiaries (8)'!$B15,Logs!$A$2:$A$500,0)),0)</f>
        <v>22</v>
      </c>
      <c r="M15" s="166">
        <v>0</v>
      </c>
      <c r="N15" s="166">
        <f>L15+M15</f>
        <v>22</v>
      </c>
      <c r="O15" s="172">
        <f>IFERROR(INDEX(Logs!$H$2:$H$500,MATCH('Beneficiaries (8)'!$B15,Logs!$A$2:$A$500,0)),)</f>
        <v>204.16</v>
      </c>
      <c r="P15" s="173">
        <f>IFERROR(N15*O15,0)</f>
        <v>4491.5199999999995</v>
      </c>
      <c r="Q15" s="174"/>
      <c r="R15" s="12"/>
    </row>
    <row r="16">
      <c r="A16" s="145" t="str">
        <f>ID_Valid(E16)</f>
      </c>
      <c r="B16" s="166">
        <v>147</v>
      </c>
      <c r="C16" s="167" t="str">
        <f>IFERROR(INDEX(Logs!$B$2:$B$500,MATCH('Beneficiaries (8)'!$B16,Logs!$A$2:$A$500,0)),"")</f>
        <v>Siphosethu</v>
      </c>
      <c r="D16" s="167" t="str">
        <f>IFERROR(INDEX(Logs!$C$2:$C$500,MATCH('Beneficiaries (8)'!$B16,Logs!$A$2:$A$500,0)),"")</f>
        <v>Mandla</v>
      </c>
      <c r="E16" s="168" t="str">
        <f>IFERROR(INDEX(Logs!$D$2:$D$500,MATCH('Beneficiaries (8)'!$B16,Logs!$A$2:$A$500,0)),"")</f>
        <v>9412181236082</v>
      </c>
      <c r="F16" s="169" t="s">
        <v>125</v>
      </c>
      <c r="G16" s="166" t="str">
        <f>TheGender(E16)</f>
        <v>F</v>
      </c>
      <c r="H16" s="166" t="s">
        <v>125</v>
      </c>
      <c r="I16" s="166" t="s">
        <v>126</v>
      </c>
      <c r="J16" s="166" t="str">
        <f>IFERROR(INDEX(Logs!$E$2:$E$500,MATCH('Beneficiaries (8)'!$B16,Logs!$A$2:$A$500,0)),"")</f>
        <v>23/01/2023</v>
      </c>
      <c r="K16" s="166" t="str">
        <f>IFERROR(INDEX(Logs!$F$2:$F$500,MATCH('Beneficiaries (8)'!$B16,Logs!$A$2:$A$500,0)),"")</f>
        <v>31/01/2024</v>
      </c>
      <c r="L16" s="166">
        <f>IFERROR(INDEX(Logs!$G$2:$G$500,MATCH('Beneficiaries (8)'!$B16,Logs!$A$2:$A$500,0)),0)</f>
        <v>22</v>
      </c>
      <c r="M16" s="166">
        <v>0</v>
      </c>
      <c r="N16" s="166">
        <f>L16+M16</f>
        <v>22</v>
      </c>
      <c r="O16" s="172">
        <f>IFERROR(INDEX(Logs!$H$2:$H$500,MATCH('Beneficiaries (8)'!$B16,Logs!$A$2:$A$500,0)),)</f>
        <v>204.16</v>
      </c>
      <c r="P16" s="173">
        <f>IFERROR(N16*O16,0)</f>
        <v>4491.5199999999995</v>
      </c>
      <c r="Q16" s="174"/>
      <c r="R16" s="12"/>
    </row>
    <row r="17">
      <c r="A17" s="145" t="str">
        <f>ID_Valid(E17)</f>
      </c>
      <c r="B17" s="166">
        <v>148</v>
      </c>
      <c r="C17" s="167" t="str">
        <f>IFERROR(INDEX(Logs!$B$2:$B$500,MATCH('Beneficiaries (8)'!$B17,Logs!$A$2:$A$500,0)),"")</f>
        <v>Ndileka</v>
      </c>
      <c r="D17" s="167" t="str">
        <f>IFERROR(INDEX(Logs!$C$2:$C$500,MATCH('Beneficiaries (8)'!$B17,Logs!$A$2:$A$500,0)),"")</f>
        <v>Duna</v>
      </c>
      <c r="E17" s="168" t="str">
        <f>IFERROR(INDEX(Logs!$D$2:$D$500,MATCH('Beneficiaries (8)'!$B17,Logs!$A$2:$A$500,0)),"")</f>
        <v>7911130462089</v>
      </c>
      <c r="F17" s="169" t="s">
        <v>125</v>
      </c>
      <c r="G17" s="166" t="str">
        <f>TheGender(E17)</f>
        <v>F</v>
      </c>
      <c r="H17" s="166" t="s">
        <v>125</v>
      </c>
      <c r="I17" s="166" t="s">
        <v>126</v>
      </c>
      <c r="J17" s="166" t="str">
        <f>IFERROR(INDEX(Logs!$E$2:$E$500,MATCH('Beneficiaries (8)'!$B17,Logs!$A$2:$A$500,0)),"")</f>
        <v>23/01/2023</v>
      </c>
      <c r="K17" s="166" t="str">
        <f>IFERROR(INDEX(Logs!$F$2:$F$500,MATCH('Beneficiaries (8)'!$B17,Logs!$A$2:$A$500,0)),"")</f>
        <v>31/01/2024</v>
      </c>
      <c r="L17" s="166">
        <f>IFERROR(INDEX(Logs!$G$2:$G$500,MATCH('Beneficiaries (8)'!$B17,Logs!$A$2:$A$500,0)),0)</f>
        <v>22</v>
      </c>
      <c r="M17" s="166">
        <v>0</v>
      </c>
      <c r="N17" s="166">
        <f>L17+M17</f>
        <v>22</v>
      </c>
      <c r="O17" s="172">
        <f>IFERROR(INDEX(Logs!$H$2:$H$500,MATCH('Beneficiaries (8)'!$B17,Logs!$A$2:$A$500,0)),)</f>
        <v>204.16</v>
      </c>
      <c r="P17" s="173">
        <f>IFERROR(N17*O17,0)</f>
        <v>4491.5199999999995</v>
      </c>
      <c r="Q17" s="174"/>
      <c r="R17" s="12"/>
    </row>
    <row r="18">
      <c r="A18" s="145" t="str">
        <f>ID_Valid(E18)</f>
      </c>
      <c r="B18" s="166">
        <v>149</v>
      </c>
      <c r="C18" s="167" t="str">
        <f>IFERROR(INDEX(Logs!$B$2:$B$500,MATCH('Beneficiaries (8)'!$B18,Logs!$A$2:$A$500,0)),"")</f>
        <v>Mlindi</v>
      </c>
      <c r="D18" s="167" t="str">
        <f>IFERROR(INDEX(Logs!$C$2:$C$500,MATCH('Beneficiaries (8)'!$B18,Logs!$A$2:$A$500,0)),"")</f>
        <v>Nogwebela</v>
      </c>
      <c r="E18" s="168" t="str">
        <f>IFERROR(INDEX(Logs!$D$2:$D$500,MATCH('Beneficiaries (8)'!$B18,Logs!$A$2:$A$500,0)),"")</f>
        <v>7911225630087</v>
      </c>
      <c r="F18" s="169" t="s">
        <v>125</v>
      </c>
      <c r="G18" s="166" t="str">
        <f>TheGender(E18)</f>
        <v>M</v>
      </c>
      <c r="H18" s="166" t="s">
        <v>125</v>
      </c>
      <c r="I18" s="166" t="s">
        <v>126</v>
      </c>
      <c r="J18" s="166" t="str">
        <f>IFERROR(INDEX(Logs!$E$2:$E$500,MATCH('Beneficiaries (8)'!$B18,Logs!$A$2:$A$500,0)),"")</f>
        <v>23/01/2023</v>
      </c>
      <c r="K18" s="166" t="str">
        <f>IFERROR(INDEX(Logs!$F$2:$F$500,MATCH('Beneficiaries (8)'!$B18,Logs!$A$2:$A$500,0)),"")</f>
        <v>31/01/2024</v>
      </c>
      <c r="L18" s="166">
        <f>IFERROR(INDEX(Logs!$G$2:$G$500,MATCH('Beneficiaries (8)'!$B18,Logs!$A$2:$A$500,0)),0)</f>
        <v>22</v>
      </c>
      <c r="M18" s="166">
        <v>0</v>
      </c>
      <c r="N18" s="166">
        <f>L18+M18</f>
        <v>22</v>
      </c>
      <c r="O18" s="172">
        <f>IFERROR(INDEX(Logs!$H$2:$H$500,MATCH('Beneficiaries (8)'!$B18,Logs!$A$2:$A$500,0)),)</f>
        <v>204.16</v>
      </c>
      <c r="P18" s="173">
        <f>IFERROR(N18*O18,0)</f>
        <v>4491.5199999999995</v>
      </c>
      <c r="Q18" s="174"/>
      <c r="R18" s="12"/>
    </row>
    <row r="19">
      <c r="A19" s="145" t="str">
        <f>ID_Valid(E19)</f>
      </c>
      <c r="B19" s="166">
        <v>150</v>
      </c>
      <c r="C19" s="167" t="str">
        <f>IFERROR(INDEX(Logs!$B$2:$B$500,MATCH('Beneficiaries (8)'!$B19,Logs!$A$2:$A$500,0)),"")</f>
        <v>Phumlani</v>
      </c>
      <c r="D19" s="167" t="str">
        <f>IFERROR(INDEX(Logs!$C$2:$C$500,MATCH('Beneficiaries (8)'!$B19,Logs!$A$2:$A$500,0)),"")</f>
        <v>Bokwe</v>
      </c>
      <c r="E19" s="168" t="str">
        <f>IFERROR(INDEX(Logs!$D$2:$D$500,MATCH('Beneficiaries (8)'!$B19,Logs!$A$2:$A$500,0)),"")</f>
        <v>9107276378084</v>
      </c>
      <c r="F19" s="169" t="s">
        <v>125</v>
      </c>
      <c r="G19" s="166" t="str">
        <f>TheGender(E19)</f>
        <v>M</v>
      </c>
      <c r="H19" s="166" t="s">
        <v>125</v>
      </c>
      <c r="I19" s="166" t="s">
        <v>126</v>
      </c>
      <c r="J19" s="166" t="str">
        <f>IFERROR(INDEX(Logs!$E$2:$E$500,MATCH('Beneficiaries (8)'!$B19,Logs!$A$2:$A$500,0)),"")</f>
        <v>23/01/2023</v>
      </c>
      <c r="K19" s="166" t="str">
        <f>IFERROR(INDEX(Logs!$F$2:$F$500,MATCH('Beneficiaries (8)'!$B19,Logs!$A$2:$A$500,0)),"")</f>
        <v>31/01/2024</v>
      </c>
      <c r="L19" s="166">
        <f>IFERROR(INDEX(Logs!$G$2:$G$500,MATCH('Beneficiaries (8)'!$B19,Logs!$A$2:$A$500,0)),0)</f>
        <v>22</v>
      </c>
      <c r="M19" s="166">
        <v>0</v>
      </c>
      <c r="N19" s="166">
        <f>L19+M19</f>
        <v>22</v>
      </c>
      <c r="O19" s="172">
        <f>IFERROR(INDEX(Logs!$H$2:$H$500,MATCH('Beneficiaries (8)'!$B19,Logs!$A$2:$A$500,0)),)</f>
        <v>204.16</v>
      </c>
      <c r="P19" s="173">
        <f>IFERROR(N19*O19,0)</f>
        <v>4491.5199999999995</v>
      </c>
      <c r="Q19" s="174"/>
      <c r="R19" s="146" t="s"/>
    </row>
    <row r="20">
      <c r="A20" s="145" t="str">
        <f>ID_Valid(E20)</f>
      </c>
      <c r="B20" s="166">
        <v>151</v>
      </c>
      <c r="C20" s="167" t="str">
        <f>IFERROR(INDEX(Logs!$B$2:$B$500,MATCH('Beneficiaries (8)'!$B20,Logs!$A$2:$A$500,0)),"")</f>
        <v>Nolubabalo</v>
      </c>
      <c r="D20" s="167" t="str">
        <f>IFERROR(INDEX(Logs!$C$2:$C$500,MATCH('Beneficiaries (8)'!$B20,Logs!$A$2:$A$500,0)),"")</f>
        <v>Qinisile</v>
      </c>
      <c r="E20" s="168" t="str">
        <f>IFERROR(INDEX(Logs!$D$2:$D$500,MATCH('Beneficiaries (8)'!$B20,Logs!$A$2:$A$500,0)),"")</f>
        <v>8805081014080</v>
      </c>
      <c r="F20" s="169" t="s">
        <v>125</v>
      </c>
      <c r="G20" s="166" t="str">
        <f>TheGender(E20)</f>
        <v>F</v>
      </c>
      <c r="H20" s="166" t="s">
        <v>125</v>
      </c>
      <c r="I20" s="166" t="s">
        <v>126</v>
      </c>
      <c r="J20" s="166" t="str">
        <f>IFERROR(INDEX(Logs!$E$2:$E$500,MATCH('Beneficiaries (8)'!$B20,Logs!$A$2:$A$500,0)),"")</f>
        <v>23/01/2023</v>
      </c>
      <c r="K20" s="166" t="str">
        <f>IFERROR(INDEX(Logs!$F$2:$F$500,MATCH('Beneficiaries (8)'!$B20,Logs!$A$2:$A$500,0)),"")</f>
        <v>31/01/2024</v>
      </c>
      <c r="L20" s="166">
        <f>IFERROR(INDEX(Logs!$G$2:$G$500,MATCH('Beneficiaries (8)'!$B20,Logs!$A$2:$A$500,0)),0)</f>
        <v>22</v>
      </c>
      <c r="M20" s="166">
        <v>0</v>
      </c>
      <c r="N20" s="166">
        <f>L20+M20</f>
        <v>22</v>
      </c>
      <c r="O20" s="172">
        <f>IFERROR(INDEX(Logs!$H$2:$H$500,MATCH('Beneficiaries (8)'!$B20,Logs!$A$2:$A$500,0)),)</f>
        <v>204.16</v>
      </c>
      <c r="P20" s="173">
        <f>IFERROR(N20*O20,0)</f>
        <v>4491.5199999999995</v>
      </c>
      <c r="Q20" s="174"/>
      <c r="R20" s="146" t="s"/>
    </row>
    <row r="21">
      <c r="A21" s="145" t="str">
        <f>ID_Valid(E21)</f>
      </c>
      <c r="B21" s="166">
        <v>152</v>
      </c>
      <c r="C21" s="167" t="str">
        <f>IFERROR(INDEX(Logs!$B$2:$B$500,MATCH('Beneficiaries (8)'!$B21,Logs!$A$2:$A$500,0)),"")</f>
        <v>Boniswa</v>
      </c>
      <c r="D21" s="167" t="str">
        <f>IFERROR(INDEX(Logs!$C$2:$C$500,MATCH('Beneficiaries (8)'!$B21,Logs!$A$2:$A$500,0)),"")</f>
        <v>Makhala</v>
      </c>
      <c r="E21" s="168" t="str">
        <f>IFERROR(INDEX(Logs!$D$2:$D$500,MATCH('Beneficiaries (8)'!$B21,Logs!$A$2:$A$500,0)),"")</f>
        <v>8507310985086</v>
      </c>
      <c r="F21" s="169" t="s">
        <v>125</v>
      </c>
      <c r="G21" s="166" t="str">
        <f>TheGender(E21)</f>
        <v>F</v>
      </c>
      <c r="H21" s="166" t="s">
        <v>125</v>
      </c>
      <c r="I21" s="166" t="s">
        <v>126</v>
      </c>
      <c r="J21" s="166" t="str">
        <f>IFERROR(INDEX(Logs!$E$2:$E$500,MATCH('Beneficiaries (8)'!$B21,Logs!$A$2:$A$500,0)),"")</f>
        <v>23/01/2023</v>
      </c>
      <c r="K21" s="166" t="str">
        <f>IFERROR(INDEX(Logs!$F$2:$F$500,MATCH('Beneficiaries (8)'!$B21,Logs!$A$2:$A$500,0)),"")</f>
        <v>31/01/2024</v>
      </c>
      <c r="L21" s="166">
        <f>IFERROR(INDEX(Logs!$G$2:$G$500,MATCH('Beneficiaries (8)'!$B21,Logs!$A$2:$A$500,0)),0)</f>
        <v>22</v>
      </c>
      <c r="M21" s="166">
        <v>0</v>
      </c>
      <c r="N21" s="166">
        <f>L21+M21</f>
        <v>22</v>
      </c>
      <c r="O21" s="172">
        <f>IFERROR(INDEX(Logs!$H$2:$H$500,MATCH('Beneficiaries (8)'!$B21,Logs!$A$2:$A$500,0)),)</f>
        <v>204.16</v>
      </c>
      <c r="P21" s="173">
        <f>IFERROR(N21*O21,0)</f>
        <v>4491.5199999999995</v>
      </c>
      <c r="Q21" s="174"/>
      <c r="R21" s="146" t="s"/>
    </row>
    <row r="22">
      <c r="A22" s="145" t="str">
        <f>ID_Valid(E22)</f>
      </c>
      <c r="B22" s="166">
        <v>153</v>
      </c>
      <c r="C22" s="175" t="str">
        <f>IFERROR(INDEX(Logs!$B$2:$B$500,MATCH('Beneficiaries (8)'!$B22,Logs!$A$2:$A$500,0)),"")</f>
        <v>Nkululeko</v>
      </c>
      <c r="D22" s="167" t="str">
        <f>IFERROR(INDEX(Logs!$C$2:$C$500,MATCH('Beneficiaries (8)'!$B22,Logs!$A$2:$A$500,0)),"")</f>
        <v>Yabo</v>
      </c>
      <c r="E22" s="168" t="str">
        <f>IFERROR(INDEX(Logs!$D$2:$D$500,MATCH('Beneficiaries (8)'!$B22,Logs!$A$2:$A$500,0)),"")</f>
        <v>8409226403082</v>
      </c>
      <c r="F22" s="169" t="s">
        <v>125</v>
      </c>
      <c r="G22" s="166" t="str">
        <f>TheGender(E22)</f>
        <v>M</v>
      </c>
      <c r="H22" s="166" t="s">
        <v>125</v>
      </c>
      <c r="I22" s="166" t="s">
        <v>126</v>
      </c>
      <c r="J22" s="166" t="str">
        <f>IFERROR(INDEX(Logs!$E$2:$E$500,MATCH('Beneficiaries (8)'!$B22,Logs!$A$2:$A$500,0)),"")</f>
        <v>01/02/2023</v>
      </c>
      <c r="K22" s="166" t="str">
        <f>IFERROR(INDEX(Logs!$F$2:$F$500,MATCH('Beneficiaries (8)'!$B22,Logs!$A$2:$A$500,0)),"")</f>
        <v>31/01/2024</v>
      </c>
      <c r="L22" s="166">
        <f>IFERROR(INDEX(Logs!$G$2:$G$500,MATCH('Beneficiaries (8)'!$B22,Logs!$A$2:$A$500,0)),0)</f>
        <v>22</v>
      </c>
      <c r="M22" s="166">
        <v>0</v>
      </c>
      <c r="N22" s="166">
        <f>L22+M22</f>
        <v>22</v>
      </c>
      <c r="O22" s="172">
        <f>IFERROR(INDEX(Logs!$H$2:$H$500,MATCH('Beneficiaries (8)'!$B22,Logs!$A$2:$A$500,0)),)</f>
        <v>204.16</v>
      </c>
      <c r="P22" s="173">
        <f>IFERROR(N22*O22,0)</f>
        <v>4491.5199999999995</v>
      </c>
      <c r="Q22" s="174"/>
      <c r="R22" s="146" t="s"/>
    </row>
    <row r="23">
      <c r="A23" s="145" t="str">
        <f>ID_Valid(E23)</f>
      </c>
      <c r="B23" s="166">
        <v>154</v>
      </c>
      <c r="C23" s="175" t="str">
        <f>IFERROR(INDEX(Logs!$B$2:$B$500,MATCH('Beneficiaries (8)'!$B23,Logs!$A$2:$A$500,0)),"")</f>
        <v>Sanele</v>
      </c>
      <c r="D23" s="167" t="str">
        <f>IFERROR(INDEX(Logs!$C$2:$C$500,MATCH('Beneficiaries (8)'!$B23,Logs!$A$2:$A$500,0)),"")</f>
        <v>Tsiba</v>
      </c>
      <c r="E23" s="168" t="str">
        <f>IFERROR(INDEX(Logs!$D$2:$D$500,MATCH('Beneficiaries (8)'!$B23,Logs!$A$2:$A$500,0)),"")</f>
        <v>9405106394085</v>
      </c>
      <c r="F23" s="169" t="s">
        <v>125</v>
      </c>
      <c r="G23" s="166" t="str">
        <f>TheGender(E23)</f>
        <v>M</v>
      </c>
      <c r="H23" s="166" t="s">
        <v>125</v>
      </c>
      <c r="I23" s="166" t="s">
        <v>126</v>
      </c>
      <c r="J23" s="166" t="str">
        <f>IFERROR(INDEX(Logs!$E$2:$E$500,MATCH('Beneficiaries (8)'!$B23,Logs!$A$2:$A$500,0)),"")</f>
        <v>01/02/2023</v>
      </c>
      <c r="K23" s="166" t="str">
        <f>IFERROR(INDEX(Logs!$F$2:$F$500,MATCH('Beneficiaries (8)'!$B23,Logs!$A$2:$A$500,0)),"")</f>
        <v>31/01/2024</v>
      </c>
      <c r="L23" s="166">
        <f>IFERROR(INDEX(Logs!$G$2:$G$500,MATCH('Beneficiaries (8)'!$B23,Logs!$A$2:$A$500,0)),0)</f>
        <v>22</v>
      </c>
      <c r="M23" s="166">
        <v>0</v>
      </c>
      <c r="N23" s="166">
        <f>L23+M23</f>
        <v>22</v>
      </c>
      <c r="O23" s="172">
        <f>IFERROR(INDEX(Logs!$H$2:$H$500,MATCH('Beneficiaries (8)'!$B23,Logs!$A$2:$A$500,0)),)</f>
        <v>204.16</v>
      </c>
      <c r="P23" s="173">
        <f>IFERROR(N23*O23,0)</f>
        <v>4491.5199999999995</v>
      </c>
      <c r="Q23" s="174"/>
      <c r="R23" s="146" t="s"/>
    </row>
    <row r="24">
      <c r="A24" s="145" t="str">
        <f>ID_Valid(E24)</f>
      </c>
      <c r="B24" s="166">
        <v>155</v>
      </c>
      <c r="C24" s="175" t="str">
        <f>IFERROR(INDEX(Logs!$B$2:$B$500,MATCH('Beneficiaries (8)'!$B24,Logs!$A$2:$A$500,0)),"")</f>
        <v>Nolubabalo</v>
      </c>
      <c r="D24" s="167" t="str">
        <f>IFERROR(INDEX(Logs!$C$2:$C$500,MATCH('Beneficiaries (8)'!$B24,Logs!$A$2:$A$500,0)),"")</f>
        <v>Wothini</v>
      </c>
      <c r="E24" s="168" t="str">
        <f>IFERROR(INDEX(Logs!$D$2:$D$500,MATCH('Beneficiaries (8)'!$B24,Logs!$A$2:$A$500,0)),"")</f>
        <v>9008080764081</v>
      </c>
      <c r="F24" s="169" t="s">
        <v>125</v>
      </c>
      <c r="G24" s="166" t="str">
        <f>TheGender(E24)</f>
        <v>F</v>
      </c>
      <c r="H24" s="166" t="s">
        <v>125</v>
      </c>
      <c r="I24" s="166" t="s">
        <v>126</v>
      </c>
      <c r="J24" s="166" t="str">
        <f>IFERROR(INDEX(Logs!$E$2:$E$500,MATCH('Beneficiaries (8)'!$B24,Logs!$A$2:$A$500,0)),"")</f>
        <v>01/02/2023</v>
      </c>
      <c r="K24" s="166" t="str">
        <f>IFERROR(INDEX(Logs!$F$2:$F$500,MATCH('Beneficiaries (8)'!$B24,Logs!$A$2:$A$500,0)),"")</f>
        <v>31/01/2024</v>
      </c>
      <c r="L24" s="166">
        <f>IFERROR(INDEX(Logs!$G$2:$G$500,MATCH('Beneficiaries (8)'!$B24,Logs!$A$2:$A$500,0)),0)</f>
        <v>22</v>
      </c>
      <c r="M24" s="166">
        <v>0</v>
      </c>
      <c r="N24" s="166">
        <f>L24+M24</f>
        <v>22</v>
      </c>
      <c r="O24" s="172">
        <f>IFERROR(INDEX(Logs!$H$2:$H$500,MATCH('Beneficiaries (8)'!$B24,Logs!$A$2:$A$500,0)),)</f>
        <v>204.16</v>
      </c>
      <c r="P24" s="173">
        <f>IFERROR(N24*O24,0)</f>
        <v>4491.5199999999995</v>
      </c>
      <c r="Q24" s="174"/>
      <c r="R24" s="146" t="s"/>
    </row>
    <row r="25">
      <c r="A25" s="145" t="str">
        <f>ID_Valid(E25)</f>
      </c>
      <c r="B25" s="166">
        <v>156</v>
      </c>
      <c r="C25" s="171" t="str">
        <f>IFERROR(INDEX(Logs!$B$2:$B$500,MATCH('Beneficiaries (8)'!$B25,Logs!$A$2:$A$500,0)),"")</f>
        <v>Sandile</v>
      </c>
      <c r="D25" s="167" t="str">
        <f>IFERROR(INDEX(Logs!$C$2:$C$500,MATCH('Beneficiaries (8)'!$B25,Logs!$A$2:$A$500,0)),"")</f>
        <v>Mawase</v>
      </c>
      <c r="E25" s="168" t="str">
        <f>IFERROR(INDEX(Logs!$D$2:$D$500,MATCH('Beneficiaries (8)'!$B25,Logs!$A$2:$A$500,0)),"")</f>
        <v>9006056403080</v>
      </c>
      <c r="F25" s="169" t="s">
        <v>125</v>
      </c>
      <c r="G25" s="166" t="str">
        <f>TheGender(E25)</f>
        <v>M</v>
      </c>
      <c r="H25" s="166" t="s">
        <v>125</v>
      </c>
      <c r="I25" s="166" t="s">
        <v>126</v>
      </c>
      <c r="J25" s="166" t="str">
        <f>IFERROR(INDEX(Logs!$E$2:$E$500,MATCH('Beneficiaries (8)'!$B25,Logs!$A$2:$A$500,0)),"")</f>
        <v>01/02/2023</v>
      </c>
      <c r="K25" s="166" t="str">
        <f>IFERROR(INDEX(Logs!$F$2:$F$500,MATCH('Beneficiaries (8)'!$B25,Logs!$A$2:$A$500,0)),"")</f>
        <v>31/01/2024</v>
      </c>
      <c r="L25" s="166">
        <f>IFERROR(INDEX(Logs!$G$2:$G$500,MATCH('Beneficiaries (8)'!$B25,Logs!$A$2:$A$500,0)),0)</f>
        <v>22</v>
      </c>
      <c r="M25" s="166">
        <v>0</v>
      </c>
      <c r="N25" s="166">
        <f>L25+M25</f>
        <v>22</v>
      </c>
      <c r="O25" s="172">
        <f>IFERROR(INDEX(Logs!$H$2:$H$500,MATCH('Beneficiaries (8)'!$B25,Logs!$A$2:$A$500,0)),)</f>
        <v>204.16</v>
      </c>
      <c r="P25" s="173">
        <f>IFERROR(N25*O25,0)</f>
        <v>4491.5199999999995</v>
      </c>
      <c r="Q25" s="174"/>
      <c r="R25" s="146" t="s"/>
    </row>
    <row r="26">
      <c r="A26" s="145" t="str">
        <f>ID_Valid(E26)</f>
      </c>
      <c r="B26" s="166">
        <v>157</v>
      </c>
      <c r="C26" s="171" t="str">
        <f>IFERROR(INDEX(Logs!$B$2:$B$500,MATCH('Beneficiaries (8)'!$B26,Logs!$A$2:$A$500,0)),"")</f>
        <v>Miliswa</v>
      </c>
      <c r="D26" s="167" t="str">
        <f>IFERROR(INDEX(Logs!$C$2:$C$500,MATCH('Beneficiaries (8)'!$B26,Logs!$A$2:$A$500,0)),"")</f>
        <v>Thelejane</v>
      </c>
      <c r="E26" s="168" t="str">
        <f>IFERROR(INDEX(Logs!$D$2:$D$500,MATCH('Beneficiaries (8)'!$B26,Logs!$A$2:$A$500,0)),"")</f>
        <v>7211110813082</v>
      </c>
      <c r="F26" s="169" t="s">
        <v>125</v>
      </c>
      <c r="G26" s="166" t="str">
        <f>TheGender(E26)</f>
        <v>F</v>
      </c>
      <c r="H26" s="166" t="s">
        <v>125</v>
      </c>
      <c r="I26" s="166" t="s">
        <v>126</v>
      </c>
      <c r="J26" s="166" t="str">
        <f>IFERROR(INDEX(Logs!$E$2:$E$500,MATCH('Beneficiaries (8)'!$B26,Logs!$A$2:$A$500,0)),"")</f>
        <v>01/02/2023</v>
      </c>
      <c r="K26" s="166" t="str">
        <f>IFERROR(INDEX(Logs!$F$2:$F$500,MATCH('Beneficiaries (8)'!$B26,Logs!$A$2:$A$500,0)),"")</f>
        <v>31/01/2024</v>
      </c>
      <c r="L26" s="166">
        <f>IFERROR(INDEX(Logs!$G$2:$G$500,MATCH('Beneficiaries (8)'!$B26,Logs!$A$2:$A$500,0)),0)</f>
        <v>22</v>
      </c>
      <c r="M26" s="166">
        <v>0</v>
      </c>
      <c r="N26" s="166">
        <f>L26+M26</f>
        <v>22</v>
      </c>
      <c r="O26" s="172">
        <f>IFERROR(INDEX(Logs!$H$2:$H$500,MATCH('Beneficiaries (8)'!$B26,Logs!$A$2:$A$500,0)),)</f>
        <v>204.16</v>
      </c>
      <c r="P26" s="173">
        <f>IFERROR(N26*O26,0)</f>
        <v>4491.5199999999995</v>
      </c>
      <c r="Q26" s="174"/>
      <c r="R26" s="146" t="s"/>
    </row>
    <row r="27">
      <c r="A27" s="145" t="str">
        <f>ID_Valid(E27)</f>
      </c>
      <c r="B27" s="166">
        <v>158</v>
      </c>
      <c r="C27" s="171" t="str">
        <f>IFERROR(INDEX(Logs!$B$2:$B$500,MATCH('Beneficiaries (8)'!$B27,Logs!$A$2:$A$500,0)),"")</f>
        <v>Nolusindiso</v>
      </c>
      <c r="D27" s="167" t="str">
        <f>IFERROR(INDEX(Logs!$C$2:$C$500,MATCH('Beneficiaries (8)'!$B27,Logs!$A$2:$A$500,0)),"")</f>
        <v>Sokuyeka</v>
      </c>
      <c r="E27" s="168" t="str">
        <f>IFERROR(INDEX(Logs!$D$2:$D$500,MATCH('Beneficiaries (8)'!$B27,Logs!$A$2:$A$500,0)),"")</f>
        <v>7711160304080</v>
      </c>
      <c r="F27" s="169" t="s">
        <v>125</v>
      </c>
      <c r="G27" s="166" t="str">
        <f>TheGender(E27)</f>
        <v>F</v>
      </c>
      <c r="H27" s="166" t="s">
        <v>125</v>
      </c>
      <c r="I27" s="166" t="s">
        <v>126</v>
      </c>
      <c r="J27" s="166" t="str">
        <f>IFERROR(INDEX(Logs!$E$2:$E$500,MATCH('Beneficiaries (8)'!$B27,Logs!$A$2:$A$500,0)),"")</f>
        <v>03/02/2023</v>
      </c>
      <c r="K27" s="166" t="str">
        <f>IFERROR(INDEX(Logs!$F$2:$F$500,MATCH('Beneficiaries (8)'!$B27,Logs!$A$2:$A$500,0)),"")</f>
        <v>28/02/2024</v>
      </c>
      <c r="L27" s="166">
        <f>IFERROR(INDEX(Logs!$G$2:$G$500,MATCH('Beneficiaries (8)'!$B27,Logs!$A$2:$A$500,0)),0)</f>
        <v>22</v>
      </c>
      <c r="M27" s="166">
        <v>0</v>
      </c>
      <c r="N27" s="166">
        <f>L27+M27</f>
        <v>22</v>
      </c>
      <c r="O27" s="172">
        <f>IFERROR(INDEX(Logs!$H$2:$H$500,MATCH('Beneficiaries (8)'!$B27,Logs!$A$2:$A$500,0)),)</f>
        <v>204.16</v>
      </c>
      <c r="P27" s="173">
        <f>IFERROR(N27*O27,0)</f>
        <v>4491.5199999999995</v>
      </c>
      <c r="Q27" s="174"/>
      <c r="R27" s="146" t="s"/>
    </row>
    <row r="28">
      <c r="A28" s="145" t="str">
        <f>ID_Valid(E28)</f>
      </c>
      <c r="B28" s="166">
        <v>159</v>
      </c>
      <c r="C28" s="171" t="str">
        <f>IFERROR(INDEX(Logs!$B$2:$B$500,MATCH('Beneficiaries (8)'!$B28,Logs!$A$2:$A$500,0)),"")</f>
        <v>Boniswa</v>
      </c>
      <c r="D28" s="167" t="str">
        <f>IFERROR(INDEX(Logs!$C$2:$C$500,MATCH('Beneficiaries (8)'!$B28,Logs!$A$2:$A$500,0)),"")</f>
        <v>Roto</v>
      </c>
      <c r="E28" s="168" t="str">
        <f>IFERROR(INDEX(Logs!$D$2:$D$500,MATCH('Beneficiaries (8)'!$B28,Logs!$A$2:$A$500,0)),"")</f>
        <v>6812120846086</v>
      </c>
      <c r="F28" s="169" t="s">
        <v>125</v>
      </c>
      <c r="G28" s="166" t="str">
        <f>TheGender(E28)</f>
        <v>F</v>
      </c>
      <c r="H28" s="166" t="s">
        <v>125</v>
      </c>
      <c r="I28" s="166" t="s">
        <v>126</v>
      </c>
      <c r="J28" s="166" t="str">
        <f>IFERROR(INDEX(Logs!$E$2:$E$500,MATCH('Beneficiaries (8)'!$B28,Logs!$A$2:$A$500,0)),"")</f>
        <v>03/02/2023</v>
      </c>
      <c r="K28" s="166" t="str">
        <f>IFERROR(INDEX(Logs!$F$2:$F$500,MATCH('Beneficiaries (8)'!$B28,Logs!$A$2:$A$500,0)),"")</f>
        <v>28/02/2024</v>
      </c>
      <c r="L28" s="166">
        <f>IFERROR(INDEX(Logs!$G$2:$G$500,MATCH('Beneficiaries (8)'!$B28,Logs!$A$2:$A$500,0)),0)</f>
        <v>22</v>
      </c>
      <c r="M28" s="166">
        <v>0</v>
      </c>
      <c r="N28" s="166">
        <f>L28+M28</f>
        <v>22</v>
      </c>
      <c r="O28" s="172">
        <f>IFERROR(INDEX(Logs!$H$2:$H$500,MATCH('Beneficiaries (8)'!$B28,Logs!$A$2:$A$500,0)),)</f>
        <v>204.16</v>
      </c>
      <c r="P28" s="173">
        <f>IFERROR(N28*O28,0)</f>
        <v>4491.5199999999995</v>
      </c>
      <c r="Q28" s="174"/>
      <c r="R28" s="146" t="s"/>
    </row>
    <row r="29">
      <c r="A29" s="145" t="str">
        <f>ID_Valid(E29)</f>
      </c>
      <c r="B29" s="166">
        <v>160</v>
      </c>
      <c r="C29" s="171" t="str">
        <f>IFERROR(INDEX(Logs!$B$2:$B$500,MATCH('Beneficiaries (8)'!$B29,Logs!$A$2:$A$500,0)),"")</f>
        <v>Aphiwe</v>
      </c>
      <c r="D29" s="171" t="str">
        <f>IFERROR(INDEX(Logs!$C$2:$C$500,MATCH('Beneficiaries (8)'!$B29,Logs!$A$2:$A$500,0)),"")</f>
        <v>Kaya</v>
      </c>
      <c r="E29" s="168" t="str">
        <f>IFERROR(INDEX(Logs!$D$2:$D$500,MATCH('Beneficiaries (8)'!$B29,Logs!$A$2:$A$500,0)),"")</f>
        <v>8710180437085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IFERROR(INDEX(Logs!$E$2:$E$500,MATCH('Beneficiaries (8)'!$B29,Logs!$A$2:$A$500,0)),"")</f>
        <v>03/02/2023</v>
      </c>
      <c r="K29" s="166" t="str">
        <f>IFERROR(INDEX(Logs!$F$2:$F$500,MATCH('Beneficiaries (8)'!$B29,Logs!$A$2:$A$500,0)),"")</f>
        <v>28/02/2024</v>
      </c>
      <c r="L29" s="166">
        <f>IFERROR(INDEX(Logs!$G$2:$G$500,MATCH('Beneficiaries (8)'!$B29,Logs!$A$2:$A$500,0)),0)</f>
        <v>22</v>
      </c>
      <c r="M29" s="166">
        <v>0</v>
      </c>
      <c r="N29" s="166">
        <f>L29+M29</f>
        <v>22</v>
      </c>
      <c r="O29" s="172">
        <f>IFERROR(INDEX(Logs!$H$2:$H$500,MATCH('Beneficiaries (8)'!$B29,Logs!$A$2:$A$500,0)),)</f>
        <v>204.16</v>
      </c>
      <c r="P29" s="173">
        <f>IFERROR(N29*O29,0)</f>
        <v>4491.5199999999995</v>
      </c>
      <c r="Q29" s="174"/>
      <c r="R29" s="146" t="s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439</v>
      </c>
      <c r="M30" s="177">
        <f>SUM(M10:M29)</f>
        <v>0</v>
      </c>
      <c r="N30" s="177">
        <f>SUM(N10:N29)</f>
        <v>439</v>
      </c>
      <c r="O30" s="178">
        <f>SUM(O10:O29)</f>
        <v>4083.1999999999989</v>
      </c>
      <c r="P30" s="179">
        <f>SUM(P10:P29)</f>
        <v>89626.240000000005</v>
      </c>
      <c r="Q30" s="180"/>
      <c r="R30" s="146" t="s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  <c r="R31" s="146" t="s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  <c r="R32" s="146" t="s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161</v>
      </c>
      <c r="C10" s="167" t="str">
        <f>IFERROR(INDEX(Logs!$B$2:$B$500,MATCH('Beneficiaries (9)'!$B10,Logs!$A$2:$A$500,0)),"")</f>
        <v>Thandiwe</v>
      </c>
      <c r="D10" s="167" t="str">
        <f>IFERROR(INDEX(Logs!$C$2:$C$500,MATCH('Beneficiaries (9)'!$B10,Logs!$A$2:$A$500,0)),"")</f>
        <v>Mafani</v>
      </c>
      <c r="E10" s="168" t="str">
        <f>IFERROR(INDEX(Logs!$D$2:$D$500,MATCH('Beneficiaries (9)'!$B10,Logs!$A$2:$A$500,0)),"")</f>
        <v>8502080749085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IFERROR(INDEX(Logs!$E$2:$E$500,MATCH('Beneficiaries (9)'!$B10,Logs!$A$2:$A$500,0)),"")</f>
      </c>
      <c r="K10" s="171" t="str">
        <f>IFERROR(INDEX(Logs!$F$2:$F$500,MATCH('Beneficiaries (9)'!$B10,Logs!$A$2:$A$500,0)),"")</f>
        <v>28/02/2024</v>
      </c>
      <c r="L10" s="166">
        <f>IFERROR(INDEX(Logs!$G$2:$G$500,MATCH('Beneficiaries (9)'!$B10,Logs!$A$2:$A$500,0)),0)</f>
        <v>22</v>
      </c>
      <c r="M10" s="166">
        <v>0</v>
      </c>
      <c r="N10" s="166">
        <f>M10+L10</f>
        <v>22</v>
      </c>
      <c r="O10" s="172">
        <f>IFERROR(INDEX(Logs!$H$2:$H$500,MATCH('Beneficiaries (9)'!$B10,Logs!$A$2:$A$500,0)),)</f>
        <v>204.16</v>
      </c>
      <c r="P10" s="173">
        <f>IFERROR(N10*O10,0)</f>
        <v>4491.5199999999995</v>
      </c>
      <c r="Q10" s="174"/>
      <c r="R10" s="12">
        <f>IF('Beneficiaries (10)'!$P$30&gt;0,1,"")</f>
        <v>1</v>
      </c>
    </row>
    <row r="11">
      <c r="A11" s="145" t="str">
        <f>ID_Valid(E11)</f>
      </c>
      <c r="B11" s="166">
        <v>162</v>
      </c>
      <c r="C11" s="167" t="str">
        <f>IFERROR(INDEX(Logs!$B$2:$B$500,MATCH('Beneficiaries (9)'!$B11,Logs!$A$2:$A$500,0)),"")</f>
        <v>Noxolo</v>
      </c>
      <c r="D11" s="167" t="str">
        <f>IFERROR(INDEX(Logs!$C$2:$C$500,MATCH('Beneficiaries (9)'!$B11,Logs!$A$2:$A$500,0)),"")</f>
        <v>Mtimkhulu</v>
      </c>
      <c r="E11" s="168" t="str">
        <f>IFERROR(INDEX(Logs!$D$2:$D$500,MATCH('Beneficiaries (9)'!$B11,Logs!$A$2:$A$500,0)),"")</f>
        <v>8507071646083</v>
      </c>
      <c r="F11" s="169" t="s">
        <v>125</v>
      </c>
      <c r="G11" s="166" t="str">
        <f>TheGender(E11)</f>
        <v>F</v>
      </c>
      <c r="H11" s="166" t="s">
        <v>125</v>
      </c>
      <c r="I11" s="166" t="s">
        <v>126</v>
      </c>
      <c r="J11" s="166" t="str">
        <f>IFERROR(INDEX(Logs!$E$2:$E$500,MATCH('Beneficiaries (9)'!$B11,Logs!$A$2:$A$500,0)),"")</f>
        <v>03/02/2023</v>
      </c>
      <c r="K11" s="166" t="str">
        <f>IFERROR(INDEX(Logs!$F$2:$F$500,MATCH('Beneficiaries (9)'!$B11,Logs!$A$2:$A$500,0)),"")</f>
        <v>28/02/2024</v>
      </c>
      <c r="L11" s="166">
        <f>IFERROR(INDEX(Logs!$G$2:$G$500,MATCH('Beneficiaries (9)'!$B11,Logs!$A$2:$A$500,0)),0)</f>
        <v>22</v>
      </c>
      <c r="M11" s="166">
        <v>0</v>
      </c>
      <c r="N11" s="166">
        <f>L11+M11</f>
        <v>22</v>
      </c>
      <c r="O11" s="172">
        <f>IFERROR(INDEX(Logs!$H$2:$H$500,MATCH('Beneficiaries (9)'!$B11,Logs!$A$2:$A$500,0)),)</f>
        <v>204.16</v>
      </c>
      <c r="P11" s="173">
        <f>IFERROR(N11*O11,0)</f>
        <v>4491.5199999999995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163</v>
      </c>
      <c r="C12" s="167" t="str">
        <f>IFERROR(INDEX(Logs!$B$2:$B$500,MATCH('Beneficiaries (9)'!$B12,Logs!$A$2:$A$500,0)),"")</f>
        <v>Nomonde</v>
      </c>
      <c r="D12" s="167" t="str">
        <f>IFERROR(INDEX(Logs!$C$2:$C$500,MATCH('Beneficiaries (9)'!$B12,Logs!$A$2:$A$500,0)),"")</f>
        <v>Mngcoko</v>
      </c>
      <c r="E12" s="168" t="str">
        <f>IFERROR(INDEX(Logs!$D$2:$D$500,MATCH('Beneficiaries (9)'!$B12,Logs!$A$2:$A$500,0)),"")</f>
        <v>7604230632087</v>
      </c>
      <c r="F12" s="169" t="s">
        <v>125</v>
      </c>
      <c r="G12" s="166" t="str">
        <f>TheGender(E12)</f>
        <v>F</v>
      </c>
      <c r="H12" s="166" t="s">
        <v>125</v>
      </c>
      <c r="I12" s="166" t="s">
        <v>126</v>
      </c>
      <c r="J12" s="166" t="str">
        <f>IFERROR(INDEX(Logs!$E$2:$E$500,MATCH('Beneficiaries (9)'!$B12,Logs!$A$2:$A$500,0)),"")</f>
        <v>03/02/2023</v>
      </c>
      <c r="K12" s="166" t="str">
        <f>IFERROR(INDEX(Logs!$F$2:$F$500,MATCH('Beneficiaries (9)'!$B12,Logs!$A$2:$A$500,0)),"")</f>
        <v>28/02/2024</v>
      </c>
      <c r="L12" s="166">
        <f>IFERROR(INDEX(Logs!$G$2:$G$500,MATCH('Beneficiaries (9)'!$B12,Logs!$A$2:$A$500,0)),0)</f>
        <v>22</v>
      </c>
      <c r="M12" s="166">
        <v>0</v>
      </c>
      <c r="N12" s="166">
        <f>L12+M12</f>
        <v>22</v>
      </c>
      <c r="O12" s="172">
        <f>IFERROR(INDEX(Logs!$H$2:$H$500,MATCH('Beneficiaries (9)'!$B12,Logs!$A$2:$A$500,0)),)</f>
        <v>204.16</v>
      </c>
      <c r="P12" s="173">
        <f>IFERROR(N12*O12,0)</f>
        <v>4491.5199999999995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164</v>
      </c>
      <c r="C13" s="167" t="str">
        <f>IFERROR(INDEX(Logs!$B$2:$B$500,MATCH('Beneficiaries (9)'!$B13,Logs!$A$2:$A$500,0)),"")</f>
        <v>Feziwe</v>
      </c>
      <c r="D13" s="167" t="str">
        <f>IFERROR(INDEX(Logs!$C$2:$C$500,MATCH('Beneficiaries (9)'!$B13,Logs!$A$2:$A$500,0)),"")</f>
        <v>Makhanda</v>
      </c>
      <c r="E13" s="168" t="str">
        <f>IFERROR(INDEX(Logs!$D$2:$D$500,MATCH('Beneficiaries (9)'!$B13,Logs!$A$2:$A$500,0)),"")</f>
        <v>9302091069089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(9)'!$B13,Logs!$A$2:$A$500,0)),"")</f>
        <v>06/02/2023</v>
      </c>
      <c r="K13" s="166" t="str">
        <f>IFERROR(INDEX(Logs!$F$2:$F$500,MATCH('Beneficiaries (9)'!$B13,Logs!$A$2:$A$500,0)),"")</f>
        <v>28/02/2024</v>
      </c>
      <c r="L13" s="166">
        <f>IFERROR(INDEX(Logs!$G$2:$G$500,MATCH('Beneficiaries (9)'!$B13,Logs!$A$2:$A$500,0)),0)</f>
        <v>22</v>
      </c>
      <c r="M13" s="166">
        <v>0</v>
      </c>
      <c r="N13" s="166">
        <f>L13+M13</f>
        <v>22</v>
      </c>
      <c r="O13" s="172">
        <f>IFERROR(INDEX(Logs!$H$2:$H$500,MATCH('Beneficiaries (9)'!$B13,Logs!$A$2:$A$500,0)),)</f>
        <v>204.16</v>
      </c>
      <c r="P13" s="173">
        <f>IFERROR(N13*O13,0)</f>
        <v>4491.5199999999995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165</v>
      </c>
      <c r="C14" s="167" t="str">
        <f>IFERROR(INDEX(Logs!$B$2:$B$500,MATCH('Beneficiaries (9)'!$B14,Logs!$A$2:$A$500,0)),"")</f>
        <v>Sibabalwe</v>
      </c>
      <c r="D14" s="167" t="str">
        <f>IFERROR(INDEX(Logs!$C$2:$C$500,MATCH('Beneficiaries (9)'!$B14,Logs!$A$2:$A$500,0)),"")</f>
        <v>Philiso</v>
      </c>
      <c r="E14" s="168" t="str">
        <f>IFERROR(INDEX(Logs!$D$2:$D$500,MATCH('Beneficiaries (9)'!$B14,Logs!$A$2:$A$500,0)),"")</f>
        <v>9609180851080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(9)'!$B14,Logs!$A$2:$A$500,0)),"")</f>
        <v>06/02/2023</v>
      </c>
      <c r="K14" s="166" t="str">
        <f>IFERROR(INDEX(Logs!$F$2:$F$500,MATCH('Beneficiaries (9)'!$B14,Logs!$A$2:$A$500,0)),"")</f>
        <v>28/02/2024</v>
      </c>
      <c r="L14" s="166">
        <f>IFERROR(INDEX(Logs!$G$2:$G$500,MATCH('Beneficiaries (9)'!$B14,Logs!$A$2:$A$500,0)),0)</f>
        <v>22</v>
      </c>
      <c r="M14" s="166">
        <v>0</v>
      </c>
      <c r="N14" s="166">
        <f>L14+M14</f>
        <v>22</v>
      </c>
      <c r="O14" s="172">
        <f>IFERROR(INDEX(Logs!$H$2:$H$500,MATCH('Beneficiaries (9)'!$B14,Logs!$A$2:$A$500,0)),)</f>
        <v>204.16</v>
      </c>
      <c r="P14" s="173">
        <f>IFERROR(N14*O14,0)</f>
        <v>4491.5199999999995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166</v>
      </c>
      <c r="C15" s="167" t="str">
        <f>IFERROR(INDEX(Logs!$B$2:$B$500,MATCH('Beneficiaries (9)'!$B15,Logs!$A$2:$A$500,0)),"")</f>
        <v>Zintle</v>
      </c>
      <c r="D15" s="167" t="str">
        <f>IFERROR(INDEX(Logs!$C$2:$C$500,MATCH('Beneficiaries (9)'!$B15,Logs!$A$2:$A$500,0)),"")</f>
        <v>Layini</v>
      </c>
      <c r="E15" s="168" t="str">
        <f>IFERROR(INDEX(Logs!$D$2:$D$500,MATCH('Beneficiaries (9)'!$B15,Logs!$A$2:$A$500,0)),"")</f>
        <v>9703271183089</v>
      </c>
      <c r="F15" s="169" t="s">
        <v>125</v>
      </c>
      <c r="G15" s="166" t="str">
        <f>TheGender(E15)</f>
        <v>F</v>
      </c>
      <c r="H15" s="166" t="s">
        <v>125</v>
      </c>
      <c r="I15" s="166" t="s">
        <v>126</v>
      </c>
      <c r="J15" s="166" t="str">
        <f>IFERROR(INDEX(Logs!$E$2:$E$500,MATCH('Beneficiaries (9)'!$B15,Logs!$A$2:$A$500,0)),"")</f>
        <v>06/02/2023</v>
      </c>
      <c r="K15" s="166" t="str">
        <f>IFERROR(INDEX(Logs!$F$2:$F$500,MATCH('Beneficiaries (9)'!$B15,Logs!$A$2:$A$500,0)),"")</f>
        <v>28/02/2024</v>
      </c>
      <c r="L15" s="166">
        <f>IFERROR(INDEX(Logs!$G$2:$G$500,MATCH('Beneficiaries (9)'!$B15,Logs!$A$2:$A$500,0)),0)</f>
        <v>22</v>
      </c>
      <c r="M15" s="166">
        <v>0</v>
      </c>
      <c r="N15" s="166">
        <f>L15+M15</f>
        <v>22</v>
      </c>
      <c r="O15" s="172">
        <f>IFERROR(INDEX(Logs!$H$2:$H$500,MATCH('Beneficiaries (9)'!$B15,Logs!$A$2:$A$500,0)),)</f>
        <v>204.16</v>
      </c>
      <c r="P15" s="173">
        <f>IFERROR(N15*O15,0)</f>
        <v>4491.5199999999995</v>
      </c>
      <c r="Q15" s="174"/>
      <c r="R15" s="12"/>
    </row>
    <row r="16">
      <c r="A16" s="145" t="str">
        <f>ID_Valid(E16)</f>
      </c>
      <c r="B16" s="166">
        <v>167</v>
      </c>
      <c r="C16" s="167" t="str">
        <f>IFERROR(INDEX(Logs!$B$2:$B$500,MATCH('Beneficiaries (9)'!$B16,Logs!$A$2:$A$500,0)),"")</f>
        <v>Nolwandle</v>
      </c>
      <c r="D16" s="167" t="str">
        <f>IFERROR(INDEX(Logs!$C$2:$C$500,MATCH('Beneficiaries (9)'!$B16,Logs!$A$2:$A$500,0)),"")</f>
        <v>Ndibongo</v>
      </c>
      <c r="E16" s="168" t="str">
        <f>IFERROR(INDEX(Logs!$D$2:$D$500,MATCH('Beneficiaries (9)'!$B16,Logs!$A$2:$A$500,0)),"")</f>
        <v>7112121188086</v>
      </c>
      <c r="F16" s="169" t="s">
        <v>125</v>
      </c>
      <c r="G16" s="166" t="str">
        <f>TheGender(E16)</f>
        <v>F</v>
      </c>
      <c r="H16" s="166" t="s">
        <v>125</v>
      </c>
      <c r="I16" s="166" t="s">
        <v>126</v>
      </c>
      <c r="J16" s="166" t="str">
        <f>IFERROR(INDEX(Logs!$E$2:$E$500,MATCH('Beneficiaries (9)'!$B16,Logs!$A$2:$A$500,0)),"")</f>
        <v>06/02/2023</v>
      </c>
      <c r="K16" s="166" t="str">
        <f>IFERROR(INDEX(Logs!$F$2:$F$500,MATCH('Beneficiaries (9)'!$B16,Logs!$A$2:$A$500,0)),"")</f>
        <v>28/02/2024</v>
      </c>
      <c r="L16" s="166">
        <f>IFERROR(INDEX(Logs!$G$2:$G$500,MATCH('Beneficiaries (9)'!$B16,Logs!$A$2:$A$500,0)),0)</f>
        <v>22</v>
      </c>
      <c r="M16" s="166">
        <v>0</v>
      </c>
      <c r="N16" s="166">
        <f>L16+M16</f>
        <v>22</v>
      </c>
      <c r="O16" s="172">
        <f>IFERROR(INDEX(Logs!$H$2:$H$500,MATCH('Beneficiaries (9)'!$B16,Logs!$A$2:$A$500,0)),)</f>
        <v>204.16</v>
      </c>
      <c r="P16" s="173">
        <f>IFERROR(N16*O16,0)</f>
        <v>4491.5199999999995</v>
      </c>
      <c r="Q16" s="174"/>
      <c r="R16" s="12"/>
    </row>
    <row r="17">
      <c r="A17" s="145" t="str">
        <f>ID_Valid(E17)</f>
      </c>
      <c r="B17" s="166">
        <v>168</v>
      </c>
      <c r="C17" s="167" t="str">
        <f>IFERROR(INDEX(Logs!$B$2:$B$500,MATCH('Beneficiaries (9)'!$B17,Logs!$A$2:$A$500,0)),"")</f>
        <v>Vuyolwethu</v>
      </c>
      <c r="D17" s="167" t="str">
        <f>IFERROR(INDEX(Logs!$C$2:$C$500,MATCH('Beneficiaries (9)'!$B17,Logs!$A$2:$A$500,0)),"")</f>
        <v>Jim</v>
      </c>
      <c r="E17" s="168" t="str">
        <f>IFERROR(INDEX(Logs!$D$2:$D$500,MATCH('Beneficiaries (9)'!$B17,Logs!$A$2:$A$500,0)),"")</f>
        <v>9708116170084</v>
      </c>
      <c r="F17" s="169" t="s">
        <v>125</v>
      </c>
      <c r="G17" s="166" t="str">
        <f>TheGender(E17)</f>
        <v>M</v>
      </c>
      <c r="H17" s="166" t="s">
        <v>125</v>
      </c>
      <c r="I17" s="166" t="s">
        <v>126</v>
      </c>
      <c r="J17" s="166" t="str">
        <f>IFERROR(INDEX(Logs!$E$2:$E$500,MATCH('Beneficiaries (9)'!$B17,Logs!$A$2:$A$500,0)),"")</f>
        <v>01/02/2023</v>
      </c>
      <c r="K17" s="166" t="str">
        <f>IFERROR(INDEX(Logs!$F$2:$F$500,MATCH('Beneficiaries (9)'!$B17,Logs!$A$2:$A$500,0)),"")</f>
        <v>31/01/2024</v>
      </c>
      <c r="L17" s="166">
        <f>IFERROR(INDEX(Logs!$G$2:$G$500,MATCH('Beneficiaries (9)'!$B17,Logs!$A$2:$A$500,0)),0)</f>
        <v>22</v>
      </c>
      <c r="M17" s="166">
        <v>0</v>
      </c>
      <c r="N17" s="166">
        <f>L17+M17</f>
        <v>22</v>
      </c>
      <c r="O17" s="172">
        <f>IFERROR(INDEX(Logs!$H$2:$H$500,MATCH('Beneficiaries (9)'!$B17,Logs!$A$2:$A$500,0)),)</f>
        <v>204.16</v>
      </c>
      <c r="P17" s="173">
        <f>IFERROR(N17*O17,0)</f>
        <v>4491.5199999999995</v>
      </c>
      <c r="Q17" s="174"/>
    </row>
    <row r="18">
      <c r="A18" s="145" t="str">
        <f>ID_Valid(E18)</f>
      </c>
      <c r="B18" s="166">
        <v>169</v>
      </c>
      <c r="C18" s="167" t="str">
        <f>IFERROR(INDEX(Logs!$B$2:$B$500,MATCH('Beneficiaries (9)'!$B18,Logs!$A$2:$A$500,0)),"")</f>
        <v>Keneuoe</v>
      </c>
      <c r="D18" s="167" t="str">
        <f>IFERROR(INDEX(Logs!$C$2:$C$500,MATCH('Beneficiaries (9)'!$B18,Logs!$A$2:$A$500,0)),"")</f>
        <v>Moletsane</v>
      </c>
      <c r="E18" s="168" t="str">
        <f>IFERROR(INDEX(Logs!$D$2:$D$500,MATCH('Beneficiaries (9)'!$B18,Logs!$A$2:$A$500,0)),"")</f>
        <v>8804190890084</v>
      </c>
      <c r="F18" s="169" t="s">
        <v>125</v>
      </c>
      <c r="G18" s="166" t="str">
        <f>TheGender(E18)</f>
        <v>F</v>
      </c>
      <c r="H18" s="166" t="s">
        <v>125</v>
      </c>
      <c r="I18" s="166" t="s">
        <v>126</v>
      </c>
      <c r="J18" s="166" t="str">
        <f>IFERROR(INDEX(Logs!$E$2:$E$500,MATCH('Beneficiaries (9)'!$B18,Logs!$A$2:$A$500,0)),"")</f>
        <v>01/03/2023</v>
      </c>
      <c r="K18" s="166" t="str">
        <f>IFERROR(INDEX(Logs!$F$2:$F$500,MATCH('Beneficiaries (9)'!$B18,Logs!$A$2:$A$500,0)),"")</f>
        <v>28/02/2024</v>
      </c>
      <c r="L18" s="166">
        <f>IFERROR(INDEX(Logs!$G$2:$G$500,MATCH('Beneficiaries (9)'!$B18,Logs!$A$2:$A$500,0)),0)</f>
        <v>26</v>
      </c>
      <c r="M18" s="166">
        <v>0</v>
      </c>
      <c r="N18" s="166">
        <f>L18+M18</f>
        <v>26</v>
      </c>
      <c r="O18" s="172">
        <f>IFERROR(INDEX(Logs!$H$2:$H$500,MATCH('Beneficiaries (9)'!$B18,Logs!$A$2:$A$500,0)),)</f>
        <v>204.16</v>
      </c>
      <c r="P18" s="173">
        <f>IFERROR(N18*O18,0)</f>
        <v>5308.16</v>
      </c>
      <c r="Q18" s="174"/>
    </row>
    <row r="19">
      <c r="A19" s="145" t="str">
        <f>ID_Valid(E19)</f>
        <v>INVALID ID - Month</v>
      </c>
      <c r="B19" s="166">
        <v>170</v>
      </c>
      <c r="C19" s="167" t="str">
        <f>IFERROR(INDEX(Logs!$B$2:$B$500,MATCH('Beneficiaries (9)'!$B19,Logs!$A$2:$A$500,0)),"")</f>
        <v>Zoleka</v>
      </c>
      <c r="D19" s="167" t="str">
        <f>IFERROR(INDEX(Logs!$C$2:$C$500,MATCH('Beneficiaries (9)'!$B19,Logs!$A$2:$A$500,0)),"")</f>
        <v>Foloti</v>
      </c>
      <c r="E19" s="168" t="str">
        <f>IFERROR(INDEX(Logs!$D$2:$D$500,MATCH('Beneficiaries (9)'!$B19,Logs!$A$2:$A$500,0)),"")</f>
        <v>8596260853088</v>
      </c>
      <c r="F19" s="169" t="s">
        <v>125</v>
      </c>
      <c r="G19" s="166" t="str">
        <f>TheGender(E19)</f>
        <v>F</v>
      </c>
      <c r="H19" s="166" t="s">
        <v>125</v>
      </c>
      <c r="I19" s="166" t="s">
        <v>126</v>
      </c>
      <c r="J19" s="166" t="str">
        <f>IFERROR(INDEX(Logs!$E$2:$E$500,MATCH('Beneficiaries (9)'!$B19,Logs!$A$2:$A$500,0)),"")</f>
        <v>01/03/2023</v>
      </c>
      <c r="K19" s="166" t="str">
        <f>IFERROR(INDEX(Logs!$F$2:$F$500,MATCH('Beneficiaries (9)'!$B19,Logs!$A$2:$A$500,0)),"")</f>
        <v>28/02/2024</v>
      </c>
      <c r="L19" s="166">
        <f>IFERROR(INDEX(Logs!$G$2:$G$500,MATCH('Beneficiaries (9)'!$B19,Logs!$A$2:$A$500,0)),0)</f>
        <v>26</v>
      </c>
      <c r="M19" s="166">
        <v>0</v>
      </c>
      <c r="N19" s="166">
        <f>L19+M19</f>
        <v>26</v>
      </c>
      <c r="O19" s="172">
        <f>IFERROR(INDEX(Logs!$H$2:$H$500,MATCH('Beneficiaries (9)'!$B19,Logs!$A$2:$A$500,0)),)</f>
        <v>204.16</v>
      </c>
      <c r="P19" s="173">
        <f>IFERROR(N19*O19,0)</f>
        <v>5308.16</v>
      </c>
      <c r="Q19" s="174"/>
    </row>
    <row r="20">
      <c r="A20" s="145" t="str">
        <f>ID_Valid(E20)</f>
      </c>
      <c r="B20" s="166">
        <v>171</v>
      </c>
      <c r="C20" s="167" t="str">
        <f>IFERROR(INDEX(Logs!$B$2:$B$500,MATCH('Beneficiaries (9)'!$B20,Logs!$A$2:$A$500,0)),"")</f>
        <v>Anathi</v>
      </c>
      <c r="D20" s="167" t="str">
        <f>IFERROR(INDEX(Logs!$C$2:$C$500,MATCH('Beneficiaries (9)'!$B20,Logs!$A$2:$A$500,0)),"")</f>
        <v>Dodo</v>
      </c>
      <c r="E20" s="168" t="str">
        <f>IFERROR(INDEX(Logs!$D$2:$D$500,MATCH('Beneficiaries (9)'!$B20,Logs!$A$2:$A$500,0)),"")</f>
        <v>8910250935089</v>
      </c>
      <c r="F20" s="169" t="s">
        <v>125</v>
      </c>
      <c r="G20" s="166" t="str">
        <f>TheGender(E20)</f>
        <v>F</v>
      </c>
      <c r="H20" s="166" t="s">
        <v>125</v>
      </c>
      <c r="I20" s="166" t="s">
        <v>126</v>
      </c>
      <c r="J20" s="166" t="str">
        <f>IFERROR(INDEX(Logs!$E$2:$E$500,MATCH('Beneficiaries (9)'!$B20,Logs!$A$2:$A$500,0)),"")</f>
        <v>01/03/2023</v>
      </c>
      <c r="K20" s="166" t="str">
        <f>IFERROR(INDEX(Logs!$F$2:$F$500,MATCH('Beneficiaries (9)'!$B20,Logs!$A$2:$A$500,0)),"")</f>
        <v>28/02/2024</v>
      </c>
      <c r="L20" s="166">
        <f>IFERROR(INDEX(Logs!$G$2:$G$500,MATCH('Beneficiaries (9)'!$B20,Logs!$A$2:$A$500,0)),0)</f>
        <v>22</v>
      </c>
      <c r="M20" s="166">
        <v>0</v>
      </c>
      <c r="N20" s="166">
        <f>L20+M20</f>
        <v>22</v>
      </c>
      <c r="O20" s="172">
        <f>IFERROR(INDEX(Logs!$H$2:$H$500,MATCH('Beneficiaries (9)'!$B20,Logs!$A$2:$A$500,0)),)</f>
        <v>204.16</v>
      </c>
      <c r="P20" s="173">
        <f>IFERROR(N20*O20,0)</f>
        <v>4491.5199999999995</v>
      </c>
      <c r="Q20" s="174"/>
    </row>
    <row r="21">
      <c r="A21" s="145" t="str">
        <f>ID_Valid(E21)</f>
      </c>
      <c r="B21" s="166">
        <v>172</v>
      </c>
      <c r="C21" s="167" t="str">
        <f>IFERROR(INDEX(Logs!$B$2:$B$500,MATCH('Beneficiaries (9)'!$B21,Logs!$A$2:$A$500,0)),"")</f>
        <v>Andisiwe</v>
      </c>
      <c r="D21" s="167" t="str">
        <f>IFERROR(INDEX(Logs!$C$2:$C$500,MATCH('Beneficiaries (9)'!$B21,Logs!$A$2:$A$500,0)),"")</f>
        <v>Somwahla</v>
      </c>
      <c r="E21" s="168" t="str">
        <f>IFERROR(INDEX(Logs!$D$2:$D$500,MATCH('Beneficiaries (9)'!$B21,Logs!$A$2:$A$500,0)),"")</f>
        <v>9410050467085</v>
      </c>
      <c r="F21" s="169" t="s">
        <v>125</v>
      </c>
      <c r="G21" s="166" t="str">
        <f>TheGender(E21)</f>
        <v>F</v>
      </c>
      <c r="H21" s="166" t="s">
        <v>125</v>
      </c>
      <c r="I21" s="166" t="s">
        <v>126</v>
      </c>
      <c r="J21" s="166" t="str">
        <f>IFERROR(INDEX(Logs!$E$2:$E$500,MATCH('Beneficiaries (9)'!$B21,Logs!$A$2:$A$500,0)),"")</f>
        <v>01/03/2023</v>
      </c>
      <c r="K21" s="166" t="str">
        <f>IFERROR(INDEX(Logs!$F$2:$F$500,MATCH('Beneficiaries (9)'!$B21,Logs!$A$2:$A$500,0)),"")</f>
        <v>28/02/2024</v>
      </c>
      <c r="L21" s="166">
        <f>IFERROR(INDEX(Logs!$G$2:$G$500,MATCH('Beneficiaries (9)'!$B21,Logs!$A$2:$A$500,0)),0)</f>
        <v>22</v>
      </c>
      <c r="M21" s="166">
        <v>0</v>
      </c>
      <c r="N21" s="166">
        <f>L21+M21</f>
        <v>22</v>
      </c>
      <c r="O21" s="172">
        <f>IFERROR(INDEX(Logs!$H$2:$H$500,MATCH('Beneficiaries (9)'!$B21,Logs!$A$2:$A$500,0)),)</f>
        <v>204.16</v>
      </c>
      <c r="P21" s="173">
        <f>IFERROR(N21*O21,0)</f>
        <v>4491.5199999999995</v>
      </c>
      <c r="Q21" s="174"/>
    </row>
    <row r="22">
      <c r="A22" s="145" t="str">
        <f>ID_Valid(E22)</f>
      </c>
      <c r="B22" s="166">
        <v>173</v>
      </c>
      <c r="C22" s="175" t="str">
        <f>IFERROR(INDEX(Logs!$B$2:$B$500,MATCH('Beneficiaries (9)'!$B22,Logs!$A$2:$A$500,0)),"")</f>
        <v>Asive</v>
      </c>
      <c r="D22" s="167" t="str">
        <f>IFERROR(INDEX(Logs!$C$2:$C$500,MATCH('Beneficiaries (9)'!$B22,Logs!$A$2:$A$500,0)),"")</f>
        <v>Katsikatsi</v>
      </c>
      <c r="E22" s="168" t="str">
        <f>IFERROR(INDEX(Logs!$D$2:$D$500,MATCH('Beneficiaries (9)'!$B22,Logs!$A$2:$A$500,0)),"")</f>
        <v>9503160411082</v>
      </c>
      <c r="F22" s="169" t="s">
        <v>125</v>
      </c>
      <c r="G22" s="166" t="str">
        <f>TheGender(E22)</f>
        <v>F</v>
      </c>
      <c r="H22" s="166" t="s">
        <v>125</v>
      </c>
      <c r="I22" s="166" t="s">
        <v>126</v>
      </c>
      <c r="J22" s="166" t="str">
        <f>IFERROR(INDEX(Logs!$E$2:$E$500,MATCH('Beneficiaries (9)'!$B22,Logs!$A$2:$A$500,0)),"")</f>
        <v>01/03/2023</v>
      </c>
      <c r="K22" s="166" t="str">
        <f>IFERROR(INDEX(Logs!$F$2:$F$500,MATCH('Beneficiaries (9)'!$B22,Logs!$A$2:$A$500,0)),"")</f>
        <v>28/02/2024</v>
      </c>
      <c r="L22" s="166">
        <f>IFERROR(INDEX(Logs!$G$2:$G$500,MATCH('Beneficiaries (9)'!$B22,Logs!$A$2:$A$500,0)),0)</f>
        <v>22</v>
      </c>
      <c r="M22" s="166">
        <v>0</v>
      </c>
      <c r="N22" s="166">
        <f>L22+M22</f>
        <v>22</v>
      </c>
      <c r="O22" s="172">
        <f>IFERROR(INDEX(Logs!$H$2:$H$500,MATCH('Beneficiaries (9)'!$B22,Logs!$A$2:$A$500,0)),)</f>
        <v>204.16</v>
      </c>
      <c r="P22" s="173">
        <f>IFERROR(N22*O22,0)</f>
        <v>4491.5199999999995</v>
      </c>
      <c r="Q22" s="174"/>
    </row>
    <row r="23">
      <c r="A23" s="145" t="str">
        <f>ID_Valid(E23)</f>
      </c>
      <c r="B23" s="166">
        <v>174</v>
      </c>
      <c r="C23" s="175" t="str">
        <f>IFERROR(INDEX(Logs!$B$2:$B$500,MATCH('Beneficiaries (9)'!$B23,Logs!$A$2:$A$500,0)),"")</f>
        <v>Asive</v>
      </c>
      <c r="D23" s="167" t="str">
        <f>IFERROR(INDEX(Logs!$C$2:$C$500,MATCH('Beneficiaries (9)'!$B23,Logs!$A$2:$A$500,0)),"")</f>
        <v>Mbuwa</v>
      </c>
      <c r="E23" s="168" t="str">
        <f>IFERROR(INDEX(Logs!$D$2:$D$500,MATCH('Beneficiaries (9)'!$B23,Logs!$A$2:$A$500,0)),"")</f>
        <v>9307121051080</v>
      </c>
      <c r="F23" s="169" t="s">
        <v>125</v>
      </c>
      <c r="G23" s="166" t="str">
        <f>TheGender(E23)</f>
        <v>F</v>
      </c>
      <c r="H23" s="166" t="s">
        <v>125</v>
      </c>
      <c r="I23" s="166" t="s">
        <v>126</v>
      </c>
      <c r="J23" s="166" t="str">
        <f>IFERROR(INDEX(Logs!$E$2:$E$500,MATCH('Beneficiaries (9)'!$B23,Logs!$A$2:$A$500,0)),"")</f>
        <v>01/03/2023</v>
      </c>
      <c r="K23" s="166" t="str">
        <f>IFERROR(INDEX(Logs!$F$2:$F$500,MATCH('Beneficiaries (9)'!$B23,Logs!$A$2:$A$500,0)),"")</f>
        <v>28/02/2024</v>
      </c>
      <c r="L23" s="166">
        <f>IFERROR(INDEX(Logs!$G$2:$G$500,MATCH('Beneficiaries (9)'!$B23,Logs!$A$2:$A$500,0)),0)</f>
        <v>22</v>
      </c>
      <c r="M23" s="166">
        <v>0</v>
      </c>
      <c r="N23" s="166">
        <f>L23+M23</f>
        <v>22</v>
      </c>
      <c r="O23" s="172">
        <f>IFERROR(INDEX(Logs!$H$2:$H$500,MATCH('Beneficiaries (9)'!$B23,Logs!$A$2:$A$500,0)),)</f>
        <v>204.16</v>
      </c>
      <c r="P23" s="173">
        <f>IFERROR(N23*O23,0)</f>
        <v>4491.5199999999995</v>
      </c>
      <c r="Q23" s="174"/>
    </row>
    <row r="24">
      <c r="A24" s="145" t="str">
        <f>ID_Valid(E24)</f>
      </c>
      <c r="B24" s="166">
        <v>175</v>
      </c>
      <c r="C24" s="175" t="str">
        <f>IFERROR(INDEX(Logs!$B$2:$B$500,MATCH('Beneficiaries (9)'!$B24,Logs!$A$2:$A$500,0)),"")</f>
        <v>Faniswa</v>
      </c>
      <c r="D24" s="167" t="str">
        <f>IFERROR(INDEX(Logs!$C$2:$C$500,MATCH('Beneficiaries (9)'!$B24,Logs!$A$2:$A$500,0)),"")</f>
        <v>Lahloma</v>
      </c>
      <c r="E24" s="168" t="str">
        <f>IFERROR(INDEX(Logs!$D$2:$D$500,MATCH('Beneficiaries (9)'!$B24,Logs!$A$2:$A$500,0)),"")</f>
        <v>7406100815085</v>
      </c>
      <c r="F24" s="169" t="s">
        <v>125</v>
      </c>
      <c r="G24" s="166" t="str">
        <f>TheGender(E24)</f>
        <v>F</v>
      </c>
      <c r="H24" s="166" t="s">
        <v>125</v>
      </c>
      <c r="I24" s="166" t="s">
        <v>126</v>
      </c>
      <c r="J24" s="166" t="str">
        <f>IFERROR(INDEX(Logs!$E$2:$E$500,MATCH('Beneficiaries (9)'!$B24,Logs!$A$2:$A$500,0)),"")</f>
        <v>01/03/2023</v>
      </c>
      <c r="K24" s="166" t="str">
        <f>IFERROR(INDEX(Logs!$F$2:$F$500,MATCH('Beneficiaries (9)'!$B24,Logs!$A$2:$A$500,0)),"")</f>
        <v>28/02/2024</v>
      </c>
      <c r="L24" s="166">
        <f>IFERROR(INDEX(Logs!$G$2:$G$500,MATCH('Beneficiaries (9)'!$B24,Logs!$A$2:$A$500,0)),0)</f>
        <v>22</v>
      </c>
      <c r="M24" s="166">
        <v>0</v>
      </c>
      <c r="N24" s="166">
        <f>L24+M24</f>
        <v>22</v>
      </c>
      <c r="O24" s="172">
        <f>IFERROR(INDEX(Logs!$H$2:$H$500,MATCH('Beneficiaries (9)'!$B24,Logs!$A$2:$A$500,0)),)</f>
        <v>204.16</v>
      </c>
      <c r="P24" s="173">
        <f>IFERROR(N24*O24,0)</f>
        <v>4491.5199999999995</v>
      </c>
      <c r="Q24" s="174"/>
    </row>
    <row r="25">
      <c r="A25" s="145" t="str">
        <f>ID_Valid(E25)</f>
      </c>
      <c r="B25" s="166">
        <v>176</v>
      </c>
      <c r="C25" s="171" t="str">
        <f>IFERROR(INDEX(Logs!$B$2:$B$500,MATCH('Beneficiaries (9)'!$B25,Logs!$A$2:$A$500,0)),"")</f>
        <v>Bongani</v>
      </c>
      <c r="D25" s="167" t="str">
        <f>IFERROR(INDEX(Logs!$C$2:$C$500,MATCH('Beneficiaries (9)'!$B25,Logs!$A$2:$A$500,0)),"")</f>
        <v>Mayila</v>
      </c>
      <c r="E25" s="168" t="str">
        <f>IFERROR(INDEX(Logs!$D$2:$D$500,MATCH('Beneficiaries (9)'!$B25,Logs!$A$2:$A$500,0)),"")</f>
        <v>7301115772084</v>
      </c>
      <c r="F25" s="169" t="s">
        <v>125</v>
      </c>
      <c r="G25" s="166" t="str">
        <f>TheGender(E25)</f>
        <v>M</v>
      </c>
      <c r="H25" s="166" t="s">
        <v>125</v>
      </c>
      <c r="I25" s="166" t="s">
        <v>126</v>
      </c>
      <c r="J25" s="166" t="str">
        <f>IFERROR(INDEX(Logs!$E$2:$E$500,MATCH('Beneficiaries (9)'!$B25,Logs!$A$2:$A$500,0)),"")</f>
        <v>01/03/2023</v>
      </c>
      <c r="K25" s="166" t="str">
        <f>IFERROR(INDEX(Logs!$F$2:$F$500,MATCH('Beneficiaries (9)'!$B25,Logs!$A$2:$A$500,0)),"")</f>
        <v>28/02/2024</v>
      </c>
      <c r="L25" s="166">
        <f>IFERROR(INDEX(Logs!$G$2:$G$500,MATCH('Beneficiaries (9)'!$B25,Logs!$A$2:$A$500,0)),0)</f>
        <v>22</v>
      </c>
      <c r="M25" s="166">
        <v>0</v>
      </c>
      <c r="N25" s="166">
        <f>L25+M25</f>
        <v>22</v>
      </c>
      <c r="O25" s="172">
        <f>IFERROR(INDEX(Logs!$H$2:$H$500,MATCH('Beneficiaries (9)'!$B25,Logs!$A$2:$A$500,0)),)</f>
        <v>204.16</v>
      </c>
      <c r="P25" s="173">
        <f>IFERROR(N25*O25,0)</f>
        <v>4491.5199999999995</v>
      </c>
      <c r="Q25" s="174"/>
    </row>
    <row r="26">
      <c r="A26" s="145" t="str">
        <f>ID_Valid(E26)</f>
      </c>
      <c r="B26" s="166">
        <v>177</v>
      </c>
      <c r="C26" s="171" t="str">
        <f>IFERROR(INDEX(Logs!$B$2:$B$500,MATCH('Beneficiaries (9)'!$B26,Logs!$A$2:$A$500,0)),"")</f>
        <v>Nicholas</v>
      </c>
      <c r="D26" s="167" t="str">
        <f>IFERROR(INDEX(Logs!$C$2:$C$500,MATCH('Beneficiaries (9)'!$B26,Logs!$A$2:$A$500,0)),"")</f>
        <v>Maxolo</v>
      </c>
      <c r="E26" s="168" t="str">
        <f>IFERROR(INDEX(Logs!$D$2:$D$500,MATCH('Beneficiaries (9)'!$B26,Logs!$A$2:$A$500,0)),"")</f>
        <v>8506165941087</v>
      </c>
      <c r="F26" s="169" t="s">
        <v>125</v>
      </c>
      <c r="G26" s="166" t="str">
        <f>TheGender(E26)</f>
        <v>M</v>
      </c>
      <c r="H26" s="166" t="s">
        <v>125</v>
      </c>
      <c r="I26" s="166" t="s">
        <v>126</v>
      </c>
      <c r="J26" s="166" t="str">
        <f>IFERROR(INDEX(Logs!$E$2:$E$500,MATCH('Beneficiaries (9)'!$B26,Logs!$A$2:$A$500,0)),"")</f>
        <v>01/03/2023</v>
      </c>
      <c r="K26" s="166" t="str">
        <f>IFERROR(INDEX(Logs!$F$2:$F$500,MATCH('Beneficiaries (9)'!$B26,Logs!$A$2:$A$500,0)),"")</f>
        <v>28/02/2024</v>
      </c>
      <c r="L26" s="166">
        <f>IFERROR(INDEX(Logs!$G$2:$G$500,MATCH('Beneficiaries (9)'!$B26,Logs!$A$2:$A$500,0)),0)</f>
        <v>22</v>
      </c>
      <c r="M26" s="166">
        <v>0</v>
      </c>
      <c r="N26" s="166">
        <f>L26+M26</f>
        <v>22</v>
      </c>
      <c r="O26" s="172">
        <f>IFERROR(INDEX(Logs!$H$2:$H$500,MATCH('Beneficiaries (9)'!$B26,Logs!$A$2:$A$500,0)),)</f>
        <v>204.16</v>
      </c>
      <c r="P26" s="173">
        <f>IFERROR(N26*O26,0)</f>
        <v>4491.5199999999995</v>
      </c>
      <c r="Q26" s="174"/>
    </row>
    <row r="27">
      <c r="A27" s="145" t="str">
        <f>ID_Valid(E27)</f>
      </c>
      <c r="B27" s="166">
        <v>178</v>
      </c>
      <c r="C27" s="171" t="str">
        <f>IFERROR(INDEX(Logs!$B$2:$B$500,MATCH('Beneficiaries (9)'!$B27,Logs!$A$2:$A$500,0)),"")</f>
        <v>Nikelwa</v>
      </c>
      <c r="D27" s="167" t="str">
        <f>IFERROR(INDEX(Logs!$C$2:$C$500,MATCH('Beneficiaries (9)'!$B27,Logs!$A$2:$A$500,0)),"")</f>
        <v>Mnqetha</v>
      </c>
      <c r="E27" s="168" t="str">
        <f>IFERROR(INDEX(Logs!$D$2:$D$500,MATCH('Beneficiaries (9)'!$B27,Logs!$A$2:$A$500,0)),"")</f>
        <v>9009021159084</v>
      </c>
      <c r="F27" s="169" t="s">
        <v>125</v>
      </c>
      <c r="G27" s="166" t="str">
        <f>TheGender(E27)</f>
        <v>F</v>
      </c>
      <c r="H27" s="166" t="s">
        <v>125</v>
      </c>
      <c r="I27" s="166" t="s">
        <v>126</v>
      </c>
      <c r="J27" s="166" t="str">
        <f>IFERROR(INDEX(Logs!$E$2:$E$500,MATCH('Beneficiaries (9)'!$B27,Logs!$A$2:$A$500,0)),"")</f>
        <v>01/03/2023</v>
      </c>
      <c r="K27" s="166" t="str">
        <f>IFERROR(INDEX(Logs!$F$2:$F$500,MATCH('Beneficiaries (9)'!$B27,Logs!$A$2:$A$500,0)),"")</f>
        <v>28/02/2024</v>
      </c>
      <c r="L27" s="166">
        <f>IFERROR(INDEX(Logs!$G$2:$G$500,MATCH('Beneficiaries (9)'!$B27,Logs!$A$2:$A$500,0)),0)</f>
        <v>22</v>
      </c>
      <c r="M27" s="166">
        <v>0</v>
      </c>
      <c r="N27" s="166">
        <f>L27+M27</f>
        <v>22</v>
      </c>
      <c r="O27" s="172">
        <f>IFERROR(INDEX(Logs!$H$2:$H$500,MATCH('Beneficiaries (9)'!$B27,Logs!$A$2:$A$500,0)),)</f>
        <v>204.16</v>
      </c>
      <c r="P27" s="173">
        <f>IFERROR(N27*O27,0)</f>
        <v>4491.5199999999995</v>
      </c>
      <c r="Q27" s="174"/>
    </row>
    <row r="28">
      <c r="A28" s="145" t="str">
        <f>ID_Valid(E28)</f>
      </c>
      <c r="B28" s="166">
        <v>179</v>
      </c>
      <c r="C28" s="171" t="str">
        <f>IFERROR(INDEX(Logs!$B$2:$B$500,MATCH('Beneficiaries (9)'!$B28,Logs!$A$2:$A$500,0)),"")</f>
        <v>Nleboheng</v>
      </c>
      <c r="D28" s="167" t="str">
        <f>IFERROR(INDEX(Logs!$C$2:$C$500,MATCH('Beneficiaries (9)'!$B28,Logs!$A$2:$A$500,0)),"")</f>
        <v>Kasibe</v>
      </c>
      <c r="E28" s="168" t="str">
        <f>IFERROR(INDEX(Logs!$D$2:$D$500,MATCH('Beneficiaries (9)'!$B28,Logs!$A$2:$A$500,0)),"")</f>
        <v>8102130441088</v>
      </c>
      <c r="F28" s="169" t="s">
        <v>125</v>
      </c>
      <c r="G28" s="166" t="str">
        <f>TheGender(E28)</f>
        <v>F</v>
      </c>
      <c r="H28" s="166" t="s">
        <v>125</v>
      </c>
      <c r="I28" s="166" t="s">
        <v>126</v>
      </c>
      <c r="J28" s="166" t="str">
        <f>IFERROR(INDEX(Logs!$E$2:$E$500,MATCH('Beneficiaries (9)'!$B28,Logs!$A$2:$A$500,0)),"")</f>
        <v>01/03/2023</v>
      </c>
      <c r="K28" s="166" t="str">
        <f>IFERROR(INDEX(Logs!$F$2:$F$500,MATCH('Beneficiaries (9)'!$B28,Logs!$A$2:$A$500,0)),"")</f>
        <v>28/02/2024</v>
      </c>
      <c r="L28" s="166">
        <f>IFERROR(INDEX(Logs!$G$2:$G$500,MATCH('Beneficiaries (9)'!$B28,Logs!$A$2:$A$500,0)),0)</f>
        <v>22</v>
      </c>
      <c r="M28" s="166">
        <v>0</v>
      </c>
      <c r="N28" s="166">
        <f>L28+M28</f>
        <v>22</v>
      </c>
      <c r="O28" s="172">
        <f>IFERROR(INDEX(Logs!$H$2:$H$500,MATCH('Beneficiaries (9)'!$B28,Logs!$A$2:$A$500,0)),)</f>
        <v>204.16</v>
      </c>
      <c r="P28" s="173">
        <f>IFERROR(N28*O28,0)</f>
        <v>4491.5199999999995</v>
      </c>
      <c r="Q28" s="174"/>
    </row>
    <row r="29">
      <c r="A29" s="145" t="str">
        <f>ID_Valid(E29)</f>
      </c>
      <c r="B29" s="166">
        <v>180</v>
      </c>
      <c r="C29" s="171" t="str">
        <f>IFERROR(INDEX(Logs!$B$2:$B$500,MATCH('Beneficiaries (9)'!$B29,Logs!$A$2:$A$500,0)),"")</f>
        <v>Nokwanda</v>
      </c>
      <c r="D29" s="171" t="str">
        <f>IFERROR(INDEX(Logs!$C$2:$C$500,MATCH('Beneficiaries (9)'!$B29,Logs!$A$2:$A$500,0)),"")</f>
        <v>Mgxaji</v>
      </c>
      <c r="E29" s="168" t="str">
        <f>IFERROR(INDEX(Logs!$D$2:$D$500,MATCH('Beneficiaries (9)'!$B29,Logs!$A$2:$A$500,0)),"")</f>
        <v>8702201284083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IFERROR(INDEX(Logs!$E$2:$E$500,MATCH('Beneficiaries (9)'!$B29,Logs!$A$2:$A$500,0)),"")</f>
        <v>01/03/2023</v>
      </c>
      <c r="K29" s="166" t="str">
        <f>IFERROR(INDEX(Logs!$F$2:$F$500,MATCH('Beneficiaries (9)'!$B29,Logs!$A$2:$A$500,0)),"")</f>
        <v>28/02/2024</v>
      </c>
      <c r="L29" s="166">
        <f>IFERROR(INDEX(Logs!$G$2:$G$500,MATCH('Beneficiaries (9)'!$B29,Logs!$A$2:$A$500,0)),0)</f>
        <v>22</v>
      </c>
      <c r="M29" s="166">
        <v>0</v>
      </c>
      <c r="N29" s="166">
        <f>L29+M29</f>
        <v>22</v>
      </c>
      <c r="O29" s="172">
        <f>IFERROR(INDEX(Logs!$H$2:$H$500,MATCH('Beneficiaries (9)'!$B29,Logs!$A$2:$A$500,0)),)</f>
        <v>204.16</v>
      </c>
      <c r="P29" s="173">
        <f>IFERROR(N29*O29,0)</f>
        <v>4491.5199999999995</v>
      </c>
      <c r="Q29" s="174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448</v>
      </c>
      <c r="M30" s="177">
        <f>SUM(M10:M29)</f>
        <v>0</v>
      </c>
      <c r="N30" s="177">
        <f>SUM(N10:N29)</f>
        <v>448</v>
      </c>
      <c r="O30" s="178">
        <f>SUM(O10:O29)</f>
        <v>4083.1999999999989</v>
      </c>
      <c r="P30" s="179">
        <f>SUM(P10:P29)</f>
        <v>91463.680000000008</v>
      </c>
      <c r="Q30" s="180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181</v>
      </c>
      <c r="C10" s="167" t="str">
        <f>IFERROR(INDEX(Logs!$B$2:$B$500,MATCH('Beneficiaries (10)'!$B10,Logs!$A$2:$A$500,0)),"")</f>
        <v>Ntomboxolo</v>
      </c>
      <c r="D10" s="167" t="str">
        <f>IFERROR(INDEX(Logs!$C$2:$C$500,MATCH('Beneficiaries (10)'!$B10,Logs!$A$2:$A$500,0)),"")</f>
        <v>Zenzile</v>
      </c>
      <c r="E10" s="168" t="str">
        <f>IFERROR(INDEX(Logs!$D$2:$D$500,MATCH('Beneficiaries (10)'!$B10,Logs!$A$2:$A$500,0)),"")</f>
        <v>9306080417084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IFERROR(INDEX(Logs!$E$2:$E$500,MATCH('Beneficiaries (10)'!$B10,Logs!$A$2:$A$500,0)),"")</f>
        <v>01/03/2023</v>
      </c>
      <c r="K10" s="171" t="str">
        <f>IFERROR(INDEX(Logs!$F$2:$F$500,MATCH('Beneficiaries (10)'!$B10,Logs!$A$2:$A$500,0)),"")</f>
        <v>28/02/2024</v>
      </c>
      <c r="L10" s="166">
        <f>IFERROR(INDEX(Logs!$G$2:$G$500,MATCH('Beneficiaries (10)'!$B10,Logs!$A$2:$A$500,0)),0)</f>
        <v>22</v>
      </c>
      <c r="M10" s="166">
        <v>0</v>
      </c>
      <c r="N10" s="166">
        <f>M10+L10</f>
        <v>22</v>
      </c>
      <c r="O10" s="172">
        <f>IFERROR(INDEX(Logs!$H$2:$H$500,MATCH('Beneficiaries (10)'!$B10,Logs!$A$2:$A$500,0)),)</f>
        <v>204.16</v>
      </c>
      <c r="P10" s="173">
        <f>IFERROR(N10*O10,0)</f>
        <v>4491.5199999999995</v>
      </c>
      <c r="Q10" s="174"/>
      <c r="R10" s="12">
        <f>IF('Beneficiaries (10)'!$P$30&gt;0,1,"")</f>
        <v>1</v>
      </c>
    </row>
    <row r="11">
      <c r="A11" s="145" t="str">
        <f>ID_Valid(E11)</f>
      </c>
      <c r="B11" s="166">
        <v>182</v>
      </c>
      <c r="C11" s="167" t="str">
        <f>IFERROR(INDEX(Logs!$B$2:$B$500,MATCH('Beneficiaries (10)'!$B11,Logs!$A$2:$A$500,0)),"")</f>
        <v>Sive</v>
      </c>
      <c r="D11" s="167" t="str">
        <f>IFERROR(INDEX(Logs!$C$2:$C$500,MATCH('Beneficiaries (10)'!$B11,Logs!$A$2:$A$500,0)),"")</f>
        <v>Magqibelo</v>
      </c>
      <c r="E11" s="168" t="str">
        <f>IFERROR(INDEX(Logs!$D$2:$D$500,MATCH('Beneficiaries (10)'!$B11,Logs!$A$2:$A$500,0)),"")</f>
        <v>0106200813082</v>
      </c>
      <c r="F11" s="169" t="s">
        <v>125</v>
      </c>
      <c r="G11" s="166" t="str">
        <f>TheGender(E11)</f>
        <v>F</v>
      </c>
      <c r="H11" s="166" t="s">
        <v>125</v>
      </c>
      <c r="I11" s="166" t="s">
        <v>126</v>
      </c>
      <c r="J11" s="166" t="str">
        <f>IFERROR(INDEX(Logs!$E$2:$E$500,MATCH('Beneficiaries (10)'!$B11,Logs!$A$2:$A$500,0)),"")</f>
        <v>01/03/2023</v>
      </c>
      <c r="K11" s="166" t="str">
        <f>IFERROR(INDEX(Logs!$F$2:$F$500,MATCH('Beneficiaries (10)'!$B11,Logs!$A$2:$A$500,0)),"")</f>
        <v>28/02/2024</v>
      </c>
      <c r="L11" s="166">
        <f>IFERROR(INDEX(Logs!$G$2:$G$500,MATCH('Beneficiaries (10)'!$B11,Logs!$A$2:$A$500,0)),0)</f>
        <v>22</v>
      </c>
      <c r="M11" s="166">
        <v>0</v>
      </c>
      <c r="N11" s="166">
        <f>L11+M11</f>
        <v>22</v>
      </c>
      <c r="O11" s="172">
        <f>IFERROR(INDEX(Logs!$H$2:$H$500,MATCH('Beneficiaries (10)'!$B11,Logs!$A$2:$A$500,0)),)</f>
        <v>204.16</v>
      </c>
      <c r="P11" s="173">
        <f>IFERROR(N11*O11,0)</f>
        <v>4491.5199999999995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183</v>
      </c>
      <c r="C12" s="167" t="str">
        <f>IFERROR(INDEX(Logs!$B$2:$B$500,MATCH('Beneficiaries (10)'!$B12,Logs!$A$2:$A$500,0)),"")</f>
        <v>Vuyokazi</v>
      </c>
      <c r="D12" s="167" t="str">
        <f>IFERROR(INDEX(Logs!$C$2:$C$500,MATCH('Beneficiaries (10)'!$B12,Logs!$A$2:$A$500,0)),"")</f>
        <v>Mdunusana</v>
      </c>
      <c r="E12" s="168" t="str">
        <f>IFERROR(INDEX(Logs!$D$2:$D$500,MATCH('Beneficiaries (10)'!$B12,Logs!$A$2:$A$500,0)),"")</f>
        <v>6502150810082</v>
      </c>
      <c r="F12" s="169" t="s">
        <v>125</v>
      </c>
      <c r="G12" s="166" t="str">
        <f>TheGender(E12)</f>
        <v>F</v>
      </c>
      <c r="H12" s="166" t="s">
        <v>125</v>
      </c>
      <c r="I12" s="166" t="s">
        <v>126</v>
      </c>
      <c r="J12" s="166" t="str">
        <f>IFERROR(INDEX(Logs!$E$2:$E$500,MATCH('Beneficiaries (10)'!$B12,Logs!$A$2:$A$500,0)),"")</f>
        <v>01/03/2023</v>
      </c>
      <c r="K12" s="166" t="str">
        <f>IFERROR(INDEX(Logs!$F$2:$F$500,MATCH('Beneficiaries (10)'!$B12,Logs!$A$2:$A$500,0)),"")</f>
        <v>28/02/2024</v>
      </c>
      <c r="L12" s="166">
        <f>IFERROR(INDEX(Logs!$G$2:$G$500,MATCH('Beneficiaries (10)'!$B12,Logs!$A$2:$A$500,0)),0)</f>
        <v>22</v>
      </c>
      <c r="M12" s="166">
        <v>0</v>
      </c>
      <c r="N12" s="166">
        <f>L12+M12</f>
        <v>22</v>
      </c>
      <c r="O12" s="172">
        <f>IFERROR(INDEX(Logs!$H$2:$H$500,MATCH('Beneficiaries (10)'!$B12,Logs!$A$2:$A$500,0)),)</f>
        <v>204.16</v>
      </c>
      <c r="P12" s="173">
        <f>IFERROR(N12*O12,0)</f>
        <v>4491.5199999999995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184</v>
      </c>
      <c r="C13" s="167" t="str">
        <f>IFERROR(INDEX(Logs!$B$2:$B$500,MATCH('Beneficiaries (10)'!$B13,Logs!$A$2:$A$500,0)),"")</f>
        <v>Zikhona</v>
      </c>
      <c r="D13" s="167" t="str">
        <f>IFERROR(INDEX(Logs!$C$2:$C$500,MATCH('Beneficiaries (10)'!$B13,Logs!$A$2:$A$500,0)),"")</f>
        <v>Ngwane</v>
      </c>
      <c r="E13" s="168" t="str">
        <f>IFERROR(INDEX(Logs!$D$2:$D$500,MATCH('Beneficiaries (10)'!$B13,Logs!$A$2:$A$500,0)),"")</f>
        <v>7702110376088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(10)'!$B13,Logs!$A$2:$A$500,0)),"")</f>
        <v>01/03/2023</v>
      </c>
      <c r="K13" s="166" t="str">
        <f>IFERROR(INDEX(Logs!$F$2:$F$500,MATCH('Beneficiaries (10)'!$B13,Logs!$A$2:$A$500,0)),"")</f>
        <v>28/02/2024</v>
      </c>
      <c r="L13" s="166">
        <f>IFERROR(INDEX(Logs!$G$2:$G$500,MATCH('Beneficiaries (10)'!$B13,Logs!$A$2:$A$500,0)),0)</f>
        <v>22</v>
      </c>
      <c r="M13" s="166">
        <v>0</v>
      </c>
      <c r="N13" s="166">
        <f>L13+M13</f>
        <v>22</v>
      </c>
      <c r="O13" s="172">
        <f>IFERROR(INDEX(Logs!$H$2:$H$500,MATCH('Beneficiaries (10)'!$B13,Logs!$A$2:$A$500,0)),)</f>
        <v>204.16</v>
      </c>
      <c r="P13" s="173">
        <f>IFERROR(N13*O13,0)</f>
        <v>4491.5199999999995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185</v>
      </c>
      <c r="C14" s="167" t="str">
        <f>IFERROR(INDEX(Logs!$B$2:$B$500,MATCH('Beneficiaries (10)'!$B14,Logs!$A$2:$A$500,0)),"")</f>
        <v>Zodwa</v>
      </c>
      <c r="D14" s="167" t="str">
        <f>IFERROR(INDEX(Logs!$C$2:$C$500,MATCH('Beneficiaries (10)'!$B14,Logs!$A$2:$A$500,0)),"")</f>
        <v>Bozo</v>
      </c>
      <c r="E14" s="168" t="str">
        <f>IFERROR(INDEX(Logs!$D$2:$D$500,MATCH('Beneficiaries (10)'!$B14,Logs!$A$2:$A$500,0)),"")</f>
        <v>7903031539081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(10)'!$B14,Logs!$A$2:$A$500,0)),"")</f>
        <v>01/03/2023</v>
      </c>
      <c r="K14" s="166" t="str">
        <f>IFERROR(INDEX(Logs!$F$2:$F$500,MATCH('Beneficiaries (10)'!$B14,Logs!$A$2:$A$500,0)),"")</f>
        <v>28/02/2024</v>
      </c>
      <c r="L14" s="166">
        <f>IFERROR(INDEX(Logs!$G$2:$G$500,MATCH('Beneficiaries (10)'!$B14,Logs!$A$2:$A$500,0)),0)</f>
        <v>22</v>
      </c>
      <c r="M14" s="166">
        <v>0</v>
      </c>
      <c r="N14" s="166">
        <f>L14+M14</f>
        <v>22</v>
      </c>
      <c r="O14" s="172">
        <f>IFERROR(INDEX(Logs!$H$2:$H$500,MATCH('Beneficiaries (10)'!$B14,Logs!$A$2:$A$500,0)),)</f>
        <v>218.08</v>
      </c>
      <c r="P14" s="173">
        <f>IFERROR(N14*O14,0)</f>
        <v>4797.76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186</v>
      </c>
      <c r="C15" s="167" t="str">
        <f>IFERROR(INDEX(Logs!$B$2:$B$500,MATCH('Beneficiaries (10)'!$B15,Logs!$A$2:$A$500,0)),"")</f>
        <v>Michael</v>
      </c>
      <c r="D15" s="167" t="str">
        <f>IFERROR(INDEX(Logs!$C$2:$C$500,MATCH('Beneficiaries (10)'!$B15,Logs!$A$2:$A$500,0)),"")</f>
        <v>Ramba</v>
      </c>
      <c r="E15" s="168" t="str">
        <f>IFERROR(INDEX(Logs!$D$2:$D$500,MATCH('Beneficiaries (10)'!$B15,Logs!$A$2:$A$500,0)),"")</f>
        <v>7405015423084</v>
      </c>
      <c r="F15" s="169" t="s">
        <v>125</v>
      </c>
      <c r="G15" s="166" t="str">
        <f>TheGender(E15)</f>
        <v>M</v>
      </c>
      <c r="H15" s="166" t="s">
        <v>125</v>
      </c>
      <c r="I15" s="166" t="s">
        <v>126</v>
      </c>
      <c r="J15" s="166" t="str">
        <f>IFERROR(INDEX(Logs!$E$2:$E$500,MATCH('Beneficiaries (10)'!$B15,Logs!$A$2:$A$500,0)),"")</f>
        <v>06/03/2023</v>
      </c>
      <c r="K15" s="166" t="str">
        <f>IFERROR(INDEX(Logs!$F$2:$F$500,MATCH('Beneficiaries (10)'!$B15,Logs!$A$2:$A$500,0)),"")</f>
        <v>31/03/2024</v>
      </c>
      <c r="L15" s="166">
        <f>IFERROR(INDEX(Logs!$G$2:$G$500,MATCH('Beneficiaries (10)'!$B15,Logs!$A$2:$A$500,0)),0)</f>
        <v>22</v>
      </c>
      <c r="M15" s="166">
        <v>0</v>
      </c>
      <c r="N15" s="166">
        <f>L15+M15</f>
        <v>22</v>
      </c>
      <c r="O15" s="172">
        <f>IFERROR(INDEX(Logs!$H$2:$H$500,MATCH('Beneficiaries (10)'!$B15,Logs!$A$2:$A$500,0)),)</f>
        <v>204.16</v>
      </c>
      <c r="P15" s="173">
        <f>IFERROR(N15*O15,0)</f>
        <v>4491.5199999999995</v>
      </c>
      <c r="Q15" s="174"/>
      <c r="R15" s="12"/>
    </row>
    <row r="16">
      <c r="A16" s="145" t="str">
        <f>ID_Valid(E16)</f>
      </c>
      <c r="B16" s="166">
        <v>187</v>
      </c>
      <c r="C16" s="167" t="str">
        <f>IFERROR(INDEX(Logs!$B$2:$B$500,MATCH('Beneficiaries (10)'!$B16,Logs!$A$2:$A$500,0)),"")</f>
        <v>Thembakazi</v>
      </c>
      <c r="D16" s="167" t="str">
        <f>IFERROR(INDEX(Logs!$C$2:$C$500,MATCH('Beneficiaries (10)'!$B16,Logs!$A$2:$A$500,0)),"")</f>
        <v>Mqhamkana</v>
      </c>
      <c r="E16" s="168" t="str">
        <f>IFERROR(INDEX(Logs!$D$2:$D$500,MATCH('Beneficiaries (10)'!$B16,Logs!$A$2:$A$500,0)),"")</f>
        <v>8908200358089</v>
      </c>
      <c r="F16" s="169" t="s">
        <v>125</v>
      </c>
      <c r="G16" s="166" t="str">
        <f>TheGender(E16)</f>
        <v>F</v>
      </c>
      <c r="H16" s="166" t="s">
        <v>125</v>
      </c>
      <c r="I16" s="166" t="s">
        <v>126</v>
      </c>
      <c r="J16" s="166" t="str">
        <f>IFERROR(INDEX(Logs!$E$2:$E$500,MATCH('Beneficiaries (10)'!$B16,Logs!$A$2:$A$500,0)),"")</f>
        <v>06/03/2023</v>
      </c>
      <c r="K16" s="166" t="str">
        <f>IFERROR(INDEX(Logs!$F$2:$F$500,MATCH('Beneficiaries (10)'!$B16,Logs!$A$2:$A$500,0)),"")</f>
        <v>31/03/2024</v>
      </c>
      <c r="L16" s="166">
        <f>IFERROR(INDEX(Logs!$G$2:$G$500,MATCH('Beneficiaries (10)'!$B16,Logs!$A$2:$A$500,0)),0)</f>
        <v>22</v>
      </c>
      <c r="M16" s="166">
        <v>0</v>
      </c>
      <c r="N16" s="166">
        <f>L16+M16</f>
        <v>22</v>
      </c>
      <c r="O16" s="172">
        <f>IFERROR(INDEX(Logs!$H$2:$H$500,MATCH('Beneficiaries (10)'!$B16,Logs!$A$2:$A$500,0)),)</f>
        <v>204.16</v>
      </c>
      <c r="P16" s="173">
        <f>IFERROR(N16*O16,0)</f>
        <v>4491.5199999999995</v>
      </c>
      <c r="Q16" s="174"/>
      <c r="R16" s="12"/>
    </row>
    <row r="17">
      <c r="A17" s="145" t="str">
        <f>ID_Valid(E17)</f>
      </c>
      <c r="B17" s="166">
        <v>188</v>
      </c>
      <c r="C17" s="167" t="str">
        <f>IFERROR(INDEX(Logs!$B$2:$B$500,MATCH('Beneficiaries (10)'!$B17,Logs!$A$2:$A$500,0)),"")</f>
        <v>Nontsikeleko</v>
      </c>
      <c r="D17" s="167" t="str">
        <f>IFERROR(INDEX(Logs!$C$2:$C$500,MATCH('Beneficiaries (10)'!$B17,Logs!$A$2:$A$500,0)),"")</f>
        <v>Makhendeleni</v>
      </c>
      <c r="E17" s="168" t="str">
        <f>IFERROR(INDEX(Logs!$D$2:$D$500,MATCH('Beneficiaries (10)'!$B17,Logs!$A$2:$A$500,0)),"")</f>
        <v>8612241717085</v>
      </c>
      <c r="F17" s="169" t="s">
        <v>125</v>
      </c>
      <c r="G17" s="166" t="str">
        <f>TheGender(E17)</f>
        <v>F</v>
      </c>
      <c r="H17" s="166" t="s">
        <v>125</v>
      </c>
      <c r="I17" s="166" t="s">
        <v>126</v>
      </c>
      <c r="J17" s="166" t="str">
        <f>IFERROR(INDEX(Logs!$E$2:$E$500,MATCH('Beneficiaries (10)'!$B17,Logs!$A$2:$A$500,0)),"")</f>
        <v>06/03/2023</v>
      </c>
      <c r="K17" s="166" t="str">
        <f>IFERROR(INDEX(Logs!$F$2:$F$500,MATCH('Beneficiaries (10)'!$B17,Logs!$A$2:$A$500,0)),"")</f>
        <v>31/03/2024</v>
      </c>
      <c r="L17" s="166">
        <f>IFERROR(INDEX(Logs!$G$2:$G$500,MATCH('Beneficiaries (10)'!$B17,Logs!$A$2:$A$500,0)),0)</f>
        <v>22</v>
      </c>
      <c r="M17" s="166">
        <v>0</v>
      </c>
      <c r="N17" s="166">
        <f>L17+M17</f>
        <v>22</v>
      </c>
      <c r="O17" s="172">
        <f>IFERROR(INDEX(Logs!$H$2:$H$500,MATCH('Beneficiaries (10)'!$B17,Logs!$A$2:$A$500,0)),)</f>
        <v>204.16</v>
      </c>
      <c r="P17" s="173">
        <f>IFERROR(N17*O17,0)</f>
        <v>4491.5199999999995</v>
      </c>
      <c r="Q17" s="174"/>
      <c r="R17" s="12"/>
    </row>
    <row r="18">
      <c r="A18" s="145" t="str">
        <f>ID_Valid(E18)</f>
      </c>
      <c r="B18" s="166">
        <v>189</v>
      </c>
      <c r="C18" s="167" t="str">
        <f>IFERROR(INDEX(Logs!$B$2:$B$500,MATCH('Beneficiaries (10)'!$B18,Logs!$A$2:$A$500,0)),"")</f>
        <v>Mamela</v>
      </c>
      <c r="D18" s="167" t="str">
        <f>IFERROR(INDEX(Logs!$C$2:$C$500,MATCH('Beneficiaries (10)'!$B18,Logs!$A$2:$A$500,0)),"")</f>
        <v>Posiso</v>
      </c>
      <c r="E18" s="168" t="str">
        <f>IFERROR(INDEX(Logs!$D$2:$D$500,MATCH('Beneficiaries (10)'!$B18,Logs!$A$2:$A$500,0)),"")</f>
        <v>8903180995083</v>
      </c>
      <c r="F18" s="169" t="s">
        <v>125</v>
      </c>
      <c r="G18" s="166" t="str">
        <f>TheGender(E18)</f>
        <v>F</v>
      </c>
      <c r="H18" s="166" t="s">
        <v>125</v>
      </c>
      <c r="I18" s="166" t="s">
        <v>126</v>
      </c>
      <c r="J18" s="166" t="str">
        <f>IFERROR(INDEX(Logs!$E$2:$E$500,MATCH('Beneficiaries (10)'!$B18,Logs!$A$2:$A$500,0)),"")</f>
        <v>06/03/2023</v>
      </c>
      <c r="K18" s="166" t="str">
        <f>IFERROR(INDEX(Logs!$F$2:$F$500,MATCH('Beneficiaries (10)'!$B18,Logs!$A$2:$A$500,0)),"")</f>
        <v>31/03/2024</v>
      </c>
      <c r="L18" s="166">
        <f>IFERROR(INDEX(Logs!$G$2:$G$500,MATCH('Beneficiaries (10)'!$B18,Logs!$A$2:$A$500,0)),0)</f>
        <v>22</v>
      </c>
      <c r="M18" s="166">
        <v>0</v>
      </c>
      <c r="N18" s="166">
        <f>L18+M18</f>
        <v>22</v>
      </c>
      <c r="O18" s="172">
        <f>IFERROR(INDEX(Logs!$H$2:$H$500,MATCH('Beneficiaries (10)'!$B18,Logs!$A$2:$A$500,0)),)</f>
        <v>204.16</v>
      </c>
      <c r="P18" s="173">
        <f>IFERROR(N18*O18,0)</f>
        <v>4491.5199999999995</v>
      </c>
      <c r="Q18" s="174"/>
      <c r="R18" s="12"/>
    </row>
    <row r="19">
      <c r="A19" s="145" t="str">
        <f>ID_Valid(E19)</f>
      </c>
      <c r="B19" s="166">
        <v>190</v>
      </c>
      <c r="C19" s="167" t="str">
        <f>IFERROR(INDEX(Logs!$B$2:$B$500,MATCH('Beneficiaries (10)'!$B19,Logs!$A$2:$A$500,0)),"")</f>
        <v>Mthetheleli</v>
      </c>
      <c r="D19" s="167" t="str">
        <f>IFERROR(INDEX(Logs!$C$2:$C$500,MATCH('Beneficiaries (10)'!$B19,Logs!$A$2:$A$500,0)),"")</f>
        <v>Mputha</v>
      </c>
      <c r="E19" s="168" t="str">
        <f>IFERROR(INDEX(Logs!$D$2:$D$500,MATCH('Beneficiaries (10)'!$B19,Logs!$A$2:$A$500,0)),"")</f>
        <v>7704215475088</v>
      </c>
      <c r="F19" s="169" t="s">
        <v>125</v>
      </c>
      <c r="G19" s="166" t="str">
        <f>TheGender(E19)</f>
        <v>M</v>
      </c>
      <c r="H19" s="166" t="s">
        <v>125</v>
      </c>
      <c r="I19" s="166" t="s">
        <v>126</v>
      </c>
      <c r="J19" s="166" t="str">
        <f>IFERROR(INDEX(Logs!$E$2:$E$500,MATCH('Beneficiaries (10)'!$B19,Logs!$A$2:$A$500,0)),"")</f>
        <v>06/03/2023</v>
      </c>
      <c r="K19" s="166" t="str">
        <f>IFERROR(INDEX(Logs!$F$2:$F$500,MATCH('Beneficiaries (10)'!$B19,Logs!$A$2:$A$500,0)),"")</f>
        <v>31/03/2024</v>
      </c>
      <c r="L19" s="166">
        <f>IFERROR(INDEX(Logs!$G$2:$G$500,MATCH('Beneficiaries (10)'!$B19,Logs!$A$2:$A$500,0)),0)</f>
        <v>22</v>
      </c>
      <c r="M19" s="166">
        <v>0</v>
      </c>
      <c r="N19" s="166">
        <f>L19+M19</f>
        <v>22</v>
      </c>
      <c r="O19" s="172">
        <f>IFERROR(INDEX(Logs!$H$2:$H$500,MATCH('Beneficiaries (10)'!$B19,Logs!$A$2:$A$500,0)),)</f>
        <v>204.16</v>
      </c>
      <c r="P19" s="173">
        <f>IFERROR(N19*O19,0)</f>
        <v>4491.5199999999995</v>
      </c>
      <c r="Q19" s="174"/>
      <c r="R19" s="12"/>
    </row>
    <row r="20">
      <c r="A20" s="145" t="str">
        <f>ID_Valid(E20)</f>
      </c>
      <c r="B20" s="166">
        <v>191</v>
      </c>
      <c r="C20" s="167" t="str">
        <f>IFERROR(INDEX(Logs!$B$2:$B$500,MATCH('Beneficiaries (10)'!$B20,Logs!$A$2:$A$500,0)),"")</f>
        <v>Sicelo</v>
      </c>
      <c r="D20" s="167" t="str">
        <f>IFERROR(INDEX(Logs!$C$2:$C$500,MATCH('Beneficiaries (10)'!$B20,Logs!$A$2:$A$500,0)),"")</f>
        <v>Ndlovu</v>
      </c>
      <c r="E20" s="168" t="str">
        <f>IFERROR(INDEX(Logs!$D$2:$D$500,MATCH('Beneficiaries (10)'!$B20,Logs!$A$2:$A$500,0)),"")</f>
        <v>8001125870089</v>
      </c>
      <c r="F20" s="169" t="s">
        <v>125</v>
      </c>
      <c r="G20" s="166" t="str">
        <f>TheGender(E20)</f>
        <v>M</v>
      </c>
      <c r="H20" s="166" t="s">
        <v>125</v>
      </c>
      <c r="I20" s="166" t="s">
        <v>126</v>
      </c>
      <c r="J20" s="166" t="str">
        <f>IFERROR(INDEX(Logs!$E$2:$E$500,MATCH('Beneficiaries (10)'!$B20,Logs!$A$2:$A$500,0)),"")</f>
        <v>13/03/2023</v>
      </c>
      <c r="K20" s="166" t="str">
        <f>IFERROR(INDEX(Logs!$F$2:$F$500,MATCH('Beneficiaries (10)'!$B20,Logs!$A$2:$A$500,0)),"")</f>
        <v>28/02/2024</v>
      </c>
      <c r="L20" s="166">
        <f>IFERROR(INDEX(Logs!$G$2:$G$500,MATCH('Beneficiaries (10)'!$B20,Logs!$A$2:$A$500,0)),0)</f>
        <v>22</v>
      </c>
      <c r="M20" s="166">
        <v>0</v>
      </c>
      <c r="N20" s="166">
        <f>L20+M20</f>
        <v>22</v>
      </c>
      <c r="O20" s="172">
        <f>IFERROR(INDEX(Logs!$H$2:$H$500,MATCH('Beneficiaries (10)'!$B20,Logs!$A$2:$A$500,0)),)</f>
        <v>204.16</v>
      </c>
      <c r="P20" s="173">
        <f>IFERROR(N20*O20,0)</f>
        <v>4491.5199999999995</v>
      </c>
      <c r="Q20" s="174"/>
      <c r="R20" s="146" t="s"/>
    </row>
    <row r="21">
      <c r="A21" s="145" t="str">
        <f>ID_Valid(E21)</f>
      </c>
      <c r="B21" s="166">
        <v>192</v>
      </c>
      <c r="C21" s="167" t="str">
        <f>IFERROR(INDEX(Logs!$B$2:$B$500,MATCH('Beneficiaries (10)'!$B21,Logs!$A$2:$A$500,0)),"")</f>
        <v>Yandiswa</v>
      </c>
      <c r="D21" s="167" t="str">
        <f>IFERROR(INDEX(Logs!$C$2:$C$500,MATCH('Beneficiaries (10)'!$B21,Logs!$A$2:$A$500,0)),"")</f>
        <v>Mjodo</v>
      </c>
      <c r="E21" s="168" t="str">
        <f>IFERROR(INDEX(Logs!$D$2:$D$500,MATCH('Beneficiaries (10)'!$B21,Logs!$A$2:$A$500,0)),"")</f>
        <v>8302040557086</v>
      </c>
      <c r="F21" s="169" t="s">
        <v>125</v>
      </c>
      <c r="G21" s="166" t="str">
        <f>TheGender(E21)</f>
        <v>F</v>
      </c>
      <c r="H21" s="166" t="s">
        <v>125</v>
      </c>
      <c r="I21" s="166" t="s">
        <v>126</v>
      </c>
      <c r="J21" s="166" t="str">
        <f>IFERROR(INDEX(Logs!$E$2:$E$500,MATCH('Beneficiaries (10)'!$B21,Logs!$A$2:$A$500,0)),"")</f>
        <v>13/03/2023</v>
      </c>
      <c r="K21" s="166" t="str">
        <f>IFERROR(INDEX(Logs!$F$2:$F$500,MATCH('Beneficiaries (10)'!$B21,Logs!$A$2:$A$500,0)),"")</f>
        <v>31/03/2024</v>
      </c>
      <c r="L21" s="166">
        <f>IFERROR(INDEX(Logs!$G$2:$G$500,MATCH('Beneficiaries (10)'!$B21,Logs!$A$2:$A$500,0)),0)</f>
        <v>22</v>
      </c>
      <c r="M21" s="166">
        <v>0</v>
      </c>
      <c r="N21" s="166">
        <f>L21+M21</f>
        <v>22</v>
      </c>
      <c r="O21" s="172">
        <f>IFERROR(INDEX(Logs!$H$2:$H$500,MATCH('Beneficiaries (10)'!$B21,Logs!$A$2:$A$500,0)),)</f>
        <v>204.16</v>
      </c>
      <c r="P21" s="173">
        <f>IFERROR(N21*O21,0)</f>
        <v>4491.5199999999995</v>
      </c>
      <c r="Q21" s="174"/>
      <c r="R21" s="146" t="s"/>
    </row>
    <row r="22">
      <c r="A22" s="145" t="str">
        <f>ID_Valid(E22)</f>
      </c>
      <c r="B22" s="166">
        <v>193</v>
      </c>
      <c r="C22" s="175" t="str">
        <f>IFERROR(INDEX(Logs!$B$2:$B$500,MATCH('Beneficiaries (10)'!$B22,Logs!$A$2:$A$500,0)),"")</f>
        <v>Jerome</v>
      </c>
      <c r="D22" s="167" t="str">
        <f>IFERROR(INDEX(Logs!$C$2:$C$500,MATCH('Beneficiaries (10)'!$B22,Logs!$A$2:$A$500,0)),"")</f>
        <v>Gomis</v>
      </c>
      <c r="E22" s="168" t="str">
        <f>IFERROR(INDEX(Logs!$D$2:$D$500,MATCH('Beneficiaries (10)'!$B22,Logs!$A$2:$A$500,0)),"")</f>
        <v>6807106122080</v>
      </c>
      <c r="F22" s="169" t="s">
        <v>125</v>
      </c>
      <c r="G22" s="166" t="str">
        <f>TheGender(E22)</f>
        <v>M</v>
      </c>
      <c r="H22" s="166" t="s">
        <v>125</v>
      </c>
      <c r="I22" s="166" t="s">
        <v>126</v>
      </c>
      <c r="J22" s="166" t="str">
        <f>IFERROR(INDEX(Logs!$E$2:$E$500,MATCH('Beneficiaries (10)'!$B22,Logs!$A$2:$A$500,0)),"")</f>
        <v>01/04/2023</v>
      </c>
      <c r="K22" s="166" t="str">
        <f>IFERROR(INDEX(Logs!$F$2:$F$500,MATCH('Beneficiaries (10)'!$B22,Logs!$A$2:$A$500,0)),"")</f>
        <v>31/03/2024</v>
      </c>
      <c r="L22" s="166">
        <f>IFERROR(INDEX(Logs!$G$2:$G$500,MATCH('Beneficiaries (10)'!$B22,Logs!$A$2:$A$500,0)),0)</f>
        <v>22</v>
      </c>
      <c r="M22" s="166">
        <v>0</v>
      </c>
      <c r="N22" s="166">
        <f>L22+M22</f>
        <v>22</v>
      </c>
      <c r="O22" s="172">
        <f>IFERROR(INDEX(Logs!$H$2:$H$500,MATCH('Beneficiaries (10)'!$B22,Logs!$A$2:$A$500,0)),)</f>
        <v>204.16</v>
      </c>
      <c r="P22" s="173">
        <f>IFERROR(N22*O22,0)</f>
        <v>4491.5199999999995</v>
      </c>
      <c r="Q22" s="174"/>
      <c r="R22" s="146" t="s"/>
    </row>
    <row r="23">
      <c r="A23" s="145" t="str">
        <f>ID_Valid(E23)</f>
      </c>
      <c r="B23" s="166">
        <v>194</v>
      </c>
      <c r="C23" s="175" t="str">
        <f>IFERROR(INDEX(Logs!$B$2:$B$500,MATCH('Beneficiaries (10)'!$B23,Logs!$A$2:$A$500,0)),"")</f>
        <v>Yolanda</v>
      </c>
      <c r="D23" s="167" t="str">
        <f>IFERROR(INDEX(Logs!$C$2:$C$500,MATCH('Beneficiaries (10)'!$B23,Logs!$A$2:$A$500,0)),"")</f>
        <v>Snico</v>
      </c>
      <c r="E23" s="168" t="str">
        <f>IFERROR(INDEX(Logs!$D$2:$D$500,MATCH('Beneficiaries (10)'!$B23,Logs!$A$2:$A$500,0)),"")</f>
        <v>9002150755087</v>
      </c>
      <c r="F23" s="169" t="s">
        <v>125</v>
      </c>
      <c r="G23" s="166" t="str">
        <f>TheGender(E23)</f>
        <v>F</v>
      </c>
      <c r="H23" s="166" t="s">
        <v>125</v>
      </c>
      <c r="I23" s="166" t="s">
        <v>126</v>
      </c>
      <c r="J23" s="166" t="str">
        <f>IFERROR(INDEX(Logs!$E$2:$E$500,MATCH('Beneficiaries (10)'!$B23,Logs!$A$2:$A$500,0)),"")</f>
        <v>01/04/2023</v>
      </c>
      <c r="K23" s="166" t="str">
        <f>IFERROR(INDEX(Logs!$F$2:$F$500,MATCH('Beneficiaries (10)'!$B23,Logs!$A$2:$A$500,0)),"")</f>
        <v>31/03/2024</v>
      </c>
      <c r="L23" s="166">
        <f>IFERROR(INDEX(Logs!$G$2:$G$500,MATCH('Beneficiaries (10)'!$B23,Logs!$A$2:$A$500,0)),0)</f>
        <v>22</v>
      </c>
      <c r="M23" s="166">
        <v>0</v>
      </c>
      <c r="N23" s="166">
        <f>L23+M23</f>
        <v>22</v>
      </c>
      <c r="O23" s="172">
        <f>IFERROR(INDEX(Logs!$H$2:$H$500,MATCH('Beneficiaries (10)'!$B23,Logs!$A$2:$A$500,0)),)</f>
        <v>204.16</v>
      </c>
      <c r="P23" s="173">
        <f>IFERROR(N23*O23,0)</f>
        <v>4491.5199999999995</v>
      </c>
      <c r="Q23" s="174"/>
      <c r="R23" s="146" t="s"/>
    </row>
    <row r="24">
      <c r="A24" s="145" t="str">
        <f>ID_Valid(E24)</f>
      </c>
      <c r="B24" s="166">
        <v>195</v>
      </c>
      <c r="C24" s="175" t="str">
        <f>IFERROR(INDEX(Logs!$B$2:$B$500,MATCH('Beneficiaries (10)'!$B24,Logs!$A$2:$A$500,0)),"")</f>
        <v>Thandiwe</v>
      </c>
      <c r="D24" s="167" t="str">
        <f>IFERROR(INDEX(Logs!$C$2:$C$500,MATCH('Beneficiaries (10)'!$B24,Logs!$A$2:$A$500,0)),"")</f>
        <v>Ncamiso</v>
      </c>
      <c r="E24" s="168" t="str">
        <f>IFERROR(INDEX(Logs!$D$2:$D$500,MATCH('Beneficiaries (10)'!$B24,Logs!$A$2:$A$500,0)),"")</f>
        <v>9006261693087</v>
      </c>
      <c r="F24" s="169" t="s">
        <v>125</v>
      </c>
      <c r="G24" s="166" t="str">
        <f>TheGender(E24)</f>
        <v>F</v>
      </c>
      <c r="H24" s="166" t="s">
        <v>125</v>
      </c>
      <c r="I24" s="166" t="s">
        <v>126</v>
      </c>
      <c r="J24" s="166" t="str">
        <f>IFERROR(INDEX(Logs!$E$2:$E$500,MATCH('Beneficiaries (10)'!$B24,Logs!$A$2:$A$500,0)),"")</f>
        <v>01/04/2023</v>
      </c>
      <c r="K24" s="166" t="str">
        <f>IFERROR(INDEX(Logs!$F$2:$F$500,MATCH('Beneficiaries (10)'!$B24,Logs!$A$2:$A$500,0)),"")</f>
        <v>31/03/2024</v>
      </c>
      <c r="L24" s="166">
        <f>IFERROR(INDEX(Logs!$G$2:$G$500,MATCH('Beneficiaries (10)'!$B24,Logs!$A$2:$A$500,0)),0)</f>
        <v>22</v>
      </c>
      <c r="M24" s="166">
        <v>0</v>
      </c>
      <c r="N24" s="166">
        <f>L24+M24</f>
        <v>22</v>
      </c>
      <c r="O24" s="172">
        <f>IFERROR(INDEX(Logs!$H$2:$H$500,MATCH('Beneficiaries (10)'!$B24,Logs!$A$2:$A$500,0)),)</f>
        <v>204.16</v>
      </c>
      <c r="P24" s="173">
        <f>IFERROR(N24*O24,0)</f>
        <v>4491.5199999999995</v>
      </c>
      <c r="Q24" s="174"/>
      <c r="R24" s="146" t="s"/>
    </row>
    <row r="25">
      <c r="A25" s="145" t="str">
        <f>ID_Valid(E25)</f>
      </c>
      <c r="B25" s="166">
        <v>196</v>
      </c>
      <c r="C25" s="171" t="str">
        <f>IFERROR(INDEX(Logs!$B$2:$B$500,MATCH('Beneficiaries (10)'!$B25,Logs!$A$2:$A$500,0)),"")</f>
        <v>Siyabonga</v>
      </c>
      <c r="D25" s="167" t="str">
        <f>IFERROR(INDEX(Logs!$C$2:$C$500,MATCH('Beneficiaries (10)'!$B25,Logs!$A$2:$A$500,0)),"")</f>
        <v>Mfakadolo</v>
      </c>
      <c r="E25" s="168" t="str">
        <f>IFERROR(INDEX(Logs!$D$2:$D$500,MATCH('Beneficiaries (10)'!$B25,Logs!$A$2:$A$500,0)),"")</f>
        <v>8103076236086</v>
      </c>
      <c r="F25" s="169" t="s">
        <v>125</v>
      </c>
      <c r="G25" s="166" t="str">
        <f>TheGender(E25)</f>
        <v>M</v>
      </c>
      <c r="H25" s="166" t="s">
        <v>125</v>
      </c>
      <c r="I25" s="166" t="s">
        <v>126</v>
      </c>
      <c r="J25" s="166" t="str">
        <f>IFERROR(INDEX(Logs!$E$2:$E$500,MATCH('Beneficiaries (10)'!$B25,Logs!$A$2:$A$500,0)),"")</f>
        <v>03/04/2023</v>
      </c>
      <c r="K25" s="166" t="str">
        <f>IFERROR(INDEX(Logs!$F$2:$F$500,MATCH('Beneficiaries (10)'!$B25,Logs!$A$2:$A$500,0)),"")</f>
        <v>31/03/2024</v>
      </c>
      <c r="L25" s="166">
        <f>IFERROR(INDEX(Logs!$G$2:$G$500,MATCH('Beneficiaries (10)'!$B25,Logs!$A$2:$A$500,0)),0)</f>
        <v>17</v>
      </c>
      <c r="M25" s="166">
        <v>0</v>
      </c>
      <c r="N25" s="166">
        <f>L25+M25</f>
        <v>17</v>
      </c>
      <c r="O25" s="172">
        <f>IFERROR(INDEX(Logs!$H$2:$H$500,MATCH('Beneficiaries (10)'!$B25,Logs!$A$2:$A$500,0)),)</f>
        <v>204.16</v>
      </c>
      <c r="P25" s="173">
        <f>IFERROR(N25*O25,0)</f>
        <v>3470.72</v>
      </c>
      <c r="Q25" s="174"/>
      <c r="R25" s="146" t="s"/>
    </row>
    <row r="26">
      <c r="A26" s="145" t="str">
        <f>ID_Valid(E26)</f>
      </c>
      <c r="B26" s="166">
        <v>197</v>
      </c>
      <c r="C26" s="171" t="str">
        <f>IFERROR(INDEX(Logs!$B$2:$B$500,MATCH('Beneficiaries (10)'!$B26,Logs!$A$2:$A$500,0)),"")</f>
        <v>Siphenkosi</v>
      </c>
      <c r="D26" s="167" t="str">
        <f>IFERROR(INDEX(Logs!$C$2:$C$500,MATCH('Beneficiaries (10)'!$B26,Logs!$A$2:$A$500,0)),"")</f>
        <v>Magudumana</v>
      </c>
      <c r="E26" s="168" t="str">
        <f>IFERROR(INDEX(Logs!$D$2:$D$500,MATCH('Beneficiaries (10)'!$B26,Logs!$A$2:$A$500,0)),"")</f>
        <v>9302116121089</v>
      </c>
      <c r="F26" s="169" t="s">
        <v>125</v>
      </c>
      <c r="G26" s="166" t="str">
        <f>TheGender(E26)</f>
        <v>M</v>
      </c>
      <c r="H26" s="166" t="s">
        <v>125</v>
      </c>
      <c r="I26" s="166" t="s">
        <v>126</v>
      </c>
      <c r="J26" s="166" t="str">
        <f>IFERROR(INDEX(Logs!$E$2:$E$500,MATCH('Beneficiaries (10)'!$B26,Logs!$A$2:$A$500,0)),"")</f>
        <v>03/04/2023</v>
      </c>
      <c r="K26" s="166" t="str">
        <f>IFERROR(INDEX(Logs!$F$2:$F$500,MATCH('Beneficiaries (10)'!$B26,Logs!$A$2:$A$500,0)),"")</f>
        <v>31/03/2024</v>
      </c>
      <c r="L26" s="166">
        <f>IFERROR(INDEX(Logs!$G$2:$G$500,MATCH('Beneficiaries (10)'!$B26,Logs!$A$2:$A$500,0)),0)</f>
        <v>17</v>
      </c>
      <c r="M26" s="166">
        <v>0</v>
      </c>
      <c r="N26" s="166">
        <f>L26+M26</f>
        <v>17</v>
      </c>
      <c r="O26" s="172">
        <f>IFERROR(INDEX(Logs!$H$2:$H$500,MATCH('Beneficiaries (10)'!$B26,Logs!$A$2:$A$500,0)),)</f>
        <v>204.16</v>
      </c>
      <c r="P26" s="173">
        <f>IFERROR(N26*O26,0)</f>
        <v>3470.72</v>
      </c>
      <c r="Q26" s="174"/>
      <c r="R26" s="146" t="s"/>
    </row>
    <row r="27">
      <c r="A27" s="145" t="str">
        <f>ID_Valid(E27)</f>
      </c>
      <c r="B27" s="166">
        <v>198</v>
      </c>
      <c r="C27" s="171" t="str">
        <f>IFERROR(INDEX(Logs!$B$2:$B$500,MATCH('Beneficiaries (10)'!$B27,Logs!$A$2:$A$500,0)),"")</f>
        <v>Silvia</v>
      </c>
      <c r="D27" s="167" t="str">
        <f>IFERROR(INDEX(Logs!$C$2:$C$500,MATCH('Beneficiaries (10)'!$B27,Logs!$A$2:$A$500,0)),"")</f>
        <v>Jenkins</v>
      </c>
      <c r="E27" s="168" t="str">
        <f>IFERROR(INDEX(Logs!$D$2:$D$500,MATCH('Beneficiaries (10)'!$B27,Logs!$A$2:$A$500,0)),"")</f>
        <v>7207300323080</v>
      </c>
      <c r="F27" s="169" t="s">
        <v>125</v>
      </c>
      <c r="G27" s="166" t="str">
        <f>TheGender(E27)</f>
        <v>F</v>
      </c>
      <c r="H27" s="166" t="s">
        <v>125</v>
      </c>
      <c r="I27" s="166" t="s">
        <v>126</v>
      </c>
      <c r="J27" s="166" t="str">
        <f>IFERROR(INDEX(Logs!$E$2:$E$500,MATCH('Beneficiaries (10)'!$B27,Logs!$A$2:$A$500,0)),"")</f>
        <v>01/05/2023</v>
      </c>
      <c r="K27" s="166" t="str">
        <f>IFERROR(INDEX(Logs!$F$2:$F$500,MATCH('Beneficiaries (10)'!$B27,Logs!$A$2:$A$500,0)),"")</f>
        <v>30/04/2024</v>
      </c>
      <c r="L27" s="166">
        <f>IFERROR(INDEX(Logs!$G$2:$G$500,MATCH('Beneficiaries (10)'!$B27,Logs!$A$2:$A$500,0)),0)</f>
        <v>17</v>
      </c>
      <c r="M27" s="166">
        <v>0</v>
      </c>
      <c r="N27" s="166">
        <f>L27+M27</f>
        <v>17</v>
      </c>
      <c r="O27" s="172">
        <f>IFERROR(INDEX(Logs!$H$2:$H$500,MATCH('Beneficiaries (10)'!$B27,Logs!$A$2:$A$500,0)),)</f>
        <v>204.16</v>
      </c>
      <c r="P27" s="173">
        <f>IFERROR(N27*O27,0)</f>
        <v>3470.72</v>
      </c>
      <c r="Q27" s="174"/>
      <c r="R27" s="146" t="s"/>
    </row>
    <row r="28">
      <c r="A28" s="145" t="str">
        <f>ID_Valid(E28)</f>
      </c>
      <c r="B28" s="166">
        <v>199</v>
      </c>
      <c r="C28" s="171" t="str">
        <f>IFERROR(INDEX(Logs!$B$2:$B$500,MATCH('Beneficiaries (10)'!$B28,Logs!$A$2:$A$500,0)),"")</f>
        <v>Anthony</v>
      </c>
      <c r="D28" s="167" t="str">
        <f>IFERROR(INDEX(Logs!$C$2:$C$500,MATCH('Beneficiaries (10)'!$B28,Logs!$A$2:$A$500,0)),"")</f>
        <v>Rich</v>
      </c>
      <c r="E28" s="168" t="str">
        <f>IFERROR(INDEX(Logs!$D$2:$D$500,MATCH('Beneficiaries (10)'!$B28,Logs!$A$2:$A$500,0)),"")</f>
        <v>7809035210084</v>
      </c>
      <c r="F28" s="169" t="s">
        <v>125</v>
      </c>
      <c r="G28" s="166" t="str">
        <f>TheGender(E28)</f>
        <v>M</v>
      </c>
      <c r="H28" s="166" t="s">
        <v>125</v>
      </c>
      <c r="I28" s="166" t="s">
        <v>126</v>
      </c>
      <c r="J28" s="166" t="str">
        <f>IFERROR(INDEX(Logs!$E$2:$E$500,MATCH('Beneficiaries (10)'!$B28,Logs!$A$2:$A$500,0)),"")</f>
        <v>01/05/2023</v>
      </c>
      <c r="K28" s="166" t="str">
        <f>IFERROR(INDEX(Logs!$F$2:$F$500,MATCH('Beneficiaries (10)'!$B28,Logs!$A$2:$A$500,0)),"")</f>
        <v>30/04/2024</v>
      </c>
      <c r="L28" s="166">
        <f>IFERROR(INDEX(Logs!$G$2:$G$500,MATCH('Beneficiaries (10)'!$B28,Logs!$A$2:$A$500,0)),0)</f>
        <v>17</v>
      </c>
      <c r="M28" s="166">
        <v>0</v>
      </c>
      <c r="N28" s="166">
        <f>L28+M28</f>
        <v>17</v>
      </c>
      <c r="O28" s="172">
        <f>IFERROR(INDEX(Logs!$H$2:$H$500,MATCH('Beneficiaries (10)'!$B28,Logs!$A$2:$A$500,0)),)</f>
        <v>204.16</v>
      </c>
      <c r="P28" s="173">
        <f>IFERROR(N28*O28,0)</f>
        <v>3470.72</v>
      </c>
      <c r="Q28" s="174"/>
      <c r="R28" s="146" t="s"/>
    </row>
    <row r="29">
      <c r="A29" s="145" t="str">
        <f>ID_Valid(E29)</f>
      </c>
      <c r="B29" s="166">
        <v>200</v>
      </c>
      <c r="C29" s="171" t="str">
        <f>IFERROR(INDEX(Logs!$B$2:$B$500,MATCH('Beneficiaries (10)'!$B29,Logs!$A$2:$A$500,0)),"")</f>
        <v>Cleo</v>
      </c>
      <c r="D29" s="171" t="str">
        <f>IFERROR(INDEX(Logs!$C$2:$C$500,MATCH('Beneficiaries (10)'!$B29,Logs!$A$2:$A$500,0)),"")</f>
        <v>Vogel</v>
      </c>
      <c r="E29" s="168" t="str">
        <f>IFERROR(INDEX(Logs!$D$2:$D$500,MATCH('Beneficiaries (10)'!$B29,Logs!$A$2:$A$500,0)),"")</f>
        <v>9809080165082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IFERROR(INDEX(Logs!$E$2:$E$500,MATCH('Beneficiaries (10)'!$B29,Logs!$A$2:$A$500,0)),"")</f>
        <v>01/05/2023</v>
      </c>
      <c r="K29" s="166" t="str">
        <f>IFERROR(INDEX(Logs!$F$2:$F$500,MATCH('Beneficiaries (10)'!$B29,Logs!$A$2:$A$500,0)),"")</f>
        <v>30/04/2024</v>
      </c>
      <c r="L29" s="166">
        <f>IFERROR(INDEX(Logs!$G$2:$G$500,MATCH('Beneficiaries (10)'!$B29,Logs!$A$2:$A$500,0)),0)</f>
        <v>17</v>
      </c>
      <c r="M29" s="166">
        <v>0</v>
      </c>
      <c r="N29" s="166">
        <f>L29+M29</f>
        <v>17</v>
      </c>
      <c r="O29" s="172">
        <f>IFERROR(INDEX(Logs!$H$2:$H$500,MATCH('Beneficiaries (10)'!$B29,Logs!$A$2:$A$500,0)),)</f>
        <v>204.16</v>
      </c>
      <c r="P29" s="173">
        <f>IFERROR(N29*O29,0)</f>
        <v>3470.72</v>
      </c>
      <c r="Q29" s="174"/>
      <c r="R29" s="146" t="s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415</v>
      </c>
      <c r="M30" s="177">
        <f>SUM(M10:M29)</f>
        <v>0</v>
      </c>
      <c r="N30" s="177">
        <f>SUM(N10:N29)</f>
        <v>415</v>
      </c>
      <c r="O30" s="178">
        <f>SUM(O10:O29)</f>
        <v>4097.119999999999</v>
      </c>
      <c r="P30" s="179">
        <f>SUM(P10:P29)</f>
        <v>85032.639999999985</v>
      </c>
      <c r="Q30" s="180"/>
      <c r="R30" s="146" t="s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  <c r="R31" s="146" t="s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  <c r="R32" s="146" t="s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201</v>
      </c>
      <c r="C10" s="167" t="str">
        <f>IFERROR(INDEX(Logs!$B$2:$B$500,MATCH('Beneficiaries (11)'!$B10,Logs!$A$2:$A$500,0)),"")</f>
        <v>Mkhululi</v>
      </c>
      <c r="D10" s="167" t="str">
        <f>IFERROR(INDEX(Logs!$C$2:$C$500,MATCH('Beneficiaries (11)'!$B10,Logs!$A$2:$A$500,0)),"")</f>
        <v>Rorwana</v>
      </c>
      <c r="E10" s="168" t="str">
        <f>IFERROR(INDEX(Logs!$D$2:$D$500,MATCH('Beneficiaries (11)'!$B10,Logs!$A$2:$A$500,0)),"")</f>
        <v>8701106314086</v>
      </c>
      <c r="F10" s="169" t="s">
        <v>125</v>
      </c>
      <c r="G10" s="166" t="str">
        <f>TheGender(E10)</f>
        <v>M</v>
      </c>
      <c r="H10" s="166" t="s">
        <v>125</v>
      </c>
      <c r="I10" s="170" t="s">
        <v>126</v>
      </c>
      <c r="J10" s="171" t="str">
        <f>IFERROR(INDEX(Logs!$E$2:$E$500,MATCH('Beneficiaries (11)'!$B10,Logs!$A$2:$A$500,0)),"")</f>
        <v>01/05/2023</v>
      </c>
      <c r="K10" s="171" t="str">
        <f>IFERROR(INDEX(Logs!$F$2:$F$500,MATCH('Beneficiaries (11)'!$B10,Logs!$A$2:$A$500,0)),"")</f>
        <v>30/04/2024</v>
      </c>
      <c r="L10" s="166">
        <f>IFERROR(INDEX(Logs!$G$2:$G$500,MATCH('Beneficiaries (11)'!$B10,Logs!$A$2:$A$500,0)),0)</f>
        <v>22</v>
      </c>
      <c r="M10" s="166">
        <v>0</v>
      </c>
      <c r="N10" s="166">
        <f>M10+L10</f>
        <v>22</v>
      </c>
      <c r="O10" s="172">
        <f>IFERROR(INDEX(Logs!$H$2:$H$500,MATCH('Beneficiaries (11)'!$B10,Logs!$A$2:$A$500,0)),)</f>
        <v>204.16</v>
      </c>
      <c r="P10" s="173">
        <f>IFERROR(N10*O10,0)</f>
        <v>4491.5199999999995</v>
      </c>
      <c r="Q10" s="174"/>
      <c r="R10" s="12">
        <f>IF('Beneficiaries (10)'!$P$30&gt;0,1,"")</f>
        <v>1</v>
      </c>
    </row>
    <row r="11">
      <c r="A11" s="145" t="str">
        <f>ID_Valid(E11)</f>
      </c>
      <c r="B11" s="166">
        <v>202</v>
      </c>
      <c r="C11" s="167" t="str">
        <f>IFERROR(INDEX(Logs!$B$2:$B$500,MATCH('Beneficiaries (11)'!$B11,Logs!$A$2:$A$500,0)),"")</f>
        <v>Nomusa</v>
      </c>
      <c r="D11" s="167" t="str">
        <f>IFERROR(INDEX(Logs!$C$2:$C$500,MATCH('Beneficiaries (11)'!$B11,Logs!$A$2:$A$500,0)),"")</f>
        <v>Taleni</v>
      </c>
      <c r="E11" s="168" t="str">
        <f>IFERROR(INDEX(Logs!$D$2:$D$500,MATCH('Beneficiaries (11)'!$B11,Logs!$A$2:$A$500,0)),"")</f>
        <v>9108140260086</v>
      </c>
      <c r="F11" s="169" t="s">
        <v>125</v>
      </c>
      <c r="G11" s="166" t="str">
        <f>TheGender(E11)</f>
        <v>F</v>
      </c>
      <c r="H11" s="166" t="s">
        <v>125</v>
      </c>
      <c r="I11" s="166" t="s">
        <v>126</v>
      </c>
      <c r="J11" s="166" t="str">
        <f>IFERROR(INDEX(Logs!$E$2:$E$500,MATCH('Beneficiaries (11)'!$B11,Logs!$A$2:$A$500,0)),"")</f>
        <v>01/05/2023</v>
      </c>
      <c r="K11" s="166" t="str">
        <f>IFERROR(INDEX(Logs!$F$2:$F$500,MATCH('Beneficiaries (11)'!$B11,Logs!$A$2:$A$500,0)),"")</f>
        <v>30/04/2024</v>
      </c>
      <c r="L11" s="166">
        <f>IFERROR(INDEX(Logs!$G$2:$G$500,MATCH('Beneficiaries (11)'!$B11,Logs!$A$2:$A$500,0)),0)</f>
        <v>22</v>
      </c>
      <c r="M11" s="166">
        <v>0</v>
      </c>
      <c r="N11" s="166">
        <f>L11+M11</f>
        <v>22</v>
      </c>
      <c r="O11" s="172">
        <f>IFERROR(INDEX(Logs!$H$2:$H$500,MATCH('Beneficiaries (11)'!$B11,Logs!$A$2:$A$500,0)),)</f>
        <v>204.16</v>
      </c>
      <c r="P11" s="173">
        <f>IFERROR(N11*O11,0)</f>
        <v>4491.5199999999995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203</v>
      </c>
      <c r="C12" s="167" t="str">
        <f>IFERROR(INDEX(Logs!$B$2:$B$500,MATCH('Beneficiaries (11)'!$B12,Logs!$A$2:$A$500,0)),"")</f>
        <v>Sanelise</v>
      </c>
      <c r="D12" s="167" t="str">
        <f>IFERROR(INDEX(Logs!$C$2:$C$500,MATCH('Beneficiaries (11)'!$B12,Logs!$A$2:$A$500,0)),"")</f>
        <v>Maqhina</v>
      </c>
      <c r="E12" s="168" t="str">
        <f>IFERROR(INDEX(Logs!$D$2:$D$500,MATCH('Beneficiaries (11)'!$B12,Logs!$A$2:$A$500,0)),"")</f>
        <v>9906135448081</v>
      </c>
      <c r="F12" s="169" t="s">
        <v>125</v>
      </c>
      <c r="G12" s="166" t="str">
        <f>TheGender(E12)</f>
        <v>M</v>
      </c>
      <c r="H12" s="166" t="s">
        <v>125</v>
      </c>
      <c r="I12" s="166" t="s">
        <v>126</v>
      </c>
      <c r="J12" s="166" t="str">
        <f>IFERROR(INDEX(Logs!$E$2:$E$500,MATCH('Beneficiaries (11)'!$B12,Logs!$A$2:$A$500,0)),"")</f>
        <v>01/05/2023</v>
      </c>
      <c r="K12" s="166" t="str">
        <f>IFERROR(INDEX(Logs!$F$2:$F$500,MATCH('Beneficiaries (11)'!$B12,Logs!$A$2:$A$500,0)),"")</f>
        <v>30/04/2024</v>
      </c>
      <c r="L12" s="166">
        <f>IFERROR(INDEX(Logs!$G$2:$G$500,MATCH('Beneficiaries (11)'!$B12,Logs!$A$2:$A$500,0)),0)</f>
        <v>22</v>
      </c>
      <c r="M12" s="166">
        <v>0</v>
      </c>
      <c r="N12" s="166">
        <f>L12+M12</f>
        <v>22</v>
      </c>
      <c r="O12" s="172">
        <f>IFERROR(INDEX(Logs!$H$2:$H$500,MATCH('Beneficiaries (11)'!$B12,Logs!$A$2:$A$500,0)),)</f>
        <v>204.16</v>
      </c>
      <c r="P12" s="173">
        <f>IFERROR(N12*O12,0)</f>
        <v>4491.5199999999995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204</v>
      </c>
      <c r="C13" s="167" t="str">
        <f>IFERROR(INDEX(Logs!$B$2:$B$500,MATCH('Beneficiaries (11)'!$B13,Logs!$A$2:$A$500,0)),"")</f>
        <v>Pamela</v>
      </c>
      <c r="D13" s="167" t="str">
        <f>IFERROR(INDEX(Logs!$C$2:$C$500,MATCH('Beneficiaries (11)'!$B13,Logs!$A$2:$A$500,0)),"")</f>
        <v>Van Rooyen</v>
      </c>
      <c r="E13" s="168" t="str">
        <f>IFERROR(INDEX(Logs!$D$2:$D$500,MATCH('Beneficiaries (11)'!$B13,Logs!$A$2:$A$500,0)),"")</f>
        <v>8411241184085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(11)'!$B13,Logs!$A$2:$A$500,0)),"")</f>
        <v>01/05/2023</v>
      </c>
      <c r="K13" s="166" t="str">
        <f>IFERROR(INDEX(Logs!$F$2:$F$500,MATCH('Beneficiaries (11)'!$B13,Logs!$A$2:$A$500,0)),"")</f>
        <v>30/04/2024</v>
      </c>
      <c r="L13" s="166">
        <f>IFERROR(INDEX(Logs!$G$2:$G$500,MATCH('Beneficiaries (11)'!$B13,Logs!$A$2:$A$500,0)),0)</f>
        <v>22</v>
      </c>
      <c r="M13" s="166">
        <v>0</v>
      </c>
      <c r="N13" s="166">
        <f>L13+M13</f>
        <v>22</v>
      </c>
      <c r="O13" s="172">
        <f>IFERROR(INDEX(Logs!$H$2:$H$500,MATCH('Beneficiaries (11)'!$B13,Logs!$A$2:$A$500,0)),)</f>
        <v>204.16</v>
      </c>
      <c r="P13" s="173">
        <f>IFERROR(N13*O13,0)</f>
        <v>4491.5199999999995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205</v>
      </c>
      <c r="C14" s="167" t="str">
        <f>IFERROR(INDEX(Logs!$B$2:$B$500,MATCH('Beneficiaries (11)'!$B14,Logs!$A$2:$A$500,0)),"")</f>
        <v>Nompumelelo</v>
      </c>
      <c r="D14" s="167" t="str">
        <f>IFERROR(INDEX(Logs!$C$2:$C$500,MATCH('Beneficiaries (11)'!$B14,Logs!$A$2:$A$500,0)),"")</f>
        <v>Buhlungu</v>
      </c>
      <c r="E14" s="168" t="str">
        <f>IFERROR(INDEX(Logs!$D$2:$D$500,MATCH('Beneficiaries (11)'!$B14,Logs!$A$2:$A$500,0)),"")</f>
        <v>8011180772088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(11)'!$B14,Logs!$A$2:$A$500,0)),"")</f>
        <v>01/05/2023</v>
      </c>
      <c r="K14" s="166" t="str">
        <f>IFERROR(INDEX(Logs!$F$2:$F$500,MATCH('Beneficiaries (11)'!$B14,Logs!$A$2:$A$500,0)),"")</f>
        <v>30/04/2024</v>
      </c>
      <c r="L14" s="166">
        <f>IFERROR(INDEX(Logs!$G$2:$G$500,MATCH('Beneficiaries (11)'!$B14,Logs!$A$2:$A$500,0)),0)</f>
        <v>22</v>
      </c>
      <c r="M14" s="166">
        <v>0</v>
      </c>
      <c r="N14" s="166">
        <f>L14+M14</f>
        <v>22</v>
      </c>
      <c r="O14" s="172">
        <f>IFERROR(INDEX(Logs!$H$2:$H$500,MATCH('Beneficiaries (11)'!$B14,Logs!$A$2:$A$500,0)),)</f>
        <v>218.08</v>
      </c>
      <c r="P14" s="173">
        <f>IFERROR(N14*O14,0)</f>
        <v>4797.76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206</v>
      </c>
      <c r="C15" s="167" t="str">
        <f>IFERROR(INDEX(Logs!$B$2:$B$500,MATCH('Beneficiaries (11)'!$B15,Logs!$A$2:$A$500,0)),"")</f>
        <v>Uthunathi</v>
      </c>
      <c r="D15" s="167" t="str">
        <f>IFERROR(INDEX(Logs!$C$2:$C$500,MATCH('Beneficiaries (11)'!$B15,Logs!$A$2:$A$500,0)),"")</f>
        <v>Desemela</v>
      </c>
      <c r="E15" s="168" t="str">
        <f>IFERROR(INDEX(Logs!$D$2:$D$500,MATCH('Beneficiaries (11)'!$B15,Logs!$A$2:$A$500,0)),"")</f>
        <v>0002200210082</v>
      </c>
      <c r="F15" s="169" t="s">
        <v>125</v>
      </c>
      <c r="G15" s="166" t="str">
        <f>TheGender(E15)</f>
        <v>F</v>
      </c>
      <c r="H15" s="166" t="s">
        <v>125</v>
      </c>
      <c r="I15" s="166" t="s">
        <v>126</v>
      </c>
      <c r="J15" s="166" t="str">
        <f>IFERROR(INDEX(Logs!$E$2:$E$500,MATCH('Beneficiaries (11)'!$B15,Logs!$A$2:$A$500,0)),"")</f>
        <v>01/05/2023</v>
      </c>
      <c r="K15" s="166" t="str">
        <f>IFERROR(INDEX(Logs!$F$2:$F$500,MATCH('Beneficiaries (11)'!$B15,Logs!$A$2:$A$500,0)),"")</f>
        <v>30/04/2024</v>
      </c>
      <c r="L15" s="166">
        <f>IFERROR(INDEX(Logs!$G$2:$G$500,MATCH('Beneficiaries (11)'!$B15,Logs!$A$2:$A$500,0)),0)</f>
        <v>22</v>
      </c>
      <c r="M15" s="166">
        <v>0</v>
      </c>
      <c r="N15" s="166">
        <f>L15+M15</f>
        <v>22</v>
      </c>
      <c r="O15" s="172">
        <f>IFERROR(INDEX(Logs!$H$2:$H$500,MATCH('Beneficiaries (11)'!$B15,Logs!$A$2:$A$500,0)),)</f>
        <v>204.16</v>
      </c>
      <c r="P15" s="173">
        <f>IFERROR(N15*O15,0)</f>
        <v>4491.5199999999995</v>
      </c>
      <c r="Q15" s="174"/>
      <c r="R15" s="146" t="s"/>
    </row>
    <row r="16">
      <c r="A16" s="145" t="str">
        <f>ID_Valid(E16)</f>
      </c>
      <c r="B16" s="166">
        <v>207</v>
      </c>
      <c r="C16" s="167" t="str">
        <f>IFERROR(INDEX(Logs!$B$2:$B$500,MATCH('Beneficiaries (11)'!$B16,Logs!$A$2:$A$500,0)),"")</f>
        <v>Mpheleki</v>
      </c>
      <c r="D16" s="167" t="str">
        <f>IFERROR(INDEX(Logs!$C$2:$C$500,MATCH('Beneficiaries (11)'!$B16,Logs!$A$2:$A$500,0)),"")</f>
        <v>Jwayi</v>
      </c>
      <c r="E16" s="168" t="str">
        <f>IFERROR(INDEX(Logs!$D$2:$D$500,MATCH('Beneficiaries (11)'!$B16,Logs!$A$2:$A$500,0)),"")</f>
        <v>7205185679089</v>
      </c>
      <c r="F16" s="169" t="s">
        <v>125</v>
      </c>
      <c r="G16" s="166" t="str">
        <f>TheGender(E16)</f>
        <v>M</v>
      </c>
      <c r="H16" s="166" t="s">
        <v>125</v>
      </c>
      <c r="I16" s="166" t="s">
        <v>126</v>
      </c>
      <c r="J16" s="166" t="str">
        <f>IFERROR(INDEX(Logs!$E$2:$E$500,MATCH('Beneficiaries (11)'!$B16,Logs!$A$2:$A$500,0)),"")</f>
        <v>01/05/2023</v>
      </c>
      <c r="K16" s="166" t="str">
        <f>IFERROR(INDEX(Logs!$F$2:$F$500,MATCH('Beneficiaries (11)'!$B16,Logs!$A$2:$A$500,0)),"")</f>
        <v>30/04/2024</v>
      </c>
      <c r="L16" s="166">
        <f>IFERROR(INDEX(Logs!$G$2:$G$500,MATCH('Beneficiaries (11)'!$B16,Logs!$A$2:$A$500,0)),0)</f>
        <v>22</v>
      </c>
      <c r="M16" s="166">
        <v>0</v>
      </c>
      <c r="N16" s="166">
        <f>L16+M16</f>
        <v>22</v>
      </c>
      <c r="O16" s="172">
        <f>IFERROR(INDEX(Logs!$H$2:$H$500,MATCH('Beneficiaries (11)'!$B16,Logs!$A$2:$A$500,0)),)</f>
        <v>204.16</v>
      </c>
      <c r="P16" s="173">
        <f>IFERROR(N16*O16,0)</f>
        <v>4491.5199999999995</v>
      </c>
      <c r="Q16" s="174"/>
      <c r="R16" s="146" t="s"/>
    </row>
    <row r="17">
      <c r="A17" s="145" t="str">
        <f>ID_Valid(E17)</f>
      </c>
      <c r="B17" s="166">
        <v>208</v>
      </c>
      <c r="C17" s="167" t="str">
        <f>IFERROR(INDEX(Logs!$B$2:$B$500,MATCH('Beneficiaries (11)'!$B17,Logs!$A$2:$A$500,0)),"")</f>
        <v>Mduduzi</v>
      </c>
      <c r="D17" s="167" t="str">
        <f>IFERROR(INDEX(Logs!$C$2:$C$500,MATCH('Beneficiaries (11)'!$B17,Logs!$A$2:$A$500,0)),"")</f>
        <v>Mongalo</v>
      </c>
      <c r="E17" s="168" t="str">
        <f>IFERROR(INDEX(Logs!$D$2:$D$500,MATCH('Beneficiaries (11)'!$B17,Logs!$A$2:$A$500,0)),"")</f>
        <v>7601115532085</v>
      </c>
      <c r="F17" s="169" t="s">
        <v>125</v>
      </c>
      <c r="G17" s="166" t="str">
        <f>TheGender(E17)</f>
        <v>M</v>
      </c>
      <c r="H17" s="166" t="s">
        <v>125</v>
      </c>
      <c r="I17" s="166" t="s">
        <v>126</v>
      </c>
      <c r="J17" s="166" t="str">
        <f>IFERROR(INDEX(Logs!$E$2:$E$500,MATCH('Beneficiaries (11)'!$B17,Logs!$A$2:$A$500,0)),"")</f>
        <v>01/05/2023</v>
      </c>
      <c r="K17" s="166" t="str">
        <f>IFERROR(INDEX(Logs!$F$2:$F$500,MATCH('Beneficiaries (11)'!$B17,Logs!$A$2:$A$500,0)),"")</f>
        <v>30/04/2024</v>
      </c>
      <c r="L17" s="166">
        <f>IFERROR(INDEX(Logs!$G$2:$G$500,MATCH('Beneficiaries (11)'!$B17,Logs!$A$2:$A$500,0)),0)</f>
        <v>22</v>
      </c>
      <c r="M17" s="166">
        <v>0</v>
      </c>
      <c r="N17" s="166">
        <f>L17+M17</f>
        <v>22</v>
      </c>
      <c r="O17" s="172">
        <f>IFERROR(INDEX(Logs!$H$2:$H$500,MATCH('Beneficiaries (11)'!$B17,Logs!$A$2:$A$500,0)),)</f>
        <v>204.16</v>
      </c>
      <c r="P17" s="173">
        <f>IFERROR(N17*O17,0)</f>
        <v>4491.5199999999995</v>
      </c>
      <c r="Q17" s="174"/>
    </row>
    <row r="18">
      <c r="A18" s="145" t="str">
        <f>ID_Valid(E18)</f>
      </c>
      <c r="B18" s="166">
        <v>209</v>
      </c>
      <c r="C18" s="167" t="str">
        <f>IFERROR(INDEX(Logs!$B$2:$B$500,MATCH('Beneficiaries (11)'!$B18,Logs!$A$2:$A$500,0)),"")</f>
        <v>Nomnikelo</v>
      </c>
      <c r="D18" s="167" t="str">
        <f>IFERROR(INDEX(Logs!$C$2:$C$500,MATCH('Beneficiaries (11)'!$B18,Logs!$A$2:$A$500,0)),"")</f>
        <v>Ngesi</v>
      </c>
      <c r="E18" s="168" t="str">
        <f>IFERROR(INDEX(Logs!$D$2:$D$500,MATCH('Beneficiaries (11)'!$B18,Logs!$A$2:$A$500,0)),"")</f>
        <v>8712240946089</v>
      </c>
      <c r="F18" s="169" t="s">
        <v>125</v>
      </c>
      <c r="G18" s="166" t="str">
        <f>TheGender(E18)</f>
        <v>F</v>
      </c>
      <c r="H18" s="166" t="s">
        <v>125</v>
      </c>
      <c r="I18" s="166" t="s">
        <v>126</v>
      </c>
      <c r="J18" s="166" t="str">
        <f>IFERROR(INDEX(Logs!$E$2:$E$500,MATCH('Beneficiaries (11)'!$B18,Logs!$A$2:$A$500,0)),"")</f>
        <v>01/05/2023</v>
      </c>
      <c r="K18" s="166" t="str">
        <f>IFERROR(INDEX(Logs!$F$2:$F$500,MATCH('Beneficiaries (11)'!$B18,Logs!$A$2:$A$500,0)),"")</f>
        <v>30/04/2024</v>
      </c>
      <c r="L18" s="166">
        <f>IFERROR(INDEX(Logs!$G$2:$G$500,MATCH('Beneficiaries (11)'!$B18,Logs!$A$2:$A$500,0)),0)</f>
        <v>22</v>
      </c>
      <c r="M18" s="166">
        <v>0</v>
      </c>
      <c r="N18" s="166">
        <f>L18+M18</f>
        <v>22</v>
      </c>
      <c r="O18" s="172">
        <f>IFERROR(INDEX(Logs!$H$2:$H$500,MATCH('Beneficiaries (11)'!$B18,Logs!$A$2:$A$500,0)),)</f>
        <v>204.16</v>
      </c>
      <c r="P18" s="173">
        <f>IFERROR(N18*O18,0)</f>
        <v>4491.5199999999995</v>
      </c>
      <c r="Q18" s="174"/>
    </row>
    <row r="19">
      <c r="A19" s="145" t="str">
        <f>ID_Valid(E19)</f>
      </c>
      <c r="B19" s="166">
        <v>210</v>
      </c>
      <c r="C19" s="167" t="str">
        <f>IFERROR(INDEX(Logs!$B$2:$B$500,MATCH('Beneficiaries (11)'!$B19,Logs!$A$2:$A$500,0)),"")</f>
        <v>Nomakhaya</v>
      </c>
      <c r="D19" s="167" t="str">
        <f>IFERROR(INDEX(Logs!$C$2:$C$500,MATCH('Beneficiaries (11)'!$B19,Logs!$A$2:$A$500,0)),"")</f>
        <v>Bukula</v>
      </c>
      <c r="E19" s="168" t="str">
        <f>IFERROR(INDEX(Logs!$D$2:$D$500,MATCH('Beneficiaries (11)'!$B19,Logs!$A$2:$A$500,0)),"")</f>
        <v>6505260816089</v>
      </c>
      <c r="F19" s="169" t="s">
        <v>125</v>
      </c>
      <c r="G19" s="166" t="str">
        <f>TheGender(E19)</f>
        <v>F</v>
      </c>
      <c r="H19" s="166" t="s">
        <v>125</v>
      </c>
      <c r="I19" s="166" t="s">
        <v>126</v>
      </c>
      <c r="J19" s="166" t="str">
        <f>IFERROR(INDEX(Logs!$E$2:$E$500,MATCH('Beneficiaries (11)'!$B19,Logs!$A$2:$A$500,0)),"")</f>
        <v>01/05/2023</v>
      </c>
      <c r="K19" s="166" t="str">
        <f>IFERROR(INDEX(Logs!$F$2:$F$500,MATCH('Beneficiaries (11)'!$B19,Logs!$A$2:$A$500,0)),"")</f>
        <v>30/04/2024</v>
      </c>
      <c r="L19" s="166">
        <f>IFERROR(INDEX(Logs!$G$2:$G$500,MATCH('Beneficiaries (11)'!$B19,Logs!$A$2:$A$500,0)),0)</f>
        <v>22</v>
      </c>
      <c r="M19" s="166">
        <v>0</v>
      </c>
      <c r="N19" s="166">
        <f>L19+M19</f>
        <v>22</v>
      </c>
      <c r="O19" s="172">
        <f>IFERROR(INDEX(Logs!$H$2:$H$500,MATCH('Beneficiaries (11)'!$B19,Logs!$A$2:$A$500,0)),)</f>
        <v>204.16</v>
      </c>
      <c r="P19" s="173">
        <f>IFERROR(N19*O19,0)</f>
        <v>4491.5199999999995</v>
      </c>
      <c r="Q19" s="174"/>
    </row>
    <row r="20">
      <c r="A20" s="145" t="str">
        <f>ID_Valid(E20)</f>
      </c>
      <c r="B20" s="166">
        <v>211</v>
      </c>
      <c r="C20" s="167" t="str">
        <f>IFERROR(INDEX(Logs!$B$2:$B$500,MATCH('Beneficiaries (11)'!$B20,Logs!$A$2:$A$500,0)),"")</f>
        <v>Mirriam</v>
      </c>
      <c r="D20" s="167" t="str">
        <f>IFERROR(INDEX(Logs!$C$2:$C$500,MATCH('Beneficiaries (11)'!$B20,Logs!$A$2:$A$500,0)),"")</f>
        <v>Masangweni</v>
      </c>
      <c r="E20" s="168" t="str">
        <f>IFERROR(INDEX(Logs!$D$2:$D$500,MATCH('Beneficiaries (11)'!$B20,Logs!$A$2:$A$500,0)),"")</f>
        <v>6910101486086</v>
      </c>
      <c r="F20" s="169" t="s">
        <v>125</v>
      </c>
      <c r="G20" s="166" t="str">
        <f>TheGender(E20)</f>
        <v>F</v>
      </c>
      <c r="H20" s="166" t="s">
        <v>125</v>
      </c>
      <c r="I20" s="166" t="s">
        <v>126</v>
      </c>
      <c r="J20" s="166" t="str">
        <f>IFERROR(INDEX(Logs!$E$2:$E$500,MATCH('Beneficiaries (11)'!$B20,Logs!$A$2:$A$500,0)),"")</f>
        <v>01/05/2023</v>
      </c>
      <c r="K20" s="166" t="str">
        <f>IFERROR(INDEX(Logs!$F$2:$F$500,MATCH('Beneficiaries (11)'!$B20,Logs!$A$2:$A$500,0)),"")</f>
        <v>30/04/2024</v>
      </c>
      <c r="L20" s="166">
        <f>IFERROR(INDEX(Logs!$G$2:$G$500,MATCH('Beneficiaries (11)'!$B20,Logs!$A$2:$A$500,0)),0)</f>
        <v>22</v>
      </c>
      <c r="M20" s="166">
        <v>0</v>
      </c>
      <c r="N20" s="166">
        <f>L20+M20</f>
        <v>22</v>
      </c>
      <c r="O20" s="172">
        <f>IFERROR(INDEX(Logs!$H$2:$H$500,MATCH('Beneficiaries (11)'!$B20,Logs!$A$2:$A$500,0)),)</f>
        <v>204.16</v>
      </c>
      <c r="P20" s="173">
        <f>IFERROR(N20*O20,0)</f>
        <v>4491.5199999999995</v>
      </c>
      <c r="Q20" s="174"/>
    </row>
    <row r="21">
      <c r="A21" s="145" t="str">
        <f>ID_Valid(E21)</f>
      </c>
      <c r="B21" s="166">
        <v>212</v>
      </c>
      <c r="C21" s="167" t="str">
        <f>IFERROR(INDEX(Logs!$B$2:$B$500,MATCH('Beneficiaries (11)'!$B21,Logs!$A$2:$A$500,0)),"")</f>
        <v>Xolelwa</v>
      </c>
      <c r="D21" s="167" t="str">
        <f>IFERROR(INDEX(Logs!$C$2:$C$500,MATCH('Beneficiaries (11)'!$B21,Logs!$A$2:$A$500,0)),"")</f>
        <v>Thoba</v>
      </c>
      <c r="E21" s="168" t="str">
        <f>IFERROR(INDEX(Logs!$D$2:$D$500,MATCH('Beneficiaries (11)'!$B21,Logs!$A$2:$A$500,0)),"")</f>
        <v>7706220556083</v>
      </c>
      <c r="F21" s="169" t="s">
        <v>125</v>
      </c>
      <c r="G21" s="166" t="str">
        <f>TheGender(E21)</f>
        <v>F</v>
      </c>
      <c r="H21" s="166" t="s">
        <v>125</v>
      </c>
      <c r="I21" s="166" t="s">
        <v>126</v>
      </c>
      <c r="J21" s="166" t="str">
        <f>IFERROR(INDEX(Logs!$E$2:$E$500,MATCH('Beneficiaries (11)'!$B21,Logs!$A$2:$A$500,0)),"")</f>
        <v>01/05/2023</v>
      </c>
      <c r="K21" s="166" t="str">
        <f>IFERROR(INDEX(Logs!$F$2:$F$500,MATCH('Beneficiaries (11)'!$B21,Logs!$A$2:$A$500,0)),"")</f>
        <v>30/04/2024</v>
      </c>
      <c r="L21" s="166">
        <f>IFERROR(INDEX(Logs!$G$2:$G$500,MATCH('Beneficiaries (11)'!$B21,Logs!$A$2:$A$500,0)),0)</f>
        <v>22</v>
      </c>
      <c r="M21" s="166">
        <v>0</v>
      </c>
      <c r="N21" s="166">
        <f>L21+M21</f>
        <v>22</v>
      </c>
      <c r="O21" s="172">
        <f>IFERROR(INDEX(Logs!$H$2:$H$500,MATCH('Beneficiaries (11)'!$B21,Logs!$A$2:$A$500,0)),)</f>
        <v>204.16</v>
      </c>
      <c r="P21" s="173">
        <f>IFERROR(N21*O21,0)</f>
        <v>4491.5199999999995</v>
      </c>
      <c r="Q21" s="174"/>
    </row>
    <row r="22">
      <c r="A22" s="145" t="str">
        <f>ID_Valid(E22)</f>
      </c>
      <c r="B22" s="166">
        <v>213</v>
      </c>
      <c r="C22" s="175" t="str">
        <f>IFERROR(INDEX(Logs!$B$2:$B$500,MATCH('Beneficiaries (11)'!$B22,Logs!$A$2:$A$500,0)),"")</f>
        <v>Noxolo</v>
      </c>
      <c r="D22" s="167" t="str">
        <f>IFERROR(INDEX(Logs!$C$2:$C$500,MATCH('Beneficiaries (11)'!$B22,Logs!$A$2:$A$500,0)),"")</f>
        <v>Dengemntu</v>
      </c>
      <c r="E22" s="168" t="str">
        <f>IFERROR(INDEX(Logs!$D$2:$D$500,MATCH('Beneficiaries (11)'!$B22,Logs!$A$2:$A$500,0)),"")</f>
        <v>8804011108088</v>
      </c>
      <c r="F22" s="169" t="s">
        <v>125</v>
      </c>
      <c r="G22" s="166" t="str">
        <f>TheGender(E22)</f>
        <v>F</v>
      </c>
      <c r="H22" s="166" t="s">
        <v>125</v>
      </c>
      <c r="I22" s="166" t="s">
        <v>126</v>
      </c>
      <c r="J22" s="166" t="str">
        <f>IFERROR(INDEX(Logs!$E$2:$E$500,MATCH('Beneficiaries (11)'!$B22,Logs!$A$2:$A$500,0)),"")</f>
        <v>01/05/2023</v>
      </c>
      <c r="K22" s="166" t="str">
        <f>IFERROR(INDEX(Logs!$F$2:$F$500,MATCH('Beneficiaries (11)'!$B22,Logs!$A$2:$A$500,0)),"")</f>
        <v>30/04/2024</v>
      </c>
      <c r="L22" s="166">
        <f>IFERROR(INDEX(Logs!$G$2:$G$500,MATCH('Beneficiaries (11)'!$B22,Logs!$A$2:$A$500,0)),0)</f>
        <v>22</v>
      </c>
      <c r="M22" s="166">
        <v>0</v>
      </c>
      <c r="N22" s="166">
        <f>L22+M22</f>
        <v>22</v>
      </c>
      <c r="O22" s="172">
        <f>IFERROR(INDEX(Logs!$H$2:$H$500,MATCH('Beneficiaries (11)'!$B22,Logs!$A$2:$A$500,0)),)</f>
        <v>204.16</v>
      </c>
      <c r="P22" s="173">
        <f>IFERROR(N22*O22,0)</f>
        <v>4491.5199999999995</v>
      </c>
      <c r="Q22" s="174"/>
    </row>
    <row r="23">
      <c r="A23" s="145" t="str">
        <f>ID_Valid(E23)</f>
      </c>
      <c r="B23" s="166">
        <v>214</v>
      </c>
      <c r="C23" s="175" t="str">
        <f>IFERROR(INDEX(Logs!$B$2:$B$500,MATCH('Beneficiaries (11)'!$B23,Logs!$A$2:$A$500,0)),"")</f>
        <v>Oliver</v>
      </c>
      <c r="D23" s="167" t="str">
        <f>IFERROR(INDEX(Logs!$C$2:$C$500,MATCH('Beneficiaries (11)'!$B23,Logs!$A$2:$A$500,0)),"")</f>
        <v>Matomela</v>
      </c>
      <c r="E23" s="168" t="str">
        <f>IFERROR(INDEX(Logs!$D$2:$D$500,MATCH('Beneficiaries (11)'!$B23,Logs!$A$2:$A$500,0)),"")</f>
        <v>6701115717081</v>
      </c>
      <c r="F23" s="169" t="s">
        <v>125</v>
      </c>
      <c r="G23" s="166" t="str">
        <f>TheGender(E23)</f>
        <v>M</v>
      </c>
      <c r="H23" s="166" t="s">
        <v>125</v>
      </c>
      <c r="I23" s="166" t="s">
        <v>126</v>
      </c>
      <c r="J23" s="166" t="str">
        <f>IFERROR(INDEX(Logs!$E$2:$E$500,MATCH('Beneficiaries (11)'!$B23,Logs!$A$2:$A$500,0)),"")</f>
        <v>01/05/2023</v>
      </c>
      <c r="K23" s="166" t="str">
        <f>IFERROR(INDEX(Logs!$F$2:$F$500,MATCH('Beneficiaries (11)'!$B23,Logs!$A$2:$A$500,0)),"")</f>
        <v>30/04/2024</v>
      </c>
      <c r="L23" s="166">
        <f>IFERROR(INDEX(Logs!$G$2:$G$500,MATCH('Beneficiaries (11)'!$B23,Logs!$A$2:$A$500,0)),0)</f>
        <v>18</v>
      </c>
      <c r="M23" s="166">
        <v>0</v>
      </c>
      <c r="N23" s="166">
        <f>L23+M23</f>
        <v>18</v>
      </c>
      <c r="O23" s="172">
        <f>IFERROR(INDEX(Logs!$H$2:$H$500,MATCH('Beneficiaries (11)'!$B23,Logs!$A$2:$A$500,0)),)</f>
        <v>204.16</v>
      </c>
      <c r="P23" s="173">
        <f>IFERROR(N23*O23,0)</f>
        <v>3674.88</v>
      </c>
      <c r="Q23" s="174"/>
    </row>
    <row r="24">
      <c r="A24" s="145" t="str">
        <f>ID_Valid(E24)</f>
      </c>
      <c r="B24" s="166">
        <v>215</v>
      </c>
      <c r="C24" s="175" t="str">
        <f>IFERROR(INDEX(Logs!$B$2:$B$500,MATCH('Beneficiaries (11)'!$B24,Logs!$A$2:$A$500,0)),"")</f>
        <v>Nomvuyo</v>
      </c>
      <c r="D24" s="167" t="str">
        <f>IFERROR(INDEX(Logs!$C$2:$C$500,MATCH('Beneficiaries (11)'!$B24,Logs!$A$2:$A$500,0)),"")</f>
        <v>Mayikana</v>
      </c>
      <c r="E24" s="168" t="str">
        <f>IFERROR(INDEX(Logs!$D$2:$D$500,MATCH('Beneficiaries (11)'!$B24,Logs!$A$2:$A$500,0)),"")</f>
        <v>8402160390084</v>
      </c>
      <c r="F24" s="169" t="s">
        <v>125</v>
      </c>
      <c r="G24" s="166" t="str">
        <f>TheGender(E24)</f>
        <v>F</v>
      </c>
      <c r="H24" s="166" t="s">
        <v>125</v>
      </c>
      <c r="I24" s="166" t="s">
        <v>126</v>
      </c>
      <c r="J24" s="166" t="str">
        <f>IFERROR(INDEX(Logs!$E$2:$E$500,MATCH('Beneficiaries (11)'!$B24,Logs!$A$2:$A$500,0)),"")</f>
        <v>12/05/2023</v>
      </c>
      <c r="K24" s="166" t="str">
        <f>IFERROR(INDEX(Logs!$F$2:$F$500,MATCH('Beneficiaries (11)'!$B24,Logs!$A$2:$A$500,0)),"")</f>
        <v>30/04/2024</v>
      </c>
      <c r="L24" s="166">
        <f>IFERROR(INDEX(Logs!$G$2:$G$500,MATCH('Beneficiaries (11)'!$B24,Logs!$A$2:$A$500,0)),0)</f>
        <v>17</v>
      </c>
      <c r="M24" s="166">
        <v>0</v>
      </c>
      <c r="N24" s="166">
        <f>L24+M24</f>
        <v>17</v>
      </c>
      <c r="O24" s="172">
        <f>IFERROR(INDEX(Logs!$H$2:$H$500,MATCH('Beneficiaries (11)'!$B24,Logs!$A$2:$A$500,0)),)</f>
        <v>204.16</v>
      </c>
      <c r="P24" s="173">
        <f>IFERROR(N24*O24,0)</f>
        <v>3470.72</v>
      </c>
      <c r="Q24" s="174"/>
    </row>
    <row r="25">
      <c r="A25" s="145" t="str">
        <f>ID_Valid(E25)</f>
      </c>
      <c r="B25" s="166">
        <v>216</v>
      </c>
      <c r="C25" s="171" t="str">
        <f>IFERROR(INDEX(Logs!$B$2:$B$500,MATCH('Beneficiaries (11)'!$B25,Logs!$A$2:$A$500,0)),"")</f>
        <v>Sibusiso</v>
      </c>
      <c r="D25" s="167" t="str">
        <f>IFERROR(INDEX(Logs!$C$2:$C$500,MATCH('Beneficiaries (11)'!$B25,Logs!$A$2:$A$500,0)),"")</f>
        <v>Ngqola</v>
      </c>
      <c r="E25" s="168" t="str">
        <f>IFERROR(INDEX(Logs!$D$2:$D$500,MATCH('Beneficiaries (11)'!$B25,Logs!$A$2:$A$500,0)),"")</f>
        <v>9104236202082</v>
      </c>
      <c r="F25" s="169" t="s">
        <v>125</v>
      </c>
      <c r="G25" s="166" t="str">
        <f>TheGender(E25)</f>
        <v>M</v>
      </c>
      <c r="H25" s="166" t="s">
        <v>125</v>
      </c>
      <c r="I25" s="166" t="s">
        <v>126</v>
      </c>
      <c r="J25" s="166" t="str">
        <f>IFERROR(INDEX(Logs!$E$2:$E$500,MATCH('Beneficiaries (11)'!$B25,Logs!$A$2:$A$500,0)),"")</f>
        <v>12/05/2023</v>
      </c>
      <c r="K25" s="166" t="str">
        <f>IFERROR(INDEX(Logs!$F$2:$F$500,MATCH('Beneficiaries (11)'!$B25,Logs!$A$2:$A$500,0)),"")</f>
        <v>30/04/2024</v>
      </c>
      <c r="L25" s="166">
        <f>IFERROR(INDEX(Logs!$G$2:$G$500,MATCH('Beneficiaries (11)'!$B25,Logs!$A$2:$A$500,0)),0)</f>
        <v>17</v>
      </c>
      <c r="M25" s="166">
        <v>0</v>
      </c>
      <c r="N25" s="166">
        <f>L25+M25</f>
        <v>17</v>
      </c>
      <c r="O25" s="172">
        <f>IFERROR(INDEX(Logs!$H$2:$H$500,MATCH('Beneficiaries (11)'!$B25,Logs!$A$2:$A$500,0)),)</f>
        <v>204.16</v>
      </c>
      <c r="P25" s="173">
        <f>IFERROR(N25*O25,0)</f>
        <v>3470.72</v>
      </c>
      <c r="Q25" s="174"/>
    </row>
    <row r="26">
      <c r="A26" s="145" t="str">
        <f>ID_Valid(E26)</f>
      </c>
      <c r="B26" s="166">
        <v>217</v>
      </c>
      <c r="C26" s="171" t="str">
        <f>IFERROR(INDEX(Logs!$B$2:$B$500,MATCH('Beneficiaries (11)'!$B26,Logs!$A$2:$A$500,0)),"")</f>
        <v>Jan</v>
      </c>
      <c r="D26" s="167" t="str">
        <f>IFERROR(INDEX(Logs!$C$2:$C$500,MATCH('Beneficiaries (11)'!$B26,Logs!$A$2:$A$500,0)),"")</f>
        <v>Coetzee</v>
      </c>
      <c r="E26" s="168" t="str">
        <f>IFERROR(INDEX(Logs!$D$2:$D$500,MATCH('Beneficiaries (11)'!$B26,Logs!$A$2:$A$500,0)),"")</f>
        <v>6610125058081</v>
      </c>
      <c r="F26" s="169" t="s">
        <v>125</v>
      </c>
      <c r="G26" s="166" t="str">
        <f>TheGender(E26)</f>
        <v>M</v>
      </c>
      <c r="H26" s="166" t="s">
        <v>125</v>
      </c>
      <c r="I26" s="166" t="s">
        <v>126</v>
      </c>
      <c r="J26" s="166" t="str">
        <f>IFERROR(INDEX(Logs!$E$2:$E$500,MATCH('Beneficiaries (11)'!$B26,Logs!$A$2:$A$500,0)),"")</f>
        <v>25/05/2023</v>
      </c>
      <c r="K26" s="166" t="str">
        <f>IFERROR(INDEX(Logs!$F$2:$F$500,MATCH('Beneficiaries (11)'!$B26,Logs!$A$2:$A$500,0)),"")</f>
        <v>30/04/2024</v>
      </c>
      <c r="L26" s="166">
        <f>IFERROR(INDEX(Logs!$G$2:$G$500,MATCH('Beneficiaries (11)'!$B26,Logs!$A$2:$A$500,0)),0)</f>
        <v>17</v>
      </c>
      <c r="M26" s="166">
        <v>0</v>
      </c>
      <c r="N26" s="166">
        <f>L26+M26</f>
        <v>17</v>
      </c>
      <c r="O26" s="172">
        <f>IFERROR(INDEX(Logs!$H$2:$H$500,MATCH('Beneficiaries (11)'!$B26,Logs!$A$2:$A$500,0)),)</f>
        <v>204.16</v>
      </c>
      <c r="P26" s="173">
        <f>IFERROR(N26*O26,0)</f>
        <v>3470.72</v>
      </c>
      <c r="Q26" s="174"/>
    </row>
    <row r="27">
      <c r="A27" s="145" t="str">
        <f>ID_Valid(E27)</f>
      </c>
      <c r="B27" s="166">
        <v>218</v>
      </c>
      <c r="C27" s="171" t="str">
        <f>IFERROR(INDEX(Logs!$B$2:$B$500,MATCH('Beneficiaries (11)'!$B27,Logs!$A$2:$A$500,0)),"")</f>
        <v>Hendrik</v>
      </c>
      <c r="D27" s="167" t="str">
        <f>IFERROR(INDEX(Logs!$C$2:$C$500,MATCH('Beneficiaries (11)'!$B27,Logs!$A$2:$A$500,0)),"")</f>
        <v>Vlink</v>
      </c>
      <c r="E27" s="168" t="str">
        <f>IFERROR(INDEX(Logs!$D$2:$D$500,MATCH('Beneficiaries (11)'!$B27,Logs!$A$2:$A$500,0)),"")</f>
        <v>8509206721088</v>
      </c>
      <c r="F27" s="169" t="s">
        <v>125</v>
      </c>
      <c r="G27" s="166" t="str">
        <f>TheGender(E27)</f>
        <v>M</v>
      </c>
      <c r="H27" s="166" t="s">
        <v>125</v>
      </c>
      <c r="I27" s="166" t="s">
        <v>126</v>
      </c>
      <c r="J27" s="166" t="str">
        <f>IFERROR(INDEX(Logs!$E$2:$E$500,MATCH('Beneficiaries (11)'!$B27,Logs!$A$2:$A$500,0)),"")</f>
        <v>25/05/2023</v>
      </c>
      <c r="K27" s="166" t="str">
        <f>IFERROR(INDEX(Logs!$F$2:$F$500,MATCH('Beneficiaries (11)'!$B27,Logs!$A$2:$A$500,0)),"")</f>
        <v>30/04/2024</v>
      </c>
      <c r="L27" s="166">
        <f>IFERROR(INDEX(Logs!$G$2:$G$500,MATCH('Beneficiaries (11)'!$B27,Logs!$A$2:$A$500,0)),0)</f>
        <v>17</v>
      </c>
      <c r="M27" s="166">
        <v>0</v>
      </c>
      <c r="N27" s="166">
        <f>L27+M27</f>
        <v>17</v>
      </c>
      <c r="O27" s="172">
        <f>IFERROR(INDEX(Logs!$H$2:$H$500,MATCH('Beneficiaries (11)'!$B27,Logs!$A$2:$A$500,0)),)</f>
        <v>204.16</v>
      </c>
      <c r="P27" s="173">
        <f>IFERROR(N27*O27,0)</f>
        <v>3470.72</v>
      </c>
      <c r="Q27" s="174"/>
    </row>
    <row r="28">
      <c r="A28" s="145" t="str">
        <f>ID_Valid(E28)</f>
      </c>
      <c r="B28" s="166">
        <v>219</v>
      </c>
      <c r="C28" s="171" t="str">
        <f>IFERROR(INDEX(Logs!$B$2:$B$500,MATCH('Beneficiaries (11)'!$B28,Logs!$A$2:$A$500,0)),"")</f>
        <v>John</v>
      </c>
      <c r="D28" s="167" t="str">
        <f>IFERROR(INDEX(Logs!$C$2:$C$500,MATCH('Beneficiaries (11)'!$B28,Logs!$A$2:$A$500,0)),"")</f>
        <v>Kemp</v>
      </c>
      <c r="E28" s="168" t="str">
        <f>IFERROR(INDEX(Logs!$D$2:$D$500,MATCH('Beneficiaries (11)'!$B28,Logs!$A$2:$A$500,0)),"")</f>
        <v>6709125900084</v>
      </c>
      <c r="F28" s="169" t="s">
        <v>125</v>
      </c>
      <c r="G28" s="166" t="str">
        <f>TheGender(E28)</f>
        <v>M</v>
      </c>
      <c r="H28" s="166" t="s">
        <v>125</v>
      </c>
      <c r="I28" s="166" t="s">
        <v>126</v>
      </c>
      <c r="J28" s="166" t="str">
        <f>IFERROR(INDEX(Logs!$E$2:$E$500,MATCH('Beneficiaries (11)'!$B28,Logs!$A$2:$A$500,0)),"")</f>
        <v>25/05/2023</v>
      </c>
      <c r="K28" s="166" t="str">
        <f>IFERROR(INDEX(Logs!$F$2:$F$500,MATCH('Beneficiaries (11)'!$B28,Logs!$A$2:$A$500,0)),"")</f>
        <v>31/05/2024</v>
      </c>
      <c r="L28" s="166">
        <f>IFERROR(INDEX(Logs!$G$2:$G$500,MATCH('Beneficiaries (11)'!$B28,Logs!$A$2:$A$500,0)),0)</f>
        <v>17</v>
      </c>
      <c r="M28" s="166">
        <v>0</v>
      </c>
      <c r="N28" s="166">
        <f>L28+M28</f>
        <v>17</v>
      </c>
      <c r="O28" s="172">
        <f>IFERROR(INDEX(Logs!$H$2:$H$500,MATCH('Beneficiaries (11)'!$B28,Logs!$A$2:$A$500,0)),)</f>
        <v>204.16</v>
      </c>
      <c r="P28" s="173">
        <f>IFERROR(N28*O28,0)</f>
        <v>3470.72</v>
      </c>
      <c r="Q28" s="174"/>
    </row>
    <row r="29">
      <c r="A29" s="145" t="str">
        <f>ID_Valid(E29)</f>
      </c>
      <c r="B29" s="166">
        <v>220</v>
      </c>
      <c r="C29" s="171" t="str">
        <f>IFERROR(INDEX(Logs!$B$2:$B$500,MATCH('Beneficiaries (11)'!$B29,Logs!$A$2:$A$500,0)),"")</f>
        <v>Lameez</v>
      </c>
      <c r="D29" s="171" t="str">
        <f>IFERROR(INDEX(Logs!$C$2:$C$500,MATCH('Beneficiaries (11)'!$B29,Logs!$A$2:$A$500,0)),"")</f>
        <v>Carolissen</v>
      </c>
      <c r="E29" s="168" t="str">
        <f>IFERROR(INDEX(Logs!$D$2:$D$500,MATCH('Beneficiaries (11)'!$B29,Logs!$A$2:$A$500,0)),"")</f>
        <v>9208270462088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IFERROR(INDEX(Logs!$E$2:$E$500,MATCH('Beneficiaries (11)'!$B29,Logs!$A$2:$A$500,0)),"")</f>
        <v>25/05/2024</v>
      </c>
      <c r="K29" s="166" t="str">
        <f>IFERROR(INDEX(Logs!$F$2:$F$500,MATCH('Beneficiaries (11)'!$B29,Logs!$A$2:$A$500,0)),"")</f>
        <v>31/05/2024</v>
      </c>
      <c r="L29" s="166">
        <f>IFERROR(INDEX(Logs!$G$2:$G$500,MATCH('Beneficiaries (11)'!$B29,Logs!$A$2:$A$500,0)),0)</f>
        <v>17</v>
      </c>
      <c r="M29" s="166">
        <v>0</v>
      </c>
      <c r="N29" s="166">
        <f>L29+M29</f>
        <v>17</v>
      </c>
      <c r="O29" s="172">
        <f>IFERROR(INDEX(Logs!$H$2:$H$500,MATCH('Beneficiaries (11)'!$B29,Logs!$A$2:$A$500,0)),)</f>
        <v>204.16</v>
      </c>
      <c r="P29" s="173">
        <f>IFERROR(N29*O29,0)</f>
        <v>3470.72</v>
      </c>
      <c r="Q29" s="174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406</v>
      </c>
      <c r="M30" s="177">
        <f>SUM(M10:M29)</f>
        <v>0</v>
      </c>
      <c r="N30" s="177">
        <f>SUM(N10:N29)</f>
        <v>406</v>
      </c>
      <c r="O30" s="178">
        <f>SUM(O10:O29)</f>
        <v>4097.119999999999</v>
      </c>
      <c r="P30" s="179">
        <f>SUM(P10:P29)</f>
        <v>83195.199999999983</v>
      </c>
      <c r="Q30" s="180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221</v>
      </c>
      <c r="C10" s="167" t="str">
        <f>IFERROR(INDEX(Logs!$B$2:$B$500,MATCH('Beneficiaries (12)'!$B10,Logs!$A$2:$A$500,0)),"")</f>
        <v>Mmpule</v>
      </c>
      <c r="D10" s="167" t="str">
        <f>IFERROR(INDEX(Logs!$C$2:$C$500,MATCH('Beneficiaries (12)'!$B10,Logs!$A$2:$A$500,0)),"")</f>
        <v>Mashale</v>
      </c>
      <c r="E10" s="168" t="str">
        <f>IFERROR(INDEX(Logs!$D$2:$D$500,MATCH('Beneficiaries (12)'!$B10,Logs!$A$2:$A$500,0)),"")</f>
        <v>8504290819088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IFERROR(INDEX(Logs!$E$2:$E$500,MATCH('Beneficiaries (12)'!$B10,Logs!$A$2:$A$500,0)),"")</f>
        <v>01/06/2023</v>
      </c>
      <c r="K10" s="171" t="str">
        <f>IFERROR(INDEX(Logs!$F$2:$F$500,MATCH('Beneficiaries (12)'!$B10,Logs!$A$2:$A$500,0)),"")</f>
        <v>31/05/2024</v>
      </c>
      <c r="L10" s="166">
        <f>IFERROR(INDEX(Logs!$G$2:$G$500,MATCH('Beneficiaries (12)'!$B10,Logs!$A$2:$A$500,0)),0)</f>
        <v>17</v>
      </c>
      <c r="M10" s="166">
        <v>0</v>
      </c>
      <c r="N10" s="166">
        <f>M10+L10</f>
        <v>17</v>
      </c>
      <c r="O10" s="172">
        <f>IFERROR(INDEX(Logs!$H$2:$H$500,MATCH('Beneficiaries (12)'!$B10,Logs!$A$2:$A$500,0)),)</f>
        <v>204.16</v>
      </c>
      <c r="P10" s="173">
        <f>IFERROR(N10*O10,0)</f>
        <v>3470.72</v>
      </c>
      <c r="Q10" s="174"/>
      <c r="R10" s="12">
        <f>IF('Beneficiaries (10)'!$P$30&gt;0,1,"")</f>
        <v>1</v>
      </c>
    </row>
    <row r="11">
      <c r="A11" s="145" t="str">
        <f>ID_Valid(E11)</f>
        <v>INVALID ID - Length</v>
      </c>
      <c r="B11" s="166">
        <v>222</v>
      </c>
      <c r="C11" s="167" t="str">
        <f>IFERROR(INDEX(Logs!$B$2:$B$500,MATCH('Beneficiaries (12)'!$B11,Logs!$A$2:$A$500,0)),"")</f>
        <v>Denise</v>
      </c>
      <c r="D11" s="167" t="str">
        <f>IFERROR(INDEX(Logs!$C$2:$C$500,MATCH('Beneficiaries (12)'!$B11,Logs!$A$2:$A$500,0)),"")</f>
        <v>Johannes</v>
      </c>
      <c r="E11" s="168" t="str">
        <f>IFERROR(INDEX(Logs!$D$2:$D$500,MATCH('Beneficiaries (12)'!$B11,Logs!$A$2:$A$500,0)),"")</f>
        <v>840213039082</v>
      </c>
      <c r="F11" s="169" t="s">
        <v>125</v>
      </c>
      <c r="G11" s="166" t="str">
        <f>TheGender(E11)</f>
      </c>
      <c r="H11" s="166" t="s">
        <v>125</v>
      </c>
      <c r="I11" s="166" t="s">
        <v>126</v>
      </c>
      <c r="J11" s="166" t="str">
        <f>IFERROR(INDEX(Logs!$E$2:$E$500,MATCH('Beneficiaries (12)'!$B11,Logs!$A$2:$A$500,0)),"")</f>
        <v>01/06/2023</v>
      </c>
      <c r="K11" s="166" t="str">
        <f>IFERROR(INDEX(Logs!$F$2:$F$500,MATCH('Beneficiaries (12)'!$B11,Logs!$A$2:$A$500,0)),"")</f>
        <v>31/05/2024</v>
      </c>
      <c r="L11" s="166">
        <f>IFERROR(INDEX(Logs!$G$2:$G$500,MATCH('Beneficiaries (12)'!$B11,Logs!$A$2:$A$500,0)),0)</f>
        <v>17</v>
      </c>
      <c r="M11" s="166">
        <v>0</v>
      </c>
      <c r="N11" s="166">
        <f>L11+M11</f>
        <v>17</v>
      </c>
      <c r="O11" s="172">
        <f>IFERROR(INDEX(Logs!$H$2:$H$500,MATCH('Beneficiaries (12)'!$B11,Logs!$A$2:$A$500,0)),)</f>
        <v>204.16</v>
      </c>
      <c r="P11" s="173">
        <f>IFERROR(N11*O11,0)</f>
        <v>3470.72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223</v>
      </c>
      <c r="C12" s="167" t="str">
        <f>IFERROR(INDEX(Logs!$B$2:$B$500,MATCH('Beneficiaries (12)'!$B12,Logs!$A$2:$A$500,0)),"")</f>
        <v>Yoliswa</v>
      </c>
      <c r="D12" s="167" t="str">
        <f>IFERROR(INDEX(Logs!$C$2:$C$500,MATCH('Beneficiaries (12)'!$B12,Logs!$A$2:$A$500,0)),"")</f>
        <v>Phithi</v>
      </c>
      <c r="E12" s="168" t="str">
        <f>IFERROR(INDEX(Logs!$D$2:$D$500,MATCH('Beneficiaries (12)'!$B12,Logs!$A$2:$A$500,0)),"")</f>
        <v>7706250542086</v>
      </c>
      <c r="F12" s="169" t="s">
        <v>125</v>
      </c>
      <c r="G12" s="166" t="str">
        <f>TheGender(E12)</f>
        <v>F</v>
      </c>
      <c r="H12" s="166" t="s">
        <v>125</v>
      </c>
      <c r="I12" s="166" t="s">
        <v>126</v>
      </c>
      <c r="J12" s="166" t="str">
        <f>IFERROR(INDEX(Logs!$E$2:$E$500,MATCH('Beneficiaries (12)'!$B12,Logs!$A$2:$A$500,0)),"")</f>
        <v>01/07/2023</v>
      </c>
      <c r="K12" s="166" t="str">
        <f>IFERROR(INDEX(Logs!$F$2:$F$500,MATCH('Beneficiaries (12)'!$B12,Logs!$A$2:$A$500,0)),"")</f>
        <v>30/06/2024</v>
      </c>
      <c r="L12" s="166">
        <f>IFERROR(INDEX(Logs!$G$2:$G$500,MATCH('Beneficiaries (12)'!$B12,Logs!$A$2:$A$500,0)),0)</f>
        <v>17</v>
      </c>
      <c r="M12" s="166">
        <v>0</v>
      </c>
      <c r="N12" s="166">
        <f>L12+M12</f>
        <v>17</v>
      </c>
      <c r="O12" s="172">
        <f>IFERROR(INDEX(Logs!$H$2:$H$500,MATCH('Beneficiaries (12)'!$B12,Logs!$A$2:$A$500,0)),)</f>
        <v>204.16</v>
      </c>
      <c r="P12" s="173">
        <f>IFERROR(N12*O12,0)</f>
        <v>3470.72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224</v>
      </c>
      <c r="C13" s="167" t="str">
        <f>IFERROR(INDEX(Logs!$B$2:$B$500,MATCH('Beneficiaries (12)'!$B13,Logs!$A$2:$A$500,0)),"")</f>
        <v>Xoliswa</v>
      </c>
      <c r="D13" s="167" t="str">
        <f>IFERROR(INDEX(Logs!$C$2:$C$500,MATCH('Beneficiaries (12)'!$B13,Logs!$A$2:$A$500,0)),"")</f>
        <v>Duba-Sipeliti</v>
      </c>
      <c r="E13" s="168" t="str">
        <f>IFERROR(INDEX(Logs!$D$2:$D$500,MATCH('Beneficiaries (12)'!$B13,Logs!$A$2:$A$500,0)),"")</f>
        <v>7310102609084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(12)'!$B13,Logs!$A$2:$A$500,0)),"")</f>
        <v>01/07/2023</v>
      </c>
      <c r="K13" s="166" t="str">
        <f>IFERROR(INDEX(Logs!$F$2:$F$500,MATCH('Beneficiaries (12)'!$B13,Logs!$A$2:$A$500,0)),"")</f>
        <v>30/06/2024</v>
      </c>
      <c r="L13" s="166">
        <f>IFERROR(INDEX(Logs!$G$2:$G$500,MATCH('Beneficiaries (12)'!$B13,Logs!$A$2:$A$500,0)),0)</f>
        <v>17</v>
      </c>
      <c r="M13" s="166">
        <v>0</v>
      </c>
      <c r="N13" s="166">
        <f>L13+M13</f>
        <v>17</v>
      </c>
      <c r="O13" s="172">
        <f>IFERROR(INDEX(Logs!$H$2:$H$500,MATCH('Beneficiaries (12)'!$B13,Logs!$A$2:$A$500,0)),)</f>
        <v>204.16</v>
      </c>
      <c r="P13" s="173">
        <f>IFERROR(N13*O13,0)</f>
        <v>3470.72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225</v>
      </c>
      <c r="C14" s="167" t="str">
        <f>IFERROR(INDEX(Logs!$B$2:$B$500,MATCH('Beneficiaries (12)'!$B14,Logs!$A$2:$A$500,0)),"")</f>
        <v>Nowongile</v>
      </c>
      <c r="D14" s="167" t="str">
        <f>IFERROR(INDEX(Logs!$C$2:$C$500,MATCH('Beneficiaries (12)'!$B14,Logs!$A$2:$A$500,0)),"")</f>
        <v>Yako</v>
      </c>
      <c r="E14" s="168" t="str">
        <f>IFERROR(INDEX(Logs!$D$2:$D$500,MATCH('Beneficiaries (12)'!$B14,Logs!$A$2:$A$500,0)),"")</f>
        <v>7107060898083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(12)'!$B14,Logs!$A$2:$A$500,0)),"")</f>
        <v>01/07/2023</v>
      </c>
      <c r="K14" s="166" t="str">
        <f>IFERROR(INDEX(Logs!$F$2:$F$500,MATCH('Beneficiaries (12)'!$B14,Logs!$A$2:$A$500,0)),"")</f>
        <v>30/06/2024</v>
      </c>
      <c r="L14" s="166">
        <f>IFERROR(INDEX(Logs!$G$2:$G$500,MATCH('Beneficiaries (12)'!$B14,Logs!$A$2:$A$500,0)),0)</f>
        <v>17</v>
      </c>
      <c r="M14" s="166">
        <v>0</v>
      </c>
      <c r="N14" s="166">
        <f>L14+M14</f>
        <v>17</v>
      </c>
      <c r="O14" s="172">
        <f>IFERROR(INDEX(Logs!$H$2:$H$500,MATCH('Beneficiaries (12)'!$B14,Logs!$A$2:$A$500,0)),)</f>
        <v>204.16</v>
      </c>
      <c r="P14" s="173">
        <f>IFERROR(N14*O14,0)</f>
        <v>3470.72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226</v>
      </c>
      <c r="C15" s="167" t="str">
        <f>IFERROR(INDEX(Logs!$B$2:$B$500,MATCH('Beneficiaries (12)'!$B15,Logs!$A$2:$A$500,0)),"")</f>
        <v>Unathi</v>
      </c>
      <c r="D15" s="167" t="str">
        <f>IFERROR(INDEX(Logs!$C$2:$C$500,MATCH('Beneficiaries (12)'!$B15,Logs!$A$2:$A$500,0)),"")</f>
        <v>Mangisa</v>
      </c>
      <c r="E15" s="168" t="str">
        <f>IFERROR(INDEX(Logs!$D$2:$D$500,MATCH('Beneficiaries (12)'!$B15,Logs!$A$2:$A$500,0)),"")</f>
        <v>0306130761084</v>
      </c>
      <c r="F15" s="169" t="s">
        <v>125</v>
      </c>
      <c r="G15" s="166" t="str">
        <f>TheGender(E15)</f>
        <v>F</v>
      </c>
      <c r="H15" s="166" t="s">
        <v>125</v>
      </c>
      <c r="I15" s="166" t="s">
        <v>126</v>
      </c>
      <c r="J15" s="166" t="str">
        <f>IFERROR(INDEX(Logs!$E$2:$E$500,MATCH('Beneficiaries (12)'!$B15,Logs!$A$2:$A$500,0)),"")</f>
        <v>01/07/2023</v>
      </c>
      <c r="K15" s="166" t="str">
        <f>IFERROR(INDEX(Logs!$F$2:$F$500,MATCH('Beneficiaries (12)'!$B15,Logs!$A$2:$A$500,0)),"")</f>
        <v>30/06/2024</v>
      </c>
      <c r="L15" s="166">
        <f>IFERROR(INDEX(Logs!$G$2:$G$500,MATCH('Beneficiaries (12)'!$B15,Logs!$A$2:$A$500,0)),0)</f>
        <v>22</v>
      </c>
      <c r="M15" s="166">
        <v>0</v>
      </c>
      <c r="N15" s="166">
        <f>L15+M15</f>
        <v>22</v>
      </c>
      <c r="O15" s="172">
        <f>IFERROR(INDEX(Logs!$H$2:$H$500,MATCH('Beneficiaries (12)'!$B15,Logs!$A$2:$A$500,0)),)</f>
        <v>204.16</v>
      </c>
      <c r="P15" s="173">
        <f>IFERROR(N15*O15,0)</f>
        <v>4491.5199999999995</v>
      </c>
      <c r="Q15" s="174"/>
      <c r="R15" s="12"/>
    </row>
    <row r="16">
      <c r="A16" s="145" t="str">
        <f>ID_Valid(E16)</f>
      </c>
      <c r="B16" s="166">
        <v>227</v>
      </c>
      <c r="C16" s="167" t="str">
        <f>IFERROR(INDEX(Logs!$B$2:$B$500,MATCH('Beneficiaries (12)'!$B16,Logs!$A$2:$A$500,0)),"")</f>
        <v>Pamela</v>
      </c>
      <c r="D16" s="167" t="str">
        <f>IFERROR(INDEX(Logs!$C$2:$C$500,MATCH('Beneficiaries (12)'!$B16,Logs!$A$2:$A$500,0)),"")</f>
        <v>Twasile</v>
      </c>
      <c r="E16" s="168" t="str">
        <f>IFERROR(INDEX(Logs!$D$2:$D$500,MATCH('Beneficiaries (12)'!$B16,Logs!$A$2:$A$500,0)),"")</f>
        <v>8401011225085</v>
      </c>
      <c r="F16" s="169" t="s">
        <v>125</v>
      </c>
      <c r="G16" s="166" t="str">
        <f>TheGender(E16)</f>
        <v>F</v>
      </c>
      <c r="H16" s="166" t="s">
        <v>125</v>
      </c>
      <c r="I16" s="166" t="s">
        <v>126</v>
      </c>
      <c r="J16" s="166" t="str">
        <f>IFERROR(INDEX(Logs!$E$2:$E$500,MATCH('Beneficiaries (12)'!$B16,Logs!$A$2:$A$500,0)),"")</f>
        <v>01/07/2023</v>
      </c>
      <c r="K16" s="166" t="str">
        <f>IFERROR(INDEX(Logs!$F$2:$F$500,MATCH('Beneficiaries (12)'!$B16,Logs!$A$2:$A$500,0)),"")</f>
        <v>30/06/2024</v>
      </c>
      <c r="L16" s="166">
        <f>IFERROR(INDEX(Logs!$G$2:$G$500,MATCH('Beneficiaries (12)'!$B16,Logs!$A$2:$A$500,0)),0)</f>
        <v>22</v>
      </c>
      <c r="M16" s="166">
        <v>0</v>
      </c>
      <c r="N16" s="166">
        <f>L16+M16</f>
        <v>22</v>
      </c>
      <c r="O16" s="172">
        <f>IFERROR(INDEX(Logs!$H$2:$H$500,MATCH('Beneficiaries (12)'!$B16,Logs!$A$2:$A$500,0)),)</f>
        <v>204.16</v>
      </c>
      <c r="P16" s="173">
        <f>IFERROR(N16*O16,0)</f>
        <v>4491.5199999999995</v>
      </c>
      <c r="Q16" s="174"/>
      <c r="R16" s="12"/>
    </row>
    <row r="17">
      <c r="A17" s="145" t="str">
        <f>ID_Valid(E17)</f>
      </c>
      <c r="B17" s="166">
        <v>228</v>
      </c>
      <c r="C17" s="167" t="str">
        <f>IFERROR(INDEX(Logs!$B$2:$B$500,MATCH('Beneficiaries (12)'!$B17,Logs!$A$2:$A$500,0)),"")</f>
        <v>Matthew</v>
      </c>
      <c r="D17" s="167" t="str">
        <f>IFERROR(INDEX(Logs!$C$2:$C$500,MATCH('Beneficiaries (12)'!$B17,Logs!$A$2:$A$500,0)),"")</f>
        <v>Grace</v>
      </c>
      <c r="E17" s="168" t="str">
        <f>IFERROR(INDEX(Logs!$D$2:$D$500,MATCH('Beneficiaries (12)'!$B17,Logs!$A$2:$A$500,0)),"")</f>
        <v>7708235127082</v>
      </c>
      <c r="F17" s="169" t="s">
        <v>125</v>
      </c>
      <c r="G17" s="166" t="str">
        <f>TheGender(E17)</f>
        <v>M</v>
      </c>
      <c r="H17" s="166" t="s">
        <v>125</v>
      </c>
      <c r="I17" s="166" t="s">
        <v>126</v>
      </c>
      <c r="J17" s="166" t="str">
        <f>IFERROR(INDEX(Logs!$E$2:$E$500,MATCH('Beneficiaries (12)'!$B17,Logs!$A$2:$A$500,0)),"")</f>
        <v>01/07/2023</v>
      </c>
      <c r="K17" s="166" t="str">
        <f>IFERROR(INDEX(Logs!$F$2:$F$500,MATCH('Beneficiaries (12)'!$B17,Logs!$A$2:$A$500,0)),"")</f>
        <v>30/06/2024</v>
      </c>
      <c r="L17" s="166">
        <f>IFERROR(INDEX(Logs!$G$2:$G$500,MATCH('Beneficiaries (12)'!$B17,Logs!$A$2:$A$500,0)),0)</f>
        <v>17</v>
      </c>
      <c r="M17" s="166">
        <v>0</v>
      </c>
      <c r="N17" s="166">
        <f>L17+M17</f>
        <v>17</v>
      </c>
      <c r="O17" s="172">
        <f>IFERROR(INDEX(Logs!$H$2:$H$500,MATCH('Beneficiaries (12)'!$B17,Logs!$A$2:$A$500,0)),)</f>
        <v>204.16</v>
      </c>
      <c r="P17" s="173">
        <f>IFERROR(N17*O17,0)</f>
        <v>3470.72</v>
      </c>
      <c r="Q17" s="174"/>
      <c r="R17" s="12"/>
    </row>
    <row r="18">
      <c r="A18" s="145" t="str">
        <f>ID_Valid(E18)</f>
      </c>
      <c r="B18" s="166">
        <v>229</v>
      </c>
      <c r="C18" s="167" t="str">
        <f>IFERROR(INDEX(Logs!$B$2:$B$500,MATCH('Beneficiaries (12)'!$B18,Logs!$A$2:$A$500,0)),"")</f>
        <v>Lindelwa</v>
      </c>
      <c r="D18" s="167" t="str">
        <f>IFERROR(INDEX(Logs!$C$2:$C$500,MATCH('Beneficiaries (12)'!$B18,Logs!$A$2:$A$500,0)),"")</f>
        <v>Shiba</v>
      </c>
      <c r="E18" s="168" t="str">
        <f>IFERROR(INDEX(Logs!$D$2:$D$500,MATCH('Beneficiaries (12)'!$B18,Logs!$A$2:$A$500,0)),"")</f>
        <v>8011180556085</v>
      </c>
      <c r="F18" s="169" t="s">
        <v>125</v>
      </c>
      <c r="G18" s="166" t="str">
        <f>TheGender(E18)</f>
        <v>F</v>
      </c>
      <c r="H18" s="166" t="s">
        <v>125</v>
      </c>
      <c r="I18" s="166" t="s">
        <v>126</v>
      </c>
      <c r="J18" s="166" t="str">
        <f>IFERROR(INDEX(Logs!$E$2:$E$500,MATCH('Beneficiaries (12)'!$B18,Logs!$A$2:$A$500,0)),"")</f>
        <v>01/07/2023</v>
      </c>
      <c r="K18" s="166" t="str">
        <f>IFERROR(INDEX(Logs!$F$2:$F$500,MATCH('Beneficiaries (12)'!$B18,Logs!$A$2:$A$500,0)),"")</f>
        <v>30/06/2024</v>
      </c>
      <c r="L18" s="166">
        <f>IFERROR(INDEX(Logs!$G$2:$G$500,MATCH('Beneficiaries (12)'!$B18,Logs!$A$2:$A$500,0)),0)</f>
        <v>22</v>
      </c>
      <c r="M18" s="166">
        <v>0</v>
      </c>
      <c r="N18" s="166">
        <f>L18+M18</f>
        <v>22</v>
      </c>
      <c r="O18" s="172">
        <f>IFERROR(INDEX(Logs!$H$2:$H$500,MATCH('Beneficiaries (12)'!$B18,Logs!$A$2:$A$500,0)),)</f>
        <v>204.16</v>
      </c>
      <c r="P18" s="173">
        <f>IFERROR(N18*O18,0)</f>
        <v>4491.5199999999995</v>
      </c>
      <c r="Q18" s="174"/>
      <c r="R18" s="12"/>
    </row>
    <row r="19">
      <c r="A19" s="145" t="str">
        <f>ID_Valid(E19)</f>
      </c>
      <c r="B19" s="166">
        <v>230</v>
      </c>
      <c r="C19" s="167" t="str">
        <f>IFERROR(INDEX(Logs!$B$2:$B$500,MATCH('Beneficiaries (12)'!$B19,Logs!$A$2:$A$500,0)),"")</f>
        <v>Neliswa</v>
      </c>
      <c r="D19" s="167" t="str">
        <f>IFERROR(INDEX(Logs!$C$2:$C$500,MATCH('Beneficiaries (12)'!$B19,Logs!$A$2:$A$500,0)),"")</f>
        <v>Sokhetye</v>
      </c>
      <c r="E19" s="168" t="str">
        <f>IFERROR(INDEX(Logs!$D$2:$D$500,MATCH('Beneficiaries (12)'!$B19,Logs!$A$2:$A$500,0)),"")</f>
        <v>9110011348081</v>
      </c>
      <c r="F19" s="169" t="s">
        <v>125</v>
      </c>
      <c r="G19" s="166" t="str">
        <f>TheGender(E19)</f>
        <v>F</v>
      </c>
      <c r="H19" s="166" t="s">
        <v>125</v>
      </c>
      <c r="I19" s="166" t="s">
        <v>126</v>
      </c>
      <c r="J19" s="166" t="str">
        <f>IFERROR(INDEX(Logs!$E$2:$E$500,MATCH('Beneficiaries (12)'!$B19,Logs!$A$2:$A$500,0)),"")</f>
        <v>01/07/2023</v>
      </c>
      <c r="K19" s="166" t="str">
        <f>IFERROR(INDEX(Logs!$F$2:$F$500,MATCH('Beneficiaries (12)'!$B19,Logs!$A$2:$A$500,0)),"")</f>
        <v>30/06/2024</v>
      </c>
      <c r="L19" s="166">
        <f>IFERROR(INDEX(Logs!$G$2:$G$500,MATCH('Beneficiaries (12)'!$B19,Logs!$A$2:$A$500,0)),0)</f>
        <v>22</v>
      </c>
      <c r="M19" s="166">
        <v>0</v>
      </c>
      <c r="N19" s="166">
        <f>L19+M19</f>
        <v>22</v>
      </c>
      <c r="O19" s="172">
        <f>IFERROR(INDEX(Logs!$H$2:$H$500,MATCH('Beneficiaries (12)'!$B19,Logs!$A$2:$A$500,0)),)</f>
        <v>204.16</v>
      </c>
      <c r="P19" s="173">
        <f>IFERROR(N19*O19,0)</f>
        <v>4491.5199999999995</v>
      </c>
      <c r="Q19" s="174"/>
      <c r="R19" s="12"/>
    </row>
    <row r="20">
      <c r="A20" s="145" t="str">
        <f>ID_Valid(E20)</f>
      </c>
      <c r="B20" s="166">
        <v>231</v>
      </c>
      <c r="C20" s="167" t="str">
        <f>IFERROR(INDEX(Logs!$B$2:$B$500,MATCH('Beneficiaries (12)'!$B20,Logs!$A$2:$A$500,0)),"")</f>
        <v>Olwethu</v>
      </c>
      <c r="D20" s="167" t="str">
        <f>IFERROR(INDEX(Logs!$C$2:$C$500,MATCH('Beneficiaries (12)'!$B20,Logs!$A$2:$A$500,0)),"")</f>
        <v>Ngxata</v>
      </c>
      <c r="E20" s="168" t="str">
        <f>IFERROR(INDEX(Logs!$D$2:$D$500,MATCH('Beneficiaries (12)'!$B20,Logs!$A$2:$A$500,0)),"")</f>
        <v>9111170987081</v>
      </c>
      <c r="F20" s="169" t="s">
        <v>125</v>
      </c>
      <c r="G20" s="166" t="str">
        <f>TheGender(E20)</f>
        <v>F</v>
      </c>
      <c r="H20" s="166" t="s">
        <v>125</v>
      </c>
      <c r="I20" s="166" t="s">
        <v>126</v>
      </c>
      <c r="J20" s="166" t="str">
        <f>IFERROR(INDEX(Logs!$E$2:$E$500,MATCH('Beneficiaries (12)'!$B20,Logs!$A$2:$A$500,0)),"")</f>
        <v>01/07/2023</v>
      </c>
      <c r="K20" s="166" t="str">
        <f>IFERROR(INDEX(Logs!$F$2:$F$500,MATCH('Beneficiaries (12)'!$B20,Logs!$A$2:$A$500,0)),"")</f>
        <v>30/06/2024</v>
      </c>
      <c r="L20" s="166">
        <f>IFERROR(INDEX(Logs!$G$2:$G$500,MATCH('Beneficiaries (12)'!$B20,Logs!$A$2:$A$500,0)),0)</f>
        <v>22</v>
      </c>
      <c r="M20" s="166">
        <v>0</v>
      </c>
      <c r="N20" s="166">
        <f>L20+M20</f>
        <v>22</v>
      </c>
      <c r="O20" s="172">
        <f>IFERROR(INDEX(Logs!$H$2:$H$500,MATCH('Beneficiaries (12)'!$B20,Logs!$A$2:$A$500,0)),)</f>
        <v>204.16</v>
      </c>
      <c r="P20" s="173">
        <f>IFERROR(N20*O20,0)</f>
        <v>4491.5199999999995</v>
      </c>
      <c r="Q20" s="174"/>
      <c r="R20" s="146" t="s"/>
    </row>
    <row r="21">
      <c r="A21" s="145" t="str">
        <f>ID_Valid(E21)</f>
      </c>
      <c r="B21" s="166">
        <v>232</v>
      </c>
      <c r="C21" s="167" t="str">
        <f>IFERROR(INDEX(Logs!$B$2:$B$500,MATCH('Beneficiaries (12)'!$B21,Logs!$A$2:$A$500,0)),"")</f>
        <v>Candice</v>
      </c>
      <c r="D21" s="167" t="str">
        <f>IFERROR(INDEX(Logs!$C$2:$C$500,MATCH('Beneficiaries (12)'!$B21,Logs!$A$2:$A$500,0)),"")</f>
        <v>Baker</v>
      </c>
      <c r="E21" s="168" t="str">
        <f>IFERROR(INDEX(Logs!$D$2:$D$500,MATCH('Beneficiaries (12)'!$B21,Logs!$A$2:$A$500,0)),"")</f>
        <v>8812301020087</v>
      </c>
      <c r="F21" s="169" t="s">
        <v>125</v>
      </c>
      <c r="G21" s="166" t="str">
        <f>TheGender(E21)</f>
        <v>F</v>
      </c>
      <c r="H21" s="166" t="s">
        <v>125</v>
      </c>
      <c r="I21" s="166" t="s">
        <v>126</v>
      </c>
      <c r="J21" s="166" t="str">
        <f>IFERROR(INDEX(Logs!$E$2:$E$500,MATCH('Beneficiaries (12)'!$B21,Logs!$A$2:$A$500,0)),"")</f>
        <v>01/07/2023</v>
      </c>
      <c r="K21" s="166" t="str">
        <f>IFERROR(INDEX(Logs!$F$2:$F$500,MATCH('Beneficiaries (12)'!$B21,Logs!$A$2:$A$500,0)),"")</f>
        <v>30/06/2024</v>
      </c>
      <c r="L21" s="166">
        <f>IFERROR(INDEX(Logs!$G$2:$G$500,MATCH('Beneficiaries (12)'!$B21,Logs!$A$2:$A$500,0)),0)</f>
        <v>22</v>
      </c>
      <c r="M21" s="166">
        <v>0</v>
      </c>
      <c r="N21" s="166">
        <f>L21+M21</f>
        <v>22</v>
      </c>
      <c r="O21" s="172">
        <f>IFERROR(INDEX(Logs!$H$2:$H$500,MATCH('Beneficiaries (12)'!$B21,Logs!$A$2:$A$500,0)),)</f>
        <v>204.16</v>
      </c>
      <c r="P21" s="173">
        <f>IFERROR(N21*O21,0)</f>
        <v>4491.5199999999995</v>
      </c>
      <c r="Q21" s="174"/>
      <c r="R21" s="146" t="s"/>
    </row>
    <row r="22">
      <c r="A22" s="145" t="str">
        <f>ID_Valid(E22)</f>
      </c>
      <c r="B22" s="166">
        <v>233</v>
      </c>
      <c r="C22" s="175" t="str">
        <f>IFERROR(INDEX(Logs!$B$2:$B$500,MATCH('Beneficiaries (12)'!$B22,Logs!$A$2:$A$500,0)),"")</f>
        <v>Unathi</v>
      </c>
      <c r="D22" s="167" t="str">
        <f>IFERROR(INDEX(Logs!$C$2:$C$500,MATCH('Beneficiaries (12)'!$B22,Logs!$A$2:$A$500,0)),"")</f>
        <v>Mbete</v>
      </c>
      <c r="E22" s="168" t="str">
        <f>IFERROR(INDEX(Logs!$D$2:$D$500,MATCH('Beneficiaries (12)'!$B22,Logs!$A$2:$A$500,0)),"")</f>
        <v>8204020960084</v>
      </c>
      <c r="F22" s="169" t="s">
        <v>125</v>
      </c>
      <c r="G22" s="166" t="str">
        <f>TheGender(E22)</f>
        <v>F</v>
      </c>
      <c r="H22" s="166" t="s">
        <v>125</v>
      </c>
      <c r="I22" s="166" t="s">
        <v>126</v>
      </c>
      <c r="J22" s="166" t="str">
        <f>IFERROR(INDEX(Logs!$E$2:$E$500,MATCH('Beneficiaries (12)'!$B22,Logs!$A$2:$A$500,0)),"")</f>
        <v>03/07/2023</v>
      </c>
      <c r="K22" s="166" t="str">
        <f>IFERROR(INDEX(Logs!$F$2:$F$500,MATCH('Beneficiaries (12)'!$B22,Logs!$A$2:$A$500,0)),"")</f>
        <v>30/06/2024</v>
      </c>
      <c r="L22" s="166">
        <f>IFERROR(INDEX(Logs!$G$2:$G$500,MATCH('Beneficiaries (12)'!$B22,Logs!$A$2:$A$500,0)),0)</f>
        <v>16</v>
      </c>
      <c r="M22" s="166">
        <v>0</v>
      </c>
      <c r="N22" s="166">
        <f>L22+M22</f>
        <v>16</v>
      </c>
      <c r="O22" s="172">
        <f>IFERROR(INDEX(Logs!$H$2:$H$500,MATCH('Beneficiaries (12)'!$B22,Logs!$A$2:$A$500,0)),)</f>
        <v>204.16</v>
      </c>
      <c r="P22" s="173">
        <f>IFERROR(N22*O22,0)</f>
        <v>3266.56</v>
      </c>
      <c r="Q22" s="174"/>
      <c r="R22" s="146" t="s"/>
    </row>
    <row r="23">
      <c r="A23" s="145" t="str">
        <f>ID_Valid(E23)</f>
      </c>
      <c r="B23" s="166">
        <v>234</v>
      </c>
      <c r="C23" s="175" t="str">
        <f>IFERROR(INDEX(Logs!$B$2:$B$500,MATCH('Beneficiaries (12)'!$B23,Logs!$A$2:$A$500,0)),"")</f>
        <v>Ndimphiwe</v>
      </c>
      <c r="D23" s="167" t="str">
        <f>IFERROR(INDEX(Logs!$C$2:$C$500,MATCH('Beneficiaries (12)'!$B23,Logs!$A$2:$A$500,0)),"")</f>
        <v>Mdunyelwa</v>
      </c>
      <c r="E23" s="168" t="str">
        <f>IFERROR(INDEX(Logs!$D$2:$D$500,MATCH('Beneficiaries (12)'!$B23,Logs!$A$2:$A$500,0)),"")</f>
        <v>8905046199081</v>
      </c>
      <c r="F23" s="169" t="s">
        <v>125</v>
      </c>
      <c r="G23" s="166" t="str">
        <f>TheGender(E23)</f>
        <v>M</v>
      </c>
      <c r="H23" s="166" t="s">
        <v>125</v>
      </c>
      <c r="I23" s="166" t="s">
        <v>126</v>
      </c>
      <c r="J23" s="166" t="str">
        <f>IFERROR(INDEX(Logs!$E$2:$E$500,MATCH('Beneficiaries (12)'!$B23,Logs!$A$2:$A$500,0)),"")</f>
        <v>06/07/2023</v>
      </c>
      <c r="K23" s="166" t="str">
        <f>IFERROR(INDEX(Logs!$F$2:$F$500,MATCH('Beneficiaries (12)'!$B23,Logs!$A$2:$A$500,0)),"")</f>
        <v>30/06/2024</v>
      </c>
      <c r="L23" s="166">
        <f>IFERROR(INDEX(Logs!$G$2:$G$500,MATCH('Beneficiaries (12)'!$B23,Logs!$A$2:$A$500,0)),0)</f>
        <v>16</v>
      </c>
      <c r="M23" s="166">
        <v>0</v>
      </c>
      <c r="N23" s="166">
        <f>L23+M23</f>
        <v>16</v>
      </c>
      <c r="O23" s="172">
        <f>IFERROR(INDEX(Logs!$H$2:$H$500,MATCH('Beneficiaries (12)'!$B23,Logs!$A$2:$A$500,0)),)</f>
        <v>204.16</v>
      </c>
      <c r="P23" s="173">
        <f>IFERROR(N23*O23,0)</f>
        <v>3266.56</v>
      </c>
      <c r="Q23" s="174"/>
      <c r="R23" s="146" t="s"/>
    </row>
    <row r="24">
      <c r="A24" s="145" t="str">
        <f>ID_Valid(E24)</f>
        <v>INVALID ID - Check Digit</v>
      </c>
      <c r="B24" s="166">
        <v>235</v>
      </c>
      <c r="C24" s="175" t="str">
        <f>IFERROR(INDEX(Logs!$B$2:$B$500,MATCH('Beneficiaries (12)'!$B24,Logs!$A$2:$A$500,0)),"")</f>
        <v>Siyamthemba</v>
      </c>
      <c r="D24" s="167" t="str">
        <f>IFERROR(INDEX(Logs!$C$2:$C$500,MATCH('Beneficiaries (12)'!$B24,Logs!$A$2:$A$500,0)),"")</f>
        <v>Nomvethe</v>
      </c>
      <c r="E24" s="168" t="str">
        <f>IFERROR(INDEX(Logs!$D$2:$D$500,MATCH('Beneficiaries (12)'!$B24,Logs!$A$2:$A$500,0)),"")</f>
        <v>9206020526081</v>
      </c>
      <c r="F24" s="169" t="s">
        <v>125</v>
      </c>
      <c r="G24" s="166" t="str">
        <f>TheGender(E24)</f>
        <v>F</v>
      </c>
      <c r="H24" s="166" t="s">
        <v>125</v>
      </c>
      <c r="I24" s="166" t="s">
        <v>126</v>
      </c>
      <c r="J24" s="166" t="str">
        <f>IFERROR(INDEX(Logs!$E$2:$E$500,MATCH('Beneficiaries (12)'!$B24,Logs!$A$2:$A$500,0)),"")</f>
        <v>03/07/2023</v>
      </c>
      <c r="K24" s="166" t="str">
        <f>IFERROR(INDEX(Logs!$F$2:$F$500,MATCH('Beneficiaries (12)'!$B24,Logs!$A$2:$A$500,0)),"")</f>
        <v>30/06/2024</v>
      </c>
      <c r="L24" s="166">
        <f>IFERROR(INDEX(Logs!$G$2:$G$500,MATCH('Beneficiaries (12)'!$B24,Logs!$A$2:$A$500,0)),0)</f>
        <v>16</v>
      </c>
      <c r="M24" s="166">
        <v>0</v>
      </c>
      <c r="N24" s="166">
        <f>L24+M24</f>
        <v>16</v>
      </c>
      <c r="O24" s="172">
        <f>IFERROR(INDEX(Logs!$H$2:$H$500,MATCH('Beneficiaries (12)'!$B24,Logs!$A$2:$A$500,0)),)</f>
        <v>204.16</v>
      </c>
      <c r="P24" s="173">
        <f>IFERROR(N24*O24,0)</f>
        <v>3266.56</v>
      </c>
      <c r="Q24" s="174"/>
      <c r="R24" s="146" t="s"/>
    </row>
    <row r="25">
      <c r="A25" s="145" t="str">
        <f>ID_Valid(E25)</f>
      </c>
      <c r="B25" s="166">
        <v>236</v>
      </c>
      <c r="C25" s="171" t="str">
        <f>IFERROR(INDEX(Logs!$B$2:$B$500,MATCH('Beneficiaries (12)'!$B25,Logs!$A$2:$A$500,0)),"")</f>
        <v>Phindile</v>
      </c>
      <c r="D25" s="167" t="str">
        <f>IFERROR(INDEX(Logs!$C$2:$C$500,MATCH('Beneficiaries (12)'!$B25,Logs!$A$2:$A$500,0)),"")</f>
        <v>Fothoyi</v>
      </c>
      <c r="E25" s="168" t="str">
        <f>IFERROR(INDEX(Logs!$D$2:$D$500,MATCH('Beneficiaries (12)'!$B25,Logs!$A$2:$A$500,0)),"")</f>
        <v>8809126576087</v>
      </c>
      <c r="F25" s="169" t="s">
        <v>125</v>
      </c>
      <c r="G25" s="166" t="str">
        <f>TheGender(E25)</f>
        <v>M</v>
      </c>
      <c r="H25" s="166" t="s">
        <v>125</v>
      </c>
      <c r="I25" s="166" t="s">
        <v>126</v>
      </c>
      <c r="J25" s="166" t="str">
        <f>IFERROR(INDEX(Logs!$E$2:$E$500,MATCH('Beneficiaries (12)'!$B25,Logs!$A$2:$A$500,0)),"")</f>
        <v>03/07/2023</v>
      </c>
      <c r="K25" s="166" t="str">
        <f>IFERROR(INDEX(Logs!$F$2:$F$500,MATCH('Beneficiaries (12)'!$B25,Logs!$A$2:$A$500,0)),"")</f>
        <v>30/06/2024</v>
      </c>
      <c r="L25" s="166">
        <f>IFERROR(INDEX(Logs!$G$2:$G$500,MATCH('Beneficiaries (12)'!$B25,Logs!$A$2:$A$500,0)),0)</f>
        <v>16</v>
      </c>
      <c r="M25" s="166">
        <v>0</v>
      </c>
      <c r="N25" s="166">
        <f>L25+M25</f>
        <v>16</v>
      </c>
      <c r="O25" s="172">
        <f>IFERROR(INDEX(Logs!$H$2:$H$500,MATCH('Beneficiaries (12)'!$B25,Logs!$A$2:$A$500,0)),)</f>
        <v>204.16</v>
      </c>
      <c r="P25" s="173">
        <f>IFERROR(N25*O25,0)</f>
        <v>3266.56</v>
      </c>
      <c r="Q25" s="174"/>
      <c r="R25" s="146" t="s"/>
    </row>
    <row r="26">
      <c r="A26" s="145" t="str">
        <f>ID_Valid(E26)</f>
      </c>
      <c r="B26" s="166">
        <v>237</v>
      </c>
      <c r="C26" s="171" t="str">
        <f>IFERROR(INDEX(Logs!$B$2:$B$500,MATCH('Beneficiaries (12)'!$B26,Logs!$A$2:$A$500,0)),"")</f>
        <v>Zoliswa</v>
      </c>
      <c r="D26" s="167" t="str">
        <f>IFERROR(INDEX(Logs!$C$2:$C$500,MATCH('Beneficiaries (12)'!$B26,Logs!$A$2:$A$500,0)),"")</f>
        <v>Ndamase</v>
      </c>
      <c r="E26" s="168" t="str">
        <f>IFERROR(INDEX(Logs!$D$2:$D$500,MATCH('Beneficiaries (12)'!$B26,Logs!$A$2:$A$500,0)),"")</f>
        <v>8809051676084</v>
      </c>
      <c r="F26" s="169" t="s">
        <v>125</v>
      </c>
      <c r="G26" s="166" t="str">
        <f>TheGender(E26)</f>
        <v>F</v>
      </c>
      <c r="H26" s="166" t="s">
        <v>125</v>
      </c>
      <c r="I26" s="166" t="s">
        <v>126</v>
      </c>
      <c r="J26" s="166" t="str">
        <f>IFERROR(INDEX(Logs!$E$2:$E$500,MATCH('Beneficiaries (12)'!$B26,Logs!$A$2:$A$500,0)),"")</f>
        <v>03/07/2023</v>
      </c>
      <c r="K26" s="166" t="str">
        <f>IFERROR(INDEX(Logs!$F$2:$F$500,MATCH('Beneficiaries (12)'!$B26,Logs!$A$2:$A$500,0)),"")</f>
        <v>30/06/2024</v>
      </c>
      <c r="L26" s="166">
        <f>IFERROR(INDEX(Logs!$G$2:$G$500,MATCH('Beneficiaries (12)'!$B26,Logs!$A$2:$A$500,0)),0)</f>
        <v>16</v>
      </c>
      <c r="M26" s="166">
        <v>0</v>
      </c>
      <c r="N26" s="166">
        <f>L26+M26</f>
        <v>16</v>
      </c>
      <c r="O26" s="172">
        <f>IFERROR(INDEX(Logs!$H$2:$H$500,MATCH('Beneficiaries (12)'!$B26,Logs!$A$2:$A$500,0)),)</f>
        <v>204.16</v>
      </c>
      <c r="P26" s="173">
        <f>IFERROR(N26*O26,0)</f>
        <v>3266.56</v>
      </c>
      <c r="Q26" s="174"/>
      <c r="R26" s="146" t="s"/>
    </row>
    <row r="27">
      <c r="A27" s="145" t="str">
        <f>ID_Valid(E27)</f>
      </c>
      <c r="B27" s="166">
        <v>238</v>
      </c>
      <c r="C27" s="171" t="str">
        <f>IFERROR(INDEX(Logs!$B$2:$B$500,MATCH('Beneficiaries (12)'!$B27,Logs!$A$2:$A$500,0)),"")</f>
        <v>Robert</v>
      </c>
      <c r="D27" s="167" t="str">
        <f>IFERROR(INDEX(Logs!$C$2:$C$500,MATCH('Beneficiaries (12)'!$B27,Logs!$A$2:$A$500,0)),"")</f>
        <v>Fortuin</v>
      </c>
      <c r="E27" s="168" t="str">
        <f>IFERROR(INDEX(Logs!$D$2:$D$500,MATCH('Beneficiaries (12)'!$B27,Logs!$A$2:$A$500,0)),"")</f>
        <v>9207265764086</v>
      </c>
      <c r="F27" s="169" t="s">
        <v>125</v>
      </c>
      <c r="G27" s="166" t="str">
        <f>TheGender(E27)</f>
        <v>M</v>
      </c>
      <c r="H27" s="166" t="s">
        <v>125</v>
      </c>
      <c r="I27" s="166" t="s">
        <v>126</v>
      </c>
      <c r="J27" s="166" t="str">
        <f>IFERROR(INDEX(Logs!$E$2:$E$500,MATCH('Beneficiaries (12)'!$B27,Logs!$A$2:$A$500,0)),"")</f>
        <v>06/07/2023</v>
      </c>
      <c r="K27" s="166" t="str">
        <f>IFERROR(INDEX(Logs!$F$2:$F$500,MATCH('Beneficiaries (12)'!$B27,Logs!$A$2:$A$500,0)),"")</f>
        <v>30/06/2024</v>
      </c>
      <c r="L27" s="166">
        <f>IFERROR(INDEX(Logs!$G$2:$G$500,MATCH('Beneficiaries (12)'!$B27,Logs!$A$2:$A$500,0)),0)</f>
        <v>17</v>
      </c>
      <c r="M27" s="166">
        <v>0</v>
      </c>
      <c r="N27" s="166">
        <f>L27+M27</f>
        <v>17</v>
      </c>
      <c r="O27" s="172">
        <f>IFERROR(INDEX(Logs!$H$2:$H$500,MATCH('Beneficiaries (12)'!$B27,Logs!$A$2:$A$500,0)),)</f>
        <v>204.16</v>
      </c>
      <c r="P27" s="173">
        <f>IFERROR(N27*O27,0)</f>
        <v>3470.72</v>
      </c>
      <c r="Q27" s="174"/>
      <c r="R27" s="146" t="s"/>
    </row>
    <row r="28">
      <c r="A28" s="145" t="str">
        <f>ID_Valid(E28)</f>
      </c>
      <c r="B28" s="166">
        <v>239</v>
      </c>
      <c r="C28" s="171" t="str">
        <f>IFERROR(INDEX(Logs!$B$2:$B$500,MATCH('Beneficiaries (12)'!$B28,Logs!$A$2:$A$500,0)),"")</f>
        <v>Nonzuzo</v>
      </c>
      <c r="D28" s="167" t="str">
        <f>IFERROR(INDEX(Logs!$C$2:$C$500,MATCH('Beneficiaries (12)'!$B28,Logs!$A$2:$A$500,0)),"")</f>
        <v>Daniso</v>
      </c>
      <c r="E28" s="168" t="str">
        <f>IFERROR(INDEX(Logs!$D$2:$D$500,MATCH('Beneficiaries (12)'!$B28,Logs!$A$2:$A$500,0)),"")</f>
        <v>8111101232087</v>
      </c>
      <c r="F28" s="169" t="s">
        <v>125</v>
      </c>
      <c r="G28" s="166" t="str">
        <f>TheGender(E28)</f>
        <v>F</v>
      </c>
      <c r="H28" s="166" t="s">
        <v>125</v>
      </c>
      <c r="I28" s="166" t="s">
        <v>126</v>
      </c>
      <c r="J28" s="166" t="str">
        <f>IFERROR(INDEX(Logs!$E$2:$E$500,MATCH('Beneficiaries (12)'!$B28,Logs!$A$2:$A$500,0)),"")</f>
        <v>01/08/2023</v>
      </c>
      <c r="K28" s="166" t="str">
        <f>IFERROR(INDEX(Logs!$F$2:$F$500,MATCH('Beneficiaries (12)'!$B28,Logs!$A$2:$A$500,0)),"")</f>
        <v>30/06/2024</v>
      </c>
      <c r="L28" s="166">
        <f>IFERROR(INDEX(Logs!$G$2:$G$500,MATCH('Beneficiaries (12)'!$B28,Logs!$A$2:$A$500,0)),0)</f>
        <v>26</v>
      </c>
      <c r="M28" s="166">
        <v>0</v>
      </c>
      <c r="N28" s="166">
        <f>L28+M28</f>
        <v>26</v>
      </c>
      <c r="O28" s="172">
        <f>IFERROR(INDEX(Logs!$H$2:$H$500,MATCH('Beneficiaries (12)'!$B28,Logs!$A$2:$A$500,0)),)</f>
        <v>204.16</v>
      </c>
      <c r="P28" s="173">
        <f>IFERROR(N28*O28,0)</f>
        <v>5308.16</v>
      </c>
      <c r="Q28" s="174"/>
      <c r="R28" s="146" t="s"/>
    </row>
    <row r="29">
      <c r="A29" s="145" t="str">
        <f>ID_Valid(E29)</f>
      </c>
      <c r="B29" s="166">
        <v>240</v>
      </c>
      <c r="C29" s="171" t="str">
        <f>IFERROR(INDEX(Logs!$B$2:$B$500,MATCH('Beneficiaries (12)'!$B29,Logs!$A$2:$A$500,0)),"")</f>
        <v>Yolisa</v>
      </c>
      <c r="D29" s="171" t="str">
        <f>IFERROR(INDEX(Logs!$C$2:$C$500,MATCH('Beneficiaries (12)'!$B29,Logs!$A$2:$A$500,0)),"")</f>
        <v>Grifies</v>
      </c>
      <c r="E29" s="168" t="str">
        <f>IFERROR(INDEX(Logs!$D$2:$D$500,MATCH('Beneficiaries (12)'!$B29,Logs!$A$2:$A$500,0)),"")</f>
        <v>8201013578089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IFERROR(INDEX(Logs!$E$2:$E$500,MATCH('Beneficiaries (12)'!$B29,Logs!$A$2:$A$500,0)),"")</f>
        <v>01/08/2023</v>
      </c>
      <c r="K29" s="166" t="str">
        <f>IFERROR(INDEX(Logs!$F$2:$F$500,MATCH('Beneficiaries (12)'!$B29,Logs!$A$2:$A$500,0)),"")</f>
        <v>30/06/2024</v>
      </c>
      <c r="L29" s="166">
        <f>IFERROR(INDEX(Logs!$G$2:$G$500,MATCH('Beneficiaries (12)'!$B29,Logs!$A$2:$A$500,0)),0)</f>
        <v>18</v>
      </c>
      <c r="M29" s="166">
        <v>0</v>
      </c>
      <c r="N29" s="166">
        <f>L29+M29</f>
        <v>18</v>
      </c>
      <c r="O29" s="172">
        <f>IFERROR(INDEX(Logs!$H$2:$H$500,MATCH('Beneficiaries (12)'!$B29,Logs!$A$2:$A$500,0)),)</f>
        <v>204.16</v>
      </c>
      <c r="P29" s="173">
        <f>IFERROR(N29*O29,0)</f>
        <v>3674.88</v>
      </c>
      <c r="Q29" s="174"/>
      <c r="R29" s="146" t="s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375</v>
      </c>
      <c r="M30" s="177">
        <f>SUM(M10:M29)</f>
        <v>0</v>
      </c>
      <c r="N30" s="177">
        <f>SUM(N10:N29)</f>
        <v>375</v>
      </c>
      <c r="O30" s="178">
        <f>SUM(O10:O29)</f>
        <v>4083.1999999999989</v>
      </c>
      <c r="P30" s="179">
        <f>SUM(P10:P29)</f>
        <v>76559.999999999985</v>
      </c>
      <c r="Q30" s="180"/>
      <c r="R30" s="146" t="s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  <c r="R31" s="146" t="s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  <c r="R32" s="146" t="s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241</v>
      </c>
      <c r="C10" s="167" t="str">
        <f>IFERROR(INDEX(Logs!$B$2:$B$500,MATCH('Beneficiaries (13)'!$B10,Logs!$A$2:$A$500,0)),"")</f>
        <v>Nomzamo</v>
      </c>
      <c r="D10" s="167" t="str">
        <f>IFERROR(INDEX(Logs!$C$2:$C$500,MATCH('Beneficiaries (13)'!$B10,Logs!$A$2:$A$500,0)),"")</f>
        <v>Batula</v>
      </c>
      <c r="E10" s="168" t="str">
        <f>IFERROR(INDEX(Logs!$D$2:$D$500,MATCH('Beneficiaries (13)'!$B10,Logs!$A$2:$A$500,0)),"")</f>
        <v>8406090587081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IFERROR(INDEX(Logs!$E$2:$E$500,MATCH('Beneficiaries (13)'!$B10,Logs!$A$2:$A$500,0)),"")</f>
        <v>01/08/2023</v>
      </c>
      <c r="K10" s="171" t="str">
        <f>IFERROR(INDEX(Logs!$F$2:$F$500,MATCH('Beneficiaries (13)'!$B10,Logs!$A$2:$A$500,0)),"")</f>
        <v>30/06/2024</v>
      </c>
      <c r="L10" s="166">
        <f>IFERROR(INDEX(Logs!$G$2:$G$500,MATCH('Beneficiaries (13)'!$B10,Logs!$A$2:$A$500,0)),0)</f>
        <v>16</v>
      </c>
      <c r="M10" s="166">
        <v>0</v>
      </c>
      <c r="N10" s="166">
        <f>M10+L10</f>
        <v>16</v>
      </c>
      <c r="O10" s="172">
        <f>IFERROR(INDEX(Logs!$H$2:$H$500,MATCH('Beneficiaries (13)'!$B10,Logs!$A$2:$A$500,0)),)</f>
        <v>218.08</v>
      </c>
      <c r="P10" s="173">
        <f>IFERROR(N10*O10,0)</f>
        <v>3489.28</v>
      </c>
      <c r="Q10" s="174"/>
      <c r="R10" s="12">
        <f>IF('Beneficiaries (10)'!$P$30&gt;0,1,"")</f>
        <v>1</v>
      </c>
    </row>
    <row r="11">
      <c r="A11" s="145" t="str">
        <f>ID_Valid(E11)</f>
      </c>
      <c r="B11" s="166">
        <v>242</v>
      </c>
      <c r="C11" s="167" t="str">
        <f>IFERROR(INDEX(Logs!$B$2:$B$500,MATCH('Beneficiaries (13)'!$B11,Logs!$A$2:$A$500,0)),"")</f>
        <v>Pamella</v>
      </c>
      <c r="D11" s="167" t="str">
        <f>IFERROR(INDEX(Logs!$C$2:$C$500,MATCH('Beneficiaries (13)'!$B11,Logs!$A$2:$A$500,0)),"")</f>
        <v>Mayile</v>
      </c>
      <c r="E11" s="168" t="str">
        <f>IFERROR(INDEX(Logs!$D$2:$D$500,MATCH('Beneficiaries (13)'!$B11,Logs!$A$2:$A$500,0)),"")</f>
        <v>7611160349087</v>
      </c>
      <c r="F11" s="169" t="s">
        <v>125</v>
      </c>
      <c r="G11" s="166" t="str">
        <f>TheGender(E11)</f>
        <v>F</v>
      </c>
      <c r="H11" s="166" t="s">
        <v>125</v>
      </c>
      <c r="I11" s="166" t="s">
        <v>126</v>
      </c>
      <c r="J11" s="166" t="str">
        <f>IFERROR(INDEX(Logs!$E$2:$E$500,MATCH('Beneficiaries (13)'!$B11,Logs!$A$2:$A$500,0)),"")</f>
        <v>01/08/2023</v>
      </c>
      <c r="K11" s="166" t="str">
        <f>IFERROR(INDEX(Logs!$F$2:$F$500,MATCH('Beneficiaries (13)'!$B11,Logs!$A$2:$A$500,0)),"")</f>
        <v>30/06/2024</v>
      </c>
      <c r="L11" s="166">
        <f>IFERROR(INDEX(Logs!$G$2:$G$500,MATCH('Beneficiaries (13)'!$B11,Logs!$A$2:$A$500,0)),0)</f>
        <v>16</v>
      </c>
      <c r="M11" s="166">
        <v>0</v>
      </c>
      <c r="N11" s="166">
        <f>L11+M11</f>
        <v>16</v>
      </c>
      <c r="O11" s="172">
        <f>IFERROR(INDEX(Logs!$H$2:$H$500,MATCH('Beneficiaries (13)'!$B11,Logs!$A$2:$A$500,0)),)</f>
        <v>218.08</v>
      </c>
      <c r="P11" s="173">
        <f>IFERROR(N11*O11,0)</f>
        <v>3489.28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243</v>
      </c>
      <c r="C12" s="167" t="str">
        <f>IFERROR(INDEX(Logs!$B$2:$B$500,MATCH('Beneficiaries (13)'!$B12,Logs!$A$2:$A$500,0)),"")</f>
        <v>Nomhlaba</v>
      </c>
      <c r="D12" s="167" t="str">
        <f>IFERROR(INDEX(Logs!$C$2:$C$500,MATCH('Beneficiaries (13)'!$B12,Logs!$A$2:$A$500,0)),"")</f>
        <v>Mantla</v>
      </c>
      <c r="E12" s="168" t="str">
        <f>IFERROR(INDEX(Logs!$D$2:$D$500,MATCH('Beneficiaries (13)'!$B12,Logs!$A$2:$A$500,0)),"")</f>
        <v>8008060614083</v>
      </c>
      <c r="F12" s="169" t="s">
        <v>125</v>
      </c>
      <c r="G12" s="166" t="str">
        <f>TheGender(E12)</f>
        <v>F</v>
      </c>
      <c r="H12" s="166" t="s">
        <v>125</v>
      </c>
      <c r="I12" s="166" t="s">
        <v>126</v>
      </c>
      <c r="J12" s="166" t="str">
        <f>IFERROR(INDEX(Logs!$E$2:$E$500,MATCH('Beneficiaries (13)'!$B12,Logs!$A$2:$A$500,0)),"")</f>
        <v>01/08/2023</v>
      </c>
      <c r="K12" s="166" t="str">
        <f>IFERROR(INDEX(Logs!$F$2:$F$500,MATCH('Beneficiaries (13)'!$B12,Logs!$A$2:$A$500,0)),"")</f>
        <v>30/06/2024</v>
      </c>
      <c r="L12" s="166">
        <f>IFERROR(INDEX(Logs!$G$2:$G$500,MATCH('Beneficiaries (13)'!$B12,Logs!$A$2:$A$500,0)),0)</f>
        <v>16</v>
      </c>
      <c r="M12" s="166">
        <v>0</v>
      </c>
      <c r="N12" s="166">
        <f>L12+M12</f>
        <v>16</v>
      </c>
      <c r="O12" s="172">
        <f>IFERROR(INDEX(Logs!$H$2:$H$500,MATCH('Beneficiaries (13)'!$B12,Logs!$A$2:$A$500,0)),)</f>
        <v>204.16</v>
      </c>
      <c r="P12" s="173">
        <f>IFERROR(N12*O12,0)</f>
        <v>3266.56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244</v>
      </c>
      <c r="C13" s="167" t="str">
        <f>IFERROR(INDEX(Logs!$B$2:$B$500,MATCH('Beneficiaries (13)'!$B13,Logs!$A$2:$A$500,0)),"")</f>
        <v>Siphokazi</v>
      </c>
      <c r="D13" s="167" t="str">
        <f>IFERROR(INDEX(Logs!$C$2:$C$500,MATCH('Beneficiaries (13)'!$B13,Logs!$A$2:$A$500,0)),"")</f>
        <v>Sitole</v>
      </c>
      <c r="E13" s="168" t="str">
        <f>IFERROR(INDEX(Logs!$D$2:$D$500,MATCH('Beneficiaries (13)'!$B13,Logs!$A$2:$A$500,0)),"")</f>
        <v>9203200498088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(13)'!$B13,Logs!$A$2:$A$500,0)),"")</f>
        <v>01/08/2023</v>
      </c>
      <c r="K13" s="166" t="str">
        <f>IFERROR(INDEX(Logs!$F$2:$F$500,MATCH('Beneficiaries (13)'!$B13,Logs!$A$2:$A$500,0)),"")</f>
        <v>30/06/2024</v>
      </c>
      <c r="L13" s="166">
        <f>IFERROR(INDEX(Logs!$G$2:$G$500,MATCH('Beneficiaries (13)'!$B13,Logs!$A$2:$A$500,0)),0)</f>
        <v>16</v>
      </c>
      <c r="M13" s="166">
        <v>0</v>
      </c>
      <c r="N13" s="166">
        <f>L13+M13</f>
        <v>16</v>
      </c>
      <c r="O13" s="172">
        <f>IFERROR(INDEX(Logs!$H$2:$H$500,MATCH('Beneficiaries (13)'!$B13,Logs!$A$2:$A$500,0)),)</f>
        <v>204.16</v>
      </c>
      <c r="P13" s="173">
        <f>IFERROR(N13*O13,0)</f>
        <v>3266.56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245</v>
      </c>
      <c r="C14" s="167" t="str">
        <f>IFERROR(INDEX(Logs!$B$2:$B$500,MATCH('Beneficiaries (13)'!$B14,Logs!$A$2:$A$500,0)),"")</f>
        <v>Nolinda</v>
      </c>
      <c r="D14" s="167" t="str">
        <f>IFERROR(INDEX(Logs!$C$2:$C$500,MATCH('Beneficiaries (13)'!$B14,Logs!$A$2:$A$500,0)),"")</f>
        <v>Madubela</v>
      </c>
      <c r="E14" s="168" t="str">
        <f>IFERROR(INDEX(Logs!$D$2:$D$500,MATCH('Beneficiaries (13)'!$B14,Logs!$A$2:$A$500,0)),"")</f>
        <v>7603110826082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(13)'!$B14,Logs!$A$2:$A$500,0)),"")</f>
        <v>01/08/2023</v>
      </c>
      <c r="K14" s="166" t="str">
        <f>IFERROR(INDEX(Logs!$F$2:$F$500,MATCH('Beneficiaries (13)'!$B14,Logs!$A$2:$A$500,0)),"")</f>
        <v>30/06/2024</v>
      </c>
      <c r="L14" s="166">
        <f>IFERROR(INDEX(Logs!$G$2:$G$500,MATCH('Beneficiaries (13)'!$B14,Logs!$A$2:$A$500,0)),0)</f>
        <v>16</v>
      </c>
      <c r="M14" s="166">
        <v>0</v>
      </c>
      <c r="N14" s="166">
        <f>L14+M14</f>
        <v>16</v>
      </c>
      <c r="O14" s="172">
        <f>IFERROR(INDEX(Logs!$H$2:$H$500,MATCH('Beneficiaries (13)'!$B14,Logs!$A$2:$A$500,0)),)</f>
        <v>204.16</v>
      </c>
      <c r="P14" s="173">
        <f>IFERROR(N14*O14,0)</f>
        <v>3266.56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246</v>
      </c>
      <c r="C15" s="167" t="str">
        <f>IFERROR(INDEX(Logs!$B$2:$B$500,MATCH('Beneficiaries (13)'!$B15,Logs!$A$2:$A$500,0)),"")</f>
        <v>Linda</v>
      </c>
      <c r="D15" s="167" t="str">
        <f>IFERROR(INDEX(Logs!$C$2:$C$500,MATCH('Beneficiaries (13)'!$B15,Logs!$A$2:$A$500,0)),"")</f>
        <v>Noyo</v>
      </c>
      <c r="E15" s="168" t="str">
        <f>IFERROR(INDEX(Logs!$D$2:$D$500,MATCH('Beneficiaries (13)'!$B15,Logs!$A$2:$A$500,0)),"")</f>
        <v>8912170210080</v>
      </c>
      <c r="F15" s="169" t="s">
        <v>125</v>
      </c>
      <c r="G15" s="166" t="str">
        <f>TheGender(E15)</f>
        <v>F</v>
      </c>
      <c r="H15" s="166" t="s">
        <v>125</v>
      </c>
      <c r="I15" s="166" t="s">
        <v>126</v>
      </c>
      <c r="J15" s="166" t="str">
        <f>IFERROR(INDEX(Logs!$E$2:$E$500,MATCH('Beneficiaries (13)'!$B15,Logs!$A$2:$A$500,0)),"")</f>
        <v>01/08/2023</v>
      </c>
      <c r="K15" s="166" t="str">
        <f>IFERROR(INDEX(Logs!$F$2:$F$500,MATCH('Beneficiaries (13)'!$B15,Logs!$A$2:$A$500,0)),"")</f>
        <v>30/06/2024</v>
      </c>
      <c r="L15" s="166">
        <f>IFERROR(INDEX(Logs!$G$2:$G$500,MATCH('Beneficiaries (13)'!$B15,Logs!$A$2:$A$500,0)),0)</f>
        <v>16</v>
      </c>
      <c r="M15" s="166">
        <v>0</v>
      </c>
      <c r="N15" s="166">
        <f>L15+M15</f>
        <v>16</v>
      </c>
      <c r="O15" s="172">
        <f>IFERROR(INDEX(Logs!$H$2:$H$500,MATCH('Beneficiaries (13)'!$B15,Logs!$A$2:$A$500,0)),)</f>
        <v>204.16</v>
      </c>
      <c r="P15" s="173">
        <f>IFERROR(N15*O15,0)</f>
        <v>3266.56</v>
      </c>
      <c r="Q15" s="174"/>
      <c r="R15" s="12"/>
    </row>
    <row r="16">
      <c r="A16" s="145" t="str">
        <f>ID_Valid(E16)</f>
      </c>
      <c r="B16" s="166">
        <v>247</v>
      </c>
      <c r="C16" s="167" t="str">
        <f>IFERROR(INDEX(Logs!$B$2:$B$500,MATCH('Beneficiaries (13)'!$B16,Logs!$A$2:$A$500,0)),"")</f>
        <v>Nosicelo</v>
      </c>
      <c r="D16" s="167" t="str">
        <f>IFERROR(INDEX(Logs!$C$2:$C$500,MATCH('Beneficiaries (13)'!$B16,Logs!$A$2:$A$500,0)),"")</f>
        <v>Friffiths</v>
      </c>
      <c r="E16" s="168" t="str">
        <f>IFERROR(INDEX(Logs!$D$2:$D$500,MATCH('Beneficiaries (13)'!$B16,Logs!$A$2:$A$500,0)),"")</f>
        <v>7706110215089</v>
      </c>
      <c r="F16" s="169" t="s">
        <v>125</v>
      </c>
      <c r="G16" s="166" t="str">
        <f>TheGender(E16)</f>
        <v>F</v>
      </c>
      <c r="H16" s="166" t="s">
        <v>125</v>
      </c>
      <c r="I16" s="166" t="s">
        <v>126</v>
      </c>
      <c r="J16" s="166" t="str">
        <f>IFERROR(INDEX(Logs!$E$2:$E$500,MATCH('Beneficiaries (13)'!$B16,Logs!$A$2:$A$500,0)),"")</f>
        <v>01/08/2023</v>
      </c>
      <c r="K16" s="166" t="str">
        <f>IFERROR(INDEX(Logs!$F$2:$F$500,MATCH('Beneficiaries (13)'!$B16,Logs!$A$2:$A$500,0)),"")</f>
        <v>30/06/2024</v>
      </c>
      <c r="L16" s="166">
        <f>IFERROR(INDEX(Logs!$G$2:$G$500,MATCH('Beneficiaries (13)'!$B16,Logs!$A$2:$A$500,0)),0)</f>
        <v>16</v>
      </c>
      <c r="M16" s="166">
        <v>0</v>
      </c>
      <c r="N16" s="166">
        <f>L16+M16</f>
        <v>16</v>
      </c>
      <c r="O16" s="172">
        <f>IFERROR(INDEX(Logs!$H$2:$H$500,MATCH('Beneficiaries (13)'!$B16,Logs!$A$2:$A$500,0)),)</f>
        <v>204.16</v>
      </c>
      <c r="P16" s="173">
        <f>IFERROR(N16*O16,0)</f>
        <v>3266.56</v>
      </c>
      <c r="Q16" s="174"/>
      <c r="R16" s="12"/>
    </row>
    <row r="17">
      <c r="A17" s="145" t="str">
        <f>ID_Valid(E17)</f>
      </c>
      <c r="B17" s="166">
        <v>248</v>
      </c>
      <c r="C17" s="167" t="str">
        <f>IFERROR(INDEX(Logs!$B$2:$B$500,MATCH('Beneficiaries (13)'!$B17,Logs!$A$2:$A$500,0)),"")</f>
        <v>Thobeka</v>
      </c>
      <c r="D17" s="167" t="str">
        <f>IFERROR(INDEX(Logs!$C$2:$C$500,MATCH('Beneficiaries (13)'!$B17,Logs!$A$2:$A$500,0)),"")</f>
        <v>Tobias</v>
      </c>
      <c r="E17" s="168" t="str">
        <f>IFERROR(INDEX(Logs!$D$2:$D$500,MATCH('Beneficiaries (13)'!$B17,Logs!$A$2:$A$500,0)),"")</f>
        <v>6704160750080</v>
      </c>
      <c r="F17" s="169" t="s">
        <v>125</v>
      </c>
      <c r="G17" s="166" t="str">
        <f>TheGender(E17)</f>
        <v>F</v>
      </c>
      <c r="H17" s="166" t="s">
        <v>125</v>
      </c>
      <c r="I17" s="166" t="s">
        <v>126</v>
      </c>
      <c r="J17" s="166" t="str">
        <f>IFERROR(INDEX(Logs!$E$2:$E$500,MATCH('Beneficiaries (13)'!$B17,Logs!$A$2:$A$500,0)),"")</f>
        <v>01/08/2023</v>
      </c>
      <c r="K17" s="166" t="str">
        <f>IFERROR(INDEX(Logs!$F$2:$F$500,MATCH('Beneficiaries (13)'!$B17,Logs!$A$2:$A$500,0)),"")</f>
        <v>30/06/2024</v>
      </c>
      <c r="L17" s="166">
        <f>IFERROR(INDEX(Logs!$G$2:$G$500,MATCH('Beneficiaries (13)'!$B17,Logs!$A$2:$A$500,0)),0)</f>
        <v>16</v>
      </c>
      <c r="M17" s="166">
        <v>0</v>
      </c>
      <c r="N17" s="166">
        <f>L17+M17</f>
        <v>16</v>
      </c>
      <c r="O17" s="172">
        <f>IFERROR(INDEX(Logs!$H$2:$H$500,MATCH('Beneficiaries (13)'!$B17,Logs!$A$2:$A$500,0)),)</f>
        <v>204.16</v>
      </c>
      <c r="P17" s="173">
        <f>IFERROR(N17*O17,0)</f>
        <v>3266.56</v>
      </c>
      <c r="Q17" s="174"/>
      <c r="R17" s="12"/>
    </row>
    <row r="18">
      <c r="A18" s="145" t="str">
        <f>ID_Valid(E18)</f>
      </c>
      <c r="B18" s="166">
        <v>249</v>
      </c>
      <c r="C18" s="167" t="str">
        <f>IFERROR(INDEX(Logs!$B$2:$B$500,MATCH('Beneficiaries (13)'!$B18,Logs!$A$2:$A$500,0)),"")</f>
        <v>Nokubonga</v>
      </c>
      <c r="D18" s="167" t="str">
        <f>IFERROR(INDEX(Logs!$C$2:$C$500,MATCH('Beneficiaries (13)'!$B18,Logs!$A$2:$A$500,0)),"")</f>
        <v>Vetyumana</v>
      </c>
      <c r="E18" s="168" t="str">
        <f>IFERROR(INDEX(Logs!$D$2:$D$500,MATCH('Beneficiaries (13)'!$B18,Logs!$A$2:$A$500,0)),"")</f>
        <v>8507161325085</v>
      </c>
      <c r="F18" s="169" t="s">
        <v>125</v>
      </c>
      <c r="G18" s="166" t="str">
        <f>TheGender(E18)</f>
        <v>F</v>
      </c>
      <c r="H18" s="166" t="s">
        <v>125</v>
      </c>
      <c r="I18" s="166" t="s">
        <v>126</v>
      </c>
      <c r="J18" s="166" t="str">
        <f>IFERROR(INDEX(Logs!$E$2:$E$500,MATCH('Beneficiaries (13)'!$B18,Logs!$A$2:$A$500,0)),"")</f>
        <v>01/08/2023</v>
      </c>
      <c r="K18" s="166" t="str">
        <f>IFERROR(INDEX(Logs!$F$2:$F$500,MATCH('Beneficiaries (13)'!$B18,Logs!$A$2:$A$500,0)),"")</f>
        <v>30/06/2024</v>
      </c>
      <c r="L18" s="166">
        <f>IFERROR(INDEX(Logs!$G$2:$G$500,MATCH('Beneficiaries (13)'!$B18,Logs!$A$2:$A$500,0)),0)</f>
        <v>16</v>
      </c>
      <c r="M18" s="166">
        <v>0</v>
      </c>
      <c r="N18" s="166">
        <f>L18+M18</f>
        <v>16</v>
      </c>
      <c r="O18" s="172">
        <f>IFERROR(INDEX(Logs!$H$2:$H$500,MATCH('Beneficiaries (13)'!$B18,Logs!$A$2:$A$500,0)),)</f>
        <v>204.16</v>
      </c>
      <c r="P18" s="173">
        <f>IFERROR(N18*O18,0)</f>
        <v>3266.56</v>
      </c>
      <c r="Q18" s="174"/>
      <c r="R18" s="12"/>
    </row>
    <row r="19">
      <c r="A19" s="145" t="str">
        <f>ID_Valid(E19)</f>
      </c>
      <c r="B19" s="166">
        <v>250</v>
      </c>
      <c r="C19" s="167" t="str">
        <f>IFERROR(INDEX(Logs!$B$2:$B$500,MATCH('Beneficiaries (13)'!$B19,Logs!$A$2:$A$500,0)),"")</f>
        <v>Jeannette</v>
      </c>
      <c r="D19" s="167" t="str">
        <f>IFERROR(INDEX(Logs!$C$2:$C$500,MATCH('Beneficiaries (13)'!$B19,Logs!$A$2:$A$500,0)),"")</f>
        <v>Vutelwa</v>
      </c>
      <c r="E19" s="168" t="str">
        <f>IFERROR(INDEX(Logs!$D$2:$D$500,MATCH('Beneficiaries (13)'!$B19,Logs!$A$2:$A$500,0)),"")</f>
        <v>9012121641084</v>
      </c>
      <c r="F19" s="169" t="s">
        <v>125</v>
      </c>
      <c r="G19" s="166" t="str">
        <f>TheGender(E19)</f>
        <v>F</v>
      </c>
      <c r="H19" s="166" t="s">
        <v>125</v>
      </c>
      <c r="I19" s="166" t="s">
        <v>126</v>
      </c>
      <c r="J19" s="166" t="str">
        <f>IFERROR(INDEX(Logs!$E$2:$E$500,MATCH('Beneficiaries (13)'!$B19,Logs!$A$2:$A$500,0)),"")</f>
        <v>01/08/2023</v>
      </c>
      <c r="K19" s="166" t="str">
        <f>IFERROR(INDEX(Logs!$F$2:$F$500,MATCH('Beneficiaries (13)'!$B19,Logs!$A$2:$A$500,0)),"")</f>
        <v>30/06/2024</v>
      </c>
      <c r="L19" s="166">
        <f>IFERROR(INDEX(Logs!$G$2:$G$500,MATCH('Beneficiaries (13)'!$B19,Logs!$A$2:$A$500,0)),0)</f>
        <v>16</v>
      </c>
      <c r="M19" s="166">
        <v>0</v>
      </c>
      <c r="N19" s="166">
        <f>L19+M19</f>
        <v>16</v>
      </c>
      <c r="O19" s="172">
        <f>IFERROR(INDEX(Logs!$H$2:$H$500,MATCH('Beneficiaries (13)'!$B19,Logs!$A$2:$A$500,0)),)</f>
        <v>204.16</v>
      </c>
      <c r="P19" s="173">
        <f>IFERROR(N19*O19,0)</f>
        <v>3266.56</v>
      </c>
      <c r="Q19" s="174"/>
      <c r="R19" s="12"/>
    </row>
    <row r="20">
      <c r="A20" s="145" t="str">
        <f>ID_Valid(E20)</f>
      </c>
      <c r="B20" s="166">
        <v>251</v>
      </c>
      <c r="C20" s="167" t="str">
        <f>IFERROR(INDEX(Logs!$B$2:$B$500,MATCH('Beneficiaries (13)'!$B20,Logs!$A$2:$A$500,0)),"")</f>
        <v>Nondenzeni</v>
      </c>
      <c r="D20" s="167" t="str">
        <f>IFERROR(INDEX(Logs!$C$2:$C$500,MATCH('Beneficiaries (13)'!$B20,Logs!$A$2:$A$500,0)),"")</f>
        <v>Kostawuli</v>
      </c>
      <c r="E20" s="168" t="str">
        <f>IFERROR(INDEX(Logs!$D$2:$D$500,MATCH('Beneficiaries (13)'!$B20,Logs!$A$2:$A$500,0)),"")</f>
        <v>8101100809084</v>
      </c>
      <c r="F20" s="169" t="s">
        <v>125</v>
      </c>
      <c r="G20" s="166" t="str">
        <f>TheGender(E20)</f>
        <v>F</v>
      </c>
      <c r="H20" s="166" t="s">
        <v>125</v>
      </c>
      <c r="I20" s="166" t="s">
        <v>126</v>
      </c>
      <c r="J20" s="166" t="str">
        <f>IFERROR(INDEX(Logs!$E$2:$E$500,MATCH('Beneficiaries (13)'!$B20,Logs!$A$2:$A$500,0)),"")</f>
        <v>01/08/2023</v>
      </c>
      <c r="K20" s="166" t="str">
        <f>IFERROR(INDEX(Logs!$F$2:$F$500,MATCH('Beneficiaries (13)'!$B20,Logs!$A$2:$A$500,0)),"")</f>
        <v>30/06/2024</v>
      </c>
      <c r="L20" s="166">
        <f>IFERROR(INDEX(Logs!$G$2:$G$500,MATCH('Beneficiaries (13)'!$B20,Logs!$A$2:$A$500,0)),0)</f>
        <v>16</v>
      </c>
      <c r="M20" s="166">
        <v>0</v>
      </c>
      <c r="N20" s="166">
        <f>L20+M20</f>
        <v>16</v>
      </c>
      <c r="O20" s="172">
        <f>IFERROR(INDEX(Logs!$H$2:$H$500,MATCH('Beneficiaries (13)'!$B20,Logs!$A$2:$A$500,0)),)</f>
        <v>204.16</v>
      </c>
      <c r="P20" s="173">
        <f>IFERROR(N20*O20,0)</f>
        <v>3266.56</v>
      </c>
      <c r="Q20" s="174"/>
      <c r="R20" s="12"/>
    </row>
    <row r="21">
      <c r="A21" s="145" t="str">
        <f>ID_Valid(E21)</f>
      </c>
      <c r="B21" s="166">
        <v>252</v>
      </c>
      <c r="C21" s="167" t="str">
        <f>IFERROR(INDEX(Logs!$B$2:$B$500,MATCH('Beneficiaries (13)'!$B21,Logs!$A$2:$A$500,0)),"")</f>
        <v>Zandile</v>
      </c>
      <c r="D21" s="167" t="str">
        <f>IFERROR(INDEX(Logs!$C$2:$C$500,MATCH('Beneficiaries (13)'!$B21,Logs!$A$2:$A$500,0)),"")</f>
        <v>Moshani</v>
      </c>
      <c r="E21" s="168" t="str">
        <f>IFERROR(INDEX(Logs!$D$2:$D$500,MATCH('Beneficiaries (13)'!$B21,Logs!$A$2:$A$500,0)),"")</f>
        <v>9108201030089</v>
      </c>
      <c r="F21" s="169" t="s">
        <v>125</v>
      </c>
      <c r="G21" s="166" t="str">
        <f>TheGender(E21)</f>
        <v>F</v>
      </c>
      <c r="H21" s="166" t="s">
        <v>125</v>
      </c>
      <c r="I21" s="166" t="s">
        <v>126</v>
      </c>
      <c r="J21" s="166" t="str">
        <f>IFERROR(INDEX(Logs!$E$2:$E$500,MATCH('Beneficiaries (13)'!$B21,Logs!$A$2:$A$500,0)),"")</f>
        <v>01/08/2023</v>
      </c>
      <c r="K21" s="166" t="str">
        <f>IFERROR(INDEX(Logs!$F$2:$F$500,MATCH('Beneficiaries (13)'!$B21,Logs!$A$2:$A$500,0)),"")</f>
        <v>30/06/2024</v>
      </c>
      <c r="L21" s="166">
        <f>IFERROR(INDEX(Logs!$G$2:$G$500,MATCH('Beneficiaries (13)'!$B21,Logs!$A$2:$A$500,0)),0)</f>
        <v>16</v>
      </c>
      <c r="M21" s="166">
        <v>0</v>
      </c>
      <c r="N21" s="166">
        <f>L21+M21</f>
        <v>16</v>
      </c>
      <c r="O21" s="172">
        <f>IFERROR(INDEX(Logs!$H$2:$H$500,MATCH('Beneficiaries (13)'!$B21,Logs!$A$2:$A$500,0)),)</f>
        <v>204.16</v>
      </c>
      <c r="P21" s="173">
        <f>IFERROR(N21*O21,0)</f>
        <v>3266.56</v>
      </c>
      <c r="Q21" s="174"/>
      <c r="R21" s="146" t="s"/>
    </row>
    <row r="22">
      <c r="A22" s="145" t="str">
        <f>ID_Valid(E22)</f>
      </c>
      <c r="B22" s="166">
        <v>253</v>
      </c>
      <c r="C22" s="175" t="str">
        <f>IFERROR(INDEX(Logs!$B$2:$B$500,MATCH('Beneficiaries (13)'!$B22,Logs!$A$2:$A$500,0)),"")</f>
        <v>Nokulunga</v>
      </c>
      <c r="D22" s="167" t="str">
        <f>IFERROR(INDEX(Logs!$C$2:$C$500,MATCH('Beneficiaries (13)'!$B22,Logs!$A$2:$A$500,0)),"")</f>
        <v>Mchako</v>
      </c>
      <c r="E22" s="168" t="str">
        <f>IFERROR(INDEX(Logs!$D$2:$D$500,MATCH('Beneficiaries (13)'!$B22,Logs!$A$2:$A$500,0)),"")</f>
        <v>7306101437089</v>
      </c>
      <c r="F22" s="169" t="s">
        <v>125</v>
      </c>
      <c r="G22" s="166" t="str">
        <f>TheGender(E22)</f>
        <v>F</v>
      </c>
      <c r="H22" s="166" t="s">
        <v>125</v>
      </c>
      <c r="I22" s="166" t="s">
        <v>126</v>
      </c>
      <c r="J22" s="166" t="str">
        <f>IFERROR(INDEX(Logs!$E$2:$E$500,MATCH('Beneficiaries (13)'!$B22,Logs!$A$2:$A$500,0)),"")</f>
        <v>01/08/2023</v>
      </c>
      <c r="K22" s="166" t="str">
        <f>IFERROR(INDEX(Logs!$F$2:$F$500,MATCH('Beneficiaries (13)'!$B22,Logs!$A$2:$A$500,0)),"")</f>
        <v>30/06/2024</v>
      </c>
      <c r="L22" s="166">
        <f>IFERROR(INDEX(Logs!$G$2:$G$500,MATCH('Beneficiaries (13)'!$B22,Logs!$A$2:$A$500,0)),0)</f>
        <v>16</v>
      </c>
      <c r="M22" s="166">
        <v>0</v>
      </c>
      <c r="N22" s="166">
        <f>L22+M22</f>
        <v>16</v>
      </c>
      <c r="O22" s="172">
        <f>IFERROR(INDEX(Logs!$H$2:$H$500,MATCH('Beneficiaries (13)'!$B22,Logs!$A$2:$A$500,0)),)</f>
        <v>204.16</v>
      </c>
      <c r="P22" s="173">
        <f>IFERROR(N22*O22,0)</f>
        <v>3266.56</v>
      </c>
      <c r="Q22" s="174"/>
      <c r="R22" s="146" t="s"/>
    </row>
    <row r="23">
      <c r="A23" s="145" t="str">
        <f>ID_Valid(E23)</f>
      </c>
      <c r="B23" s="166">
        <v>254</v>
      </c>
      <c r="C23" s="175" t="str">
        <f>IFERROR(INDEX(Logs!$B$2:$B$500,MATCH('Beneficiaries (13)'!$B23,Logs!$A$2:$A$500,0)),"")</f>
        <v>Nompumezo</v>
      </c>
      <c r="D23" s="167" t="str">
        <f>IFERROR(INDEX(Logs!$C$2:$C$500,MATCH('Beneficiaries (13)'!$B23,Logs!$A$2:$A$500,0)),"")</f>
        <v>Jaxa</v>
      </c>
      <c r="E23" s="168" t="str">
        <f>IFERROR(INDEX(Logs!$D$2:$D$500,MATCH('Beneficiaries (13)'!$B23,Logs!$A$2:$A$500,0)),"")</f>
        <v>6407150828086</v>
      </c>
      <c r="F23" s="169" t="s">
        <v>125</v>
      </c>
      <c r="G23" s="166" t="str">
        <f>TheGender(E23)</f>
        <v>F</v>
      </c>
      <c r="H23" s="166" t="s">
        <v>125</v>
      </c>
      <c r="I23" s="166" t="s">
        <v>126</v>
      </c>
      <c r="J23" s="166" t="str">
        <f>IFERROR(INDEX(Logs!$E$2:$E$500,MATCH('Beneficiaries (13)'!$B23,Logs!$A$2:$A$500,0)),"")</f>
        <v>01/08/2023</v>
      </c>
      <c r="K23" s="166" t="str">
        <f>IFERROR(INDEX(Logs!$F$2:$F$500,MATCH('Beneficiaries (13)'!$B23,Logs!$A$2:$A$500,0)),"")</f>
        <v>30/06/2024</v>
      </c>
      <c r="L23" s="166">
        <f>IFERROR(INDEX(Logs!$G$2:$G$500,MATCH('Beneficiaries (13)'!$B23,Logs!$A$2:$A$500,0)),0)</f>
        <v>16</v>
      </c>
      <c r="M23" s="166">
        <v>0</v>
      </c>
      <c r="N23" s="166">
        <f>L23+M23</f>
        <v>16</v>
      </c>
      <c r="O23" s="172">
        <f>IFERROR(INDEX(Logs!$H$2:$H$500,MATCH('Beneficiaries (13)'!$B23,Logs!$A$2:$A$500,0)),)</f>
        <v>204.16</v>
      </c>
      <c r="P23" s="173">
        <f>IFERROR(N23*O23,0)</f>
        <v>3266.56</v>
      </c>
      <c r="Q23" s="174"/>
      <c r="R23" s="146" t="s"/>
    </row>
    <row r="24">
      <c r="A24" s="145" t="str">
        <f>ID_Valid(E24)</f>
      </c>
      <c r="B24" s="166">
        <v>255</v>
      </c>
      <c r="C24" s="175" t="str">
        <f>IFERROR(INDEX(Logs!$B$2:$B$500,MATCH('Beneficiaries (13)'!$B24,Logs!$A$2:$A$500,0)),"")</f>
        <v>Thelela</v>
      </c>
      <c r="D24" s="167" t="str">
        <f>IFERROR(INDEX(Logs!$C$2:$C$500,MATCH('Beneficiaries (13)'!$B24,Logs!$A$2:$A$500,0)),"")</f>
        <v>Kostawuli</v>
      </c>
      <c r="E24" s="168" t="str">
        <f>IFERROR(INDEX(Logs!$D$2:$D$500,MATCH('Beneficiaries (13)'!$B24,Logs!$A$2:$A$500,0)),"")</f>
        <v>8101090751080</v>
      </c>
      <c r="F24" s="169" t="s">
        <v>125</v>
      </c>
      <c r="G24" s="166" t="str">
        <f>TheGender(E24)</f>
        <v>F</v>
      </c>
      <c r="H24" s="166" t="s">
        <v>125</v>
      </c>
      <c r="I24" s="166" t="s">
        <v>126</v>
      </c>
      <c r="J24" s="166" t="str">
        <f>IFERROR(INDEX(Logs!$E$2:$E$500,MATCH('Beneficiaries (13)'!$B24,Logs!$A$2:$A$500,0)),"")</f>
        <v>01/08/2023</v>
      </c>
      <c r="K24" s="166" t="str">
        <f>IFERROR(INDEX(Logs!$F$2:$F$500,MATCH('Beneficiaries (13)'!$B24,Logs!$A$2:$A$500,0)),"")</f>
        <v>30/06/2024</v>
      </c>
      <c r="L24" s="166">
        <f>IFERROR(INDEX(Logs!$G$2:$G$500,MATCH('Beneficiaries (13)'!$B24,Logs!$A$2:$A$500,0)),0)</f>
        <v>16</v>
      </c>
      <c r="M24" s="166">
        <v>0</v>
      </c>
      <c r="N24" s="166">
        <f>L24+M24</f>
        <v>16</v>
      </c>
      <c r="O24" s="172">
        <f>IFERROR(INDEX(Logs!$H$2:$H$500,MATCH('Beneficiaries (13)'!$B24,Logs!$A$2:$A$500,0)),)</f>
        <v>204.16</v>
      </c>
      <c r="P24" s="173">
        <f>IFERROR(N24*O24,0)</f>
        <v>3266.56</v>
      </c>
      <c r="Q24" s="174"/>
      <c r="R24" s="146" t="s"/>
    </row>
    <row r="25">
      <c r="A25" s="145" t="str">
        <f>ID_Valid(E25)</f>
      </c>
      <c r="B25" s="166">
        <v>256</v>
      </c>
      <c r="C25" s="171" t="str">
        <f>IFERROR(INDEX(Logs!$B$2:$B$500,MATCH('Beneficiaries (13)'!$B25,Logs!$A$2:$A$500,0)),"")</f>
        <v>Thumeka</v>
      </c>
      <c r="D25" s="167" t="str">
        <f>IFERROR(INDEX(Logs!$C$2:$C$500,MATCH('Beneficiaries (13)'!$B25,Logs!$A$2:$A$500,0)),"")</f>
        <v>Gcora</v>
      </c>
      <c r="E25" s="168" t="str">
        <f>IFERROR(INDEX(Logs!$D$2:$D$500,MATCH('Beneficiaries (13)'!$B25,Logs!$A$2:$A$500,0)),"")</f>
        <v>7501101287084</v>
      </c>
      <c r="F25" s="169" t="s">
        <v>125</v>
      </c>
      <c r="G25" s="166" t="str">
        <f>TheGender(E25)</f>
        <v>F</v>
      </c>
      <c r="H25" s="166" t="s">
        <v>125</v>
      </c>
      <c r="I25" s="166" t="s">
        <v>126</v>
      </c>
      <c r="J25" s="166" t="str">
        <f>IFERROR(INDEX(Logs!$E$2:$E$500,MATCH('Beneficiaries (13)'!$B25,Logs!$A$2:$A$500,0)),"")</f>
        <v>01/08/2023</v>
      </c>
      <c r="K25" s="166" t="str">
        <f>IFERROR(INDEX(Logs!$F$2:$F$500,MATCH('Beneficiaries (13)'!$B25,Logs!$A$2:$A$500,0)),"")</f>
        <v>30/06/2024</v>
      </c>
      <c r="L25" s="166">
        <f>IFERROR(INDEX(Logs!$G$2:$G$500,MATCH('Beneficiaries (13)'!$B25,Logs!$A$2:$A$500,0)),0)</f>
        <v>16</v>
      </c>
      <c r="M25" s="166">
        <v>0</v>
      </c>
      <c r="N25" s="166">
        <f>L25+M25</f>
        <v>16</v>
      </c>
      <c r="O25" s="172">
        <f>IFERROR(INDEX(Logs!$H$2:$H$500,MATCH('Beneficiaries (13)'!$B25,Logs!$A$2:$A$500,0)),)</f>
        <v>204.16</v>
      </c>
      <c r="P25" s="173">
        <f>IFERROR(N25*O25,0)</f>
        <v>3266.56</v>
      </c>
      <c r="Q25" s="174"/>
      <c r="R25" s="146" t="s"/>
    </row>
    <row r="26">
      <c r="A26" s="145" t="str">
        <f>ID_Valid(E26)</f>
      </c>
      <c r="B26" s="166">
        <v>257</v>
      </c>
      <c r="C26" s="171" t="str">
        <f>IFERROR(INDEX(Logs!$B$2:$B$500,MATCH('Beneficiaries (13)'!$B26,Logs!$A$2:$A$500,0)),"")</f>
        <v>Nomfuneko</v>
      </c>
      <c r="D26" s="167" t="str">
        <f>IFERROR(INDEX(Logs!$C$2:$C$500,MATCH('Beneficiaries (13)'!$B26,Logs!$A$2:$A$500,0)),"")</f>
        <v>Nake</v>
      </c>
      <c r="E26" s="168" t="str">
        <f>IFERROR(INDEX(Logs!$D$2:$D$500,MATCH('Beneficiaries (13)'!$B26,Logs!$A$2:$A$500,0)),"")</f>
        <v>7908080699082</v>
      </c>
      <c r="F26" s="169" t="s">
        <v>125</v>
      </c>
      <c r="G26" s="166" t="str">
        <f>TheGender(E26)</f>
        <v>F</v>
      </c>
      <c r="H26" s="166" t="s">
        <v>125</v>
      </c>
      <c r="I26" s="166" t="s">
        <v>126</v>
      </c>
      <c r="J26" s="166" t="str">
        <f>IFERROR(INDEX(Logs!$E$2:$E$500,MATCH('Beneficiaries (13)'!$B26,Logs!$A$2:$A$500,0)),"")</f>
        <v>01/08/2023</v>
      </c>
      <c r="K26" s="166" t="str">
        <f>IFERROR(INDEX(Logs!$F$2:$F$500,MATCH('Beneficiaries (13)'!$B26,Logs!$A$2:$A$500,0)),"")</f>
        <v>30/06/2024</v>
      </c>
      <c r="L26" s="166">
        <f>IFERROR(INDEX(Logs!$G$2:$G$500,MATCH('Beneficiaries (13)'!$B26,Logs!$A$2:$A$500,0)),0)</f>
        <v>16</v>
      </c>
      <c r="M26" s="166">
        <v>0</v>
      </c>
      <c r="N26" s="166">
        <f>L26+M26</f>
        <v>16</v>
      </c>
      <c r="O26" s="172">
        <f>IFERROR(INDEX(Logs!$H$2:$H$500,MATCH('Beneficiaries (13)'!$B26,Logs!$A$2:$A$500,0)),)</f>
        <v>204.16</v>
      </c>
      <c r="P26" s="173">
        <f>IFERROR(N26*O26,0)</f>
        <v>3266.56</v>
      </c>
      <c r="Q26" s="174"/>
      <c r="R26" s="146" t="s"/>
    </row>
    <row r="27">
      <c r="A27" s="145" t="str">
        <f>ID_Valid(E27)</f>
      </c>
      <c r="B27" s="166">
        <v>258</v>
      </c>
      <c r="C27" s="171" t="str">
        <f>IFERROR(INDEX(Logs!$B$2:$B$500,MATCH('Beneficiaries (13)'!$B27,Logs!$A$2:$A$500,0)),"")</f>
        <v>Athi</v>
      </c>
      <c r="D27" s="167" t="str">
        <f>IFERROR(INDEX(Logs!$C$2:$C$500,MATCH('Beneficiaries (13)'!$B27,Logs!$A$2:$A$500,0)),"")</f>
        <v>Mandi</v>
      </c>
      <c r="E27" s="168" t="str">
        <f>IFERROR(INDEX(Logs!$D$2:$D$500,MATCH('Beneficiaries (13)'!$B27,Logs!$A$2:$A$500,0)),"")</f>
        <v>8910151284082</v>
      </c>
      <c r="F27" s="169" t="s">
        <v>125</v>
      </c>
      <c r="G27" s="166" t="str">
        <f>TheGender(E27)</f>
        <v>F</v>
      </c>
      <c r="H27" s="166" t="s">
        <v>125</v>
      </c>
      <c r="I27" s="166" t="s">
        <v>126</v>
      </c>
      <c r="J27" s="166" t="str">
        <f>IFERROR(INDEX(Logs!$E$2:$E$500,MATCH('Beneficiaries (13)'!$B27,Logs!$A$2:$A$500,0)),"")</f>
        <v>01/08/2023</v>
      </c>
      <c r="K27" s="166" t="str">
        <f>IFERROR(INDEX(Logs!$F$2:$F$500,MATCH('Beneficiaries (13)'!$B27,Logs!$A$2:$A$500,0)),"")</f>
        <v>30/06/2024</v>
      </c>
      <c r="L27" s="166">
        <f>IFERROR(INDEX(Logs!$G$2:$G$500,MATCH('Beneficiaries (13)'!$B27,Logs!$A$2:$A$500,0)),0)</f>
        <v>16</v>
      </c>
      <c r="M27" s="166">
        <v>0</v>
      </c>
      <c r="N27" s="166">
        <f>L27+M27</f>
        <v>16</v>
      </c>
      <c r="O27" s="172">
        <f>IFERROR(INDEX(Logs!$H$2:$H$500,MATCH('Beneficiaries (13)'!$B27,Logs!$A$2:$A$500,0)),)</f>
        <v>204.16</v>
      </c>
      <c r="P27" s="173">
        <f>IFERROR(N27*O27,0)</f>
        <v>3266.56</v>
      </c>
      <c r="Q27" s="174"/>
      <c r="R27" s="146" t="s"/>
    </row>
    <row r="28">
      <c r="A28" s="145" t="str">
        <f>ID_Valid(E28)</f>
      </c>
      <c r="B28" s="166">
        <v>259</v>
      </c>
      <c r="C28" s="171" t="str">
        <f>IFERROR(INDEX(Logs!$B$2:$B$500,MATCH('Beneficiaries (13)'!$B28,Logs!$A$2:$A$500,0)),"")</f>
        <v>Thembakazi</v>
      </c>
      <c r="D28" s="167" t="str">
        <f>IFERROR(INDEX(Logs!$C$2:$C$500,MATCH('Beneficiaries (13)'!$B28,Logs!$A$2:$A$500,0)),"")</f>
        <v>Hiliza</v>
      </c>
      <c r="E28" s="168" t="str">
        <f>IFERROR(INDEX(Logs!$D$2:$D$500,MATCH('Beneficiaries (13)'!$B28,Logs!$A$2:$A$500,0)),"")</f>
        <v>8610111027080</v>
      </c>
      <c r="F28" s="169" t="s">
        <v>125</v>
      </c>
      <c r="G28" s="166" t="str">
        <f>TheGender(E28)</f>
        <v>F</v>
      </c>
      <c r="H28" s="166" t="s">
        <v>125</v>
      </c>
      <c r="I28" s="166" t="s">
        <v>126</v>
      </c>
      <c r="J28" s="166" t="str">
        <f>IFERROR(INDEX(Logs!$E$2:$E$500,MATCH('Beneficiaries (13)'!$B28,Logs!$A$2:$A$500,0)),"")</f>
        <v>01/08/2023</v>
      </c>
      <c r="K28" s="166" t="str">
        <f>IFERROR(INDEX(Logs!$F$2:$F$500,MATCH('Beneficiaries (13)'!$B28,Logs!$A$2:$A$500,0)),"")</f>
        <v>30/06/2024</v>
      </c>
      <c r="L28" s="166">
        <f>IFERROR(INDEX(Logs!$G$2:$G$500,MATCH('Beneficiaries (13)'!$B28,Logs!$A$2:$A$500,0)),0)</f>
        <v>16</v>
      </c>
      <c r="M28" s="166">
        <v>0</v>
      </c>
      <c r="N28" s="166">
        <f>L28+M28</f>
        <v>16</v>
      </c>
      <c r="O28" s="172">
        <f>IFERROR(INDEX(Logs!$H$2:$H$500,MATCH('Beneficiaries (13)'!$B28,Logs!$A$2:$A$500,0)),)</f>
        <v>204.16</v>
      </c>
      <c r="P28" s="173">
        <f>IFERROR(N28*O28,0)</f>
        <v>3266.56</v>
      </c>
      <c r="Q28" s="174"/>
      <c r="R28" s="146" t="s"/>
    </row>
    <row r="29">
      <c r="A29" s="145" t="str">
        <f>ID_Valid(E29)</f>
      </c>
      <c r="B29" s="166">
        <v>260</v>
      </c>
      <c r="C29" s="171" t="str">
        <f>IFERROR(INDEX(Logs!$B$2:$B$500,MATCH('Beneficiaries (13)'!$B29,Logs!$A$2:$A$500,0)),"")</f>
        <v>Nokuzula</v>
      </c>
      <c r="D29" s="171" t="str">
        <f>IFERROR(INDEX(Logs!$C$2:$C$500,MATCH('Beneficiaries (13)'!$B29,Logs!$A$2:$A$500,0)),"")</f>
        <v>Qolo</v>
      </c>
      <c r="E29" s="168" t="str">
        <f>IFERROR(INDEX(Logs!$D$2:$D$500,MATCH('Beneficiaries (13)'!$B29,Logs!$A$2:$A$500,0)),"")</f>
        <v>7204051153089</v>
      </c>
      <c r="F29" s="169" t="s">
        <v>125</v>
      </c>
      <c r="G29" s="166" t="str">
        <f>TheGender(E29)</f>
        <v>F</v>
      </c>
      <c r="H29" s="166" t="s">
        <v>125</v>
      </c>
      <c r="I29" s="166" t="s">
        <v>126</v>
      </c>
      <c r="J29" s="166" t="str">
        <f>IFERROR(INDEX(Logs!$E$2:$E$500,MATCH('Beneficiaries (13)'!$B29,Logs!$A$2:$A$500,0)),"")</f>
        <v>01/08/2023</v>
      </c>
      <c r="K29" s="166" t="str">
        <f>IFERROR(INDEX(Logs!$F$2:$F$500,MATCH('Beneficiaries (13)'!$B29,Logs!$A$2:$A$500,0)),"")</f>
        <v>30/06/2024</v>
      </c>
      <c r="L29" s="166">
        <f>IFERROR(INDEX(Logs!$G$2:$G$500,MATCH('Beneficiaries (13)'!$B29,Logs!$A$2:$A$500,0)),0)</f>
        <v>16</v>
      </c>
      <c r="M29" s="166">
        <v>0</v>
      </c>
      <c r="N29" s="166">
        <f>L29+M29</f>
        <v>16</v>
      </c>
      <c r="O29" s="172">
        <f>IFERROR(INDEX(Logs!$H$2:$H$500,MATCH('Beneficiaries (13)'!$B29,Logs!$A$2:$A$500,0)),)</f>
        <v>204.16</v>
      </c>
      <c r="P29" s="173">
        <f>IFERROR(N29*O29,0)</f>
        <v>3266.56</v>
      </c>
      <c r="Q29" s="174"/>
      <c r="R29" s="146" t="s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320</v>
      </c>
      <c r="M30" s="177">
        <f>SUM(M10:M29)</f>
        <v>0</v>
      </c>
      <c r="N30" s="177">
        <f>SUM(N10:N29)</f>
        <v>320</v>
      </c>
      <c r="O30" s="178">
        <f>SUM(O10:O29)</f>
        <v>4111.0399999999991</v>
      </c>
      <c r="P30" s="179">
        <f>SUM(P10:P29)</f>
        <v>65776.639999999985</v>
      </c>
      <c r="Q30" s="180"/>
      <c r="R30" s="146" t="s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  <c r="R31" s="146" t="s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  <c r="R32" s="146" t="s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261</v>
      </c>
      <c r="C10" s="167" t="str">
        <f>IFERROR(INDEX(Logs!$B$2:$B$500,MATCH('Beneficiaries (14)'!$B10,Logs!$A$2:$A$500,0)),"")</f>
        <v>Nomatamsanqa</v>
      </c>
      <c r="D10" s="167" t="str">
        <f>IFERROR(INDEX(Logs!$C$2:$C$500,MATCH('Beneficiaries (14)'!$B10,Logs!$A$2:$A$500,0)),"")</f>
        <v>Matebeni</v>
      </c>
      <c r="E10" s="168" t="str">
        <f>IFERROR(INDEX(Logs!$D$2:$D$500,MATCH('Beneficiaries (14)'!$B10,Logs!$A$2:$A$500,0)),"")</f>
        <v>7101140688085</v>
      </c>
      <c r="F10" s="169" t="s">
        <v>125</v>
      </c>
      <c r="G10" s="166" t="str">
        <f>TheGender(E10)</f>
        <v>F</v>
      </c>
      <c r="H10" s="166" t="s">
        <v>125</v>
      </c>
      <c r="I10" s="170" t="s">
        <v>126</v>
      </c>
      <c r="J10" s="171" t="str">
        <f>IFERROR(INDEX(Logs!$E$2:$E$500,MATCH('Beneficiaries (14)'!$B10,Logs!$A$2:$A$500,0)),"")</f>
        <v>21/08/2023</v>
      </c>
      <c r="K10" s="171" t="str">
        <f>IFERROR(INDEX(Logs!$F$2:$F$500,MATCH('Beneficiaries (14)'!$B10,Logs!$A$2:$A$500,0)),"")</f>
        <v>30/06/2024</v>
      </c>
      <c r="L10" s="166">
        <f>IFERROR(INDEX(Logs!$G$2:$G$500,MATCH('Beneficiaries (14)'!$B10,Logs!$A$2:$A$500,0)),0)</f>
        <v>22</v>
      </c>
      <c r="M10" s="166">
        <v>0</v>
      </c>
      <c r="N10" s="166">
        <f>M10+L10</f>
        <v>22</v>
      </c>
      <c r="O10" s="172">
        <f>IFERROR(INDEX(Logs!$H$2:$H$500,MATCH('Beneficiaries (14)'!$B10,Logs!$A$2:$A$500,0)),)</f>
        <v>204.16</v>
      </c>
      <c r="P10" s="173">
        <f>IFERROR(N10*O10,0)</f>
        <v>4491.5199999999995</v>
      </c>
      <c r="Q10" s="174"/>
      <c r="R10" s="12">
        <f>IF('Beneficiaries (10)'!$P$30&gt;0,1,"")</f>
        <v>1</v>
      </c>
    </row>
    <row r="11">
      <c r="A11" s="145" t="str">
        <f>ID_Valid(E11)</f>
        <v>INVALID ID - Check Digit</v>
      </c>
      <c r="B11" s="166">
        <v>262</v>
      </c>
      <c r="C11" s="167" t="str">
        <f>IFERROR(INDEX(Logs!$B$2:$B$500,MATCH('Beneficiaries (14)'!$B11,Logs!$A$2:$A$500,0)),"")</f>
        <v>Phumla</v>
      </c>
      <c r="D11" s="167" t="str">
        <f>IFERROR(INDEX(Logs!$C$2:$C$500,MATCH('Beneficiaries (14)'!$B11,Logs!$A$2:$A$500,0)),"")</f>
        <v>Valashiya</v>
      </c>
      <c r="E11" s="168" t="str">
        <f>IFERROR(INDEX(Logs!$D$2:$D$500,MATCH('Beneficiaries (14)'!$B11,Logs!$A$2:$A$500,0)),"")</f>
        <v>91112101224081</v>
      </c>
      <c r="F11" s="169" t="s">
        <v>125</v>
      </c>
      <c r="G11" s="166" t="str">
        <f>TheGender(E11)</f>
      </c>
      <c r="H11" s="166" t="s">
        <v>125</v>
      </c>
      <c r="I11" s="166" t="s">
        <v>126</v>
      </c>
      <c r="J11" s="166" t="str">
        <f>IFERROR(INDEX(Logs!$E$2:$E$500,MATCH('Beneficiaries (14)'!$B11,Logs!$A$2:$A$500,0)),"")</f>
        <v>21/08/2023</v>
      </c>
      <c r="K11" s="166" t="str">
        <f>IFERROR(INDEX(Logs!$F$2:$F$500,MATCH('Beneficiaries (14)'!$B11,Logs!$A$2:$A$500,0)),"")</f>
        <v>30/06/2024</v>
      </c>
      <c r="L11" s="166">
        <f>IFERROR(INDEX(Logs!$G$2:$G$500,MATCH('Beneficiaries (14)'!$B11,Logs!$A$2:$A$500,0)),0)</f>
        <v>22</v>
      </c>
      <c r="M11" s="166">
        <v>0</v>
      </c>
      <c r="N11" s="166">
        <f>L11+M11</f>
        <v>22</v>
      </c>
      <c r="O11" s="172">
        <f>IFERROR(INDEX(Logs!$H$2:$H$500,MATCH('Beneficiaries (14)'!$B11,Logs!$A$2:$A$500,0)),)</f>
        <v>204.16</v>
      </c>
      <c r="P11" s="173">
        <f>IFERROR(N11*O11,0)</f>
        <v>4491.5199999999995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263</v>
      </c>
      <c r="C12" s="167" t="str">
        <f>IFERROR(INDEX(Logs!$B$2:$B$500,MATCH('Beneficiaries (14)'!$B12,Logs!$A$2:$A$500,0)),"")</f>
        <v>Xolisa</v>
      </c>
      <c r="D12" s="167" t="str">
        <f>IFERROR(INDEX(Logs!$C$2:$C$500,MATCH('Beneficiaries (14)'!$B12,Logs!$A$2:$A$500,0)),"")</f>
        <v>Mninzi</v>
      </c>
      <c r="E12" s="168" t="str">
        <f>IFERROR(INDEX(Logs!$D$2:$D$500,MATCH('Beneficiaries (14)'!$B12,Logs!$A$2:$A$500,0)),"")</f>
        <v>9011275727087</v>
      </c>
      <c r="F12" s="169" t="s">
        <v>125</v>
      </c>
      <c r="G12" s="166" t="str">
        <f>TheGender(E12)</f>
        <v>M</v>
      </c>
      <c r="H12" s="166" t="s">
        <v>125</v>
      </c>
      <c r="I12" s="166" t="s">
        <v>126</v>
      </c>
      <c r="J12" s="166" t="str">
        <f>IFERROR(INDEX(Logs!$E$2:$E$500,MATCH('Beneficiaries (14)'!$B12,Logs!$A$2:$A$500,0)),"")</f>
        <v>01/09/2023</v>
      </c>
      <c r="K12" s="166" t="str">
        <f>IFERROR(INDEX(Logs!$F$2:$F$500,MATCH('Beneficiaries (14)'!$B12,Logs!$A$2:$A$500,0)),"")</f>
        <v>30/06/2024</v>
      </c>
      <c r="L12" s="166">
        <f>IFERROR(INDEX(Logs!$G$2:$G$500,MATCH('Beneficiaries (14)'!$B12,Logs!$A$2:$A$500,0)),0)</f>
        <v>10</v>
      </c>
      <c r="M12" s="166">
        <v>0</v>
      </c>
      <c r="N12" s="166">
        <f>L12+M12</f>
        <v>10</v>
      </c>
      <c r="O12" s="172">
        <f>IFERROR(INDEX(Logs!$H$2:$H$500,MATCH('Beneficiaries (14)'!$B12,Logs!$A$2:$A$500,0)),)</f>
        <v>218.08</v>
      </c>
      <c r="P12" s="173">
        <f>IFERROR(N12*O12,0)</f>
        <v>2180.8000000000002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264</v>
      </c>
      <c r="C13" s="167" t="str">
        <f>IFERROR(INDEX(Logs!$B$2:$B$500,MATCH('Beneficiaries (14)'!$B13,Logs!$A$2:$A$500,0)),"")</f>
        <v>Nolitha</v>
      </c>
      <c r="D13" s="167" t="str">
        <f>IFERROR(INDEX(Logs!$C$2:$C$500,MATCH('Beneficiaries (14)'!$B13,Logs!$A$2:$A$500,0)),"")</f>
        <v>Mphanda</v>
      </c>
      <c r="E13" s="168" t="str">
        <f>IFERROR(INDEX(Logs!$D$2:$D$500,MATCH('Beneficiaries (14)'!$B13,Logs!$A$2:$A$500,0)),"")</f>
        <v>7605140436089</v>
      </c>
      <c r="F13" s="169" t="s">
        <v>125</v>
      </c>
      <c r="G13" s="166" t="str">
        <f>TheGender(E13)</f>
        <v>F</v>
      </c>
      <c r="H13" s="166" t="s">
        <v>125</v>
      </c>
      <c r="I13" s="166" t="s">
        <v>126</v>
      </c>
      <c r="J13" s="166" t="str">
        <f>IFERROR(INDEX(Logs!$E$2:$E$500,MATCH('Beneficiaries (14)'!$B13,Logs!$A$2:$A$500,0)),"")</f>
        <v>01/09/2023</v>
      </c>
      <c r="K13" s="166" t="str">
        <f>IFERROR(INDEX(Logs!$F$2:$F$500,MATCH('Beneficiaries (14)'!$B13,Logs!$A$2:$A$500,0)),"")</f>
        <v>30/06/2024</v>
      </c>
      <c r="L13" s="166">
        <f>IFERROR(INDEX(Logs!$G$2:$G$500,MATCH('Beneficiaries (14)'!$B13,Logs!$A$2:$A$500,0)),0)</f>
        <v>10</v>
      </c>
      <c r="M13" s="166">
        <v>0</v>
      </c>
      <c r="N13" s="166">
        <f>L13+M13</f>
        <v>10</v>
      </c>
      <c r="O13" s="172">
        <f>IFERROR(INDEX(Logs!$H$2:$H$500,MATCH('Beneficiaries (14)'!$B13,Logs!$A$2:$A$500,0)),)</f>
        <v>204.16</v>
      </c>
      <c r="P13" s="173">
        <f>IFERROR(N13*O13,0)</f>
        <v>2041.6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265</v>
      </c>
      <c r="C14" s="167" t="str">
        <f>IFERROR(INDEX(Logs!$B$2:$B$500,MATCH('Beneficiaries (14)'!$B14,Logs!$A$2:$A$500,0)),"")</f>
        <v>Pinki</v>
      </c>
      <c r="D14" s="167" t="str">
        <f>IFERROR(INDEX(Logs!$C$2:$C$500,MATCH('Beneficiaries (14)'!$B14,Logs!$A$2:$A$500,0)),"")</f>
        <v>Mpayipheli</v>
      </c>
      <c r="E14" s="168" t="str">
        <f>IFERROR(INDEX(Logs!$D$2:$D$500,MATCH('Beneficiaries (14)'!$B14,Logs!$A$2:$A$500,0)),"")</f>
        <v>8712261346086</v>
      </c>
      <c r="F14" s="169" t="s">
        <v>125</v>
      </c>
      <c r="G14" s="166" t="str">
        <f>TheGender(E14)</f>
        <v>F</v>
      </c>
      <c r="H14" s="166" t="s">
        <v>125</v>
      </c>
      <c r="I14" s="166" t="s">
        <v>126</v>
      </c>
      <c r="J14" s="166" t="str">
        <f>IFERROR(INDEX(Logs!$E$2:$E$500,MATCH('Beneficiaries (14)'!$B14,Logs!$A$2:$A$500,0)),"")</f>
        <v>01/09/2023</v>
      </c>
      <c r="K14" s="166" t="str">
        <f>IFERROR(INDEX(Logs!$F$2:$F$500,MATCH('Beneficiaries (14)'!$B14,Logs!$A$2:$A$500,0)),"")</f>
        <v>30/06/2024</v>
      </c>
      <c r="L14" s="166">
        <f>IFERROR(INDEX(Logs!$G$2:$G$500,MATCH('Beneficiaries (14)'!$B14,Logs!$A$2:$A$500,0)),0)</f>
        <v>10</v>
      </c>
      <c r="M14" s="166">
        <v>0</v>
      </c>
      <c r="N14" s="166">
        <f>L14+M14</f>
        <v>10</v>
      </c>
      <c r="O14" s="172">
        <f>IFERROR(INDEX(Logs!$H$2:$H$500,MATCH('Beneficiaries (14)'!$B14,Logs!$A$2:$A$500,0)),)</f>
        <v>204.16</v>
      </c>
      <c r="P14" s="173">
        <f>IFERROR(N14*O14,0)</f>
        <v>2041.6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266</v>
      </c>
      <c r="C15" s="167" t="str">
        <f>IFERROR(INDEX(Logs!$B$2:$B$500,MATCH('Beneficiaries (14)'!$B15,Logs!$A$2:$A$500,0)),"")</f>
        <v>Nosiphiwo</v>
      </c>
      <c r="D15" s="167" t="str">
        <f>IFERROR(INDEX(Logs!$C$2:$C$500,MATCH('Beneficiaries (14)'!$B15,Logs!$A$2:$A$500,0)),"")</f>
        <v>Yola</v>
      </c>
      <c r="E15" s="168" t="str">
        <f>IFERROR(INDEX(Logs!$D$2:$D$500,MATCH('Beneficiaries (14)'!$B15,Logs!$A$2:$A$500,0)),"")</f>
        <v>8806041026081</v>
      </c>
      <c r="F15" s="169" t="s">
        <v>125</v>
      </c>
      <c r="G15" s="166" t="str">
        <f>TheGender(E15)</f>
        <v>F</v>
      </c>
      <c r="H15" s="166" t="s">
        <v>125</v>
      </c>
      <c r="I15" s="166" t="s">
        <v>126</v>
      </c>
      <c r="J15" s="166" t="str">
        <f>IFERROR(INDEX(Logs!$E$2:$E$500,MATCH('Beneficiaries (14)'!$B15,Logs!$A$2:$A$500,0)),"")</f>
        <v>01/09/2023</v>
      </c>
      <c r="K15" s="166" t="str">
        <f>IFERROR(INDEX(Logs!$F$2:$F$500,MATCH('Beneficiaries (14)'!$B15,Logs!$A$2:$A$500,0)),"")</f>
        <v>30/06/2024</v>
      </c>
      <c r="L15" s="166">
        <f>IFERROR(INDEX(Logs!$G$2:$G$500,MATCH('Beneficiaries (14)'!$B15,Logs!$A$2:$A$500,0)),0)</f>
        <v>10</v>
      </c>
      <c r="M15" s="166">
        <v>0</v>
      </c>
      <c r="N15" s="166">
        <f>L15+M15</f>
        <v>10</v>
      </c>
      <c r="O15" s="172">
        <f>IFERROR(INDEX(Logs!$H$2:$H$500,MATCH('Beneficiaries (14)'!$B15,Logs!$A$2:$A$500,0)),)</f>
        <v>204.16</v>
      </c>
      <c r="P15" s="173">
        <f>IFERROR(N15*O15,0)</f>
        <v>2041.6</v>
      </c>
      <c r="Q15" s="174"/>
      <c r="R15" s="12"/>
    </row>
    <row r="16">
      <c r="A16" s="145" t="str">
        <f>ID_Valid(E16)</f>
      </c>
      <c r="B16" s="166">
        <v>267</v>
      </c>
      <c r="C16" s="167" t="str">
        <f>IFERROR(INDEX(Logs!$B$2:$B$500,MATCH('Beneficiaries (14)'!$B16,Logs!$A$2:$A$500,0)),"")</f>
        <v>Nokulunga</v>
      </c>
      <c r="D16" s="167" t="str">
        <f>IFERROR(INDEX(Logs!$C$2:$C$500,MATCH('Beneficiaries (14)'!$B16,Logs!$A$2:$A$500,0)),"")</f>
        <v>Tswina</v>
      </c>
      <c r="E16" s="168" t="str">
        <f>IFERROR(INDEX(Logs!$D$2:$D$500,MATCH('Beneficiaries (14)'!$B16,Logs!$A$2:$A$500,0)),"")</f>
        <v>8308210399084</v>
      </c>
      <c r="F16" s="169" t="s">
        <v>125</v>
      </c>
      <c r="G16" s="166" t="str">
        <f>TheGender(E16)</f>
        <v>F</v>
      </c>
      <c r="H16" s="166" t="s">
        <v>125</v>
      </c>
      <c r="I16" s="166" t="s">
        <v>126</v>
      </c>
      <c r="J16" s="166" t="str">
        <f>IFERROR(INDEX(Logs!$E$2:$E$500,MATCH('Beneficiaries (14)'!$B16,Logs!$A$2:$A$500,0)),"")</f>
        <v>01/09/2023</v>
      </c>
      <c r="K16" s="166" t="str">
        <f>IFERROR(INDEX(Logs!$F$2:$F$500,MATCH('Beneficiaries (14)'!$B16,Logs!$A$2:$A$500,0)),"")</f>
        <v>30/06/2024</v>
      </c>
      <c r="L16" s="166">
        <f>IFERROR(INDEX(Logs!$G$2:$G$500,MATCH('Beneficiaries (14)'!$B16,Logs!$A$2:$A$500,0)),0)</f>
        <v>10</v>
      </c>
      <c r="M16" s="166">
        <v>0</v>
      </c>
      <c r="N16" s="166">
        <f>L16+M16</f>
        <v>10</v>
      </c>
      <c r="O16" s="172">
        <f>IFERROR(INDEX(Logs!$H$2:$H$500,MATCH('Beneficiaries (14)'!$B16,Logs!$A$2:$A$500,0)),)</f>
        <v>204.16</v>
      </c>
      <c r="P16" s="173">
        <f>IFERROR(N16*O16,0)</f>
        <v>2041.6</v>
      </c>
      <c r="Q16" s="174"/>
      <c r="R16" s="12"/>
    </row>
    <row r="17">
      <c r="A17" s="145" t="str">
        <f>ID_Valid(E17)</f>
      </c>
      <c r="B17" s="166">
        <v>268</v>
      </c>
      <c r="C17" s="167" t="str">
        <f>IFERROR(INDEX(Logs!$B$2:$B$500,MATCH('Beneficiaries (14)'!$B17,Logs!$A$2:$A$500,0)),"")</f>
        <v>Philani</v>
      </c>
      <c r="D17" s="167" t="str">
        <f>IFERROR(INDEX(Logs!$C$2:$C$500,MATCH('Beneficiaries (14)'!$B17,Logs!$A$2:$A$500,0)),"")</f>
        <v>Magude</v>
      </c>
      <c r="E17" s="168" t="str">
        <f>IFERROR(INDEX(Logs!$D$2:$D$500,MATCH('Beneficiaries (14)'!$B17,Logs!$A$2:$A$500,0)),"")</f>
        <v>9804015702083</v>
      </c>
      <c r="F17" s="169" t="s">
        <v>125</v>
      </c>
      <c r="G17" s="166" t="str">
        <f>TheGender(E17)</f>
        <v>M</v>
      </c>
      <c r="H17" s="166" t="s">
        <v>125</v>
      </c>
      <c r="I17" s="166" t="s">
        <v>126</v>
      </c>
      <c r="J17" s="166" t="str">
        <f>IFERROR(INDEX(Logs!$E$2:$E$500,MATCH('Beneficiaries (14)'!$B17,Logs!$A$2:$A$500,0)),"")</f>
        <v>01/09/2023</v>
      </c>
      <c r="K17" s="166" t="str">
        <f>IFERROR(INDEX(Logs!$F$2:$F$500,MATCH('Beneficiaries (14)'!$B17,Logs!$A$2:$A$500,0)),"")</f>
        <v>30/06/2024</v>
      </c>
      <c r="L17" s="166">
        <f>IFERROR(INDEX(Logs!$G$2:$G$500,MATCH('Beneficiaries (14)'!$B17,Logs!$A$2:$A$500,0)),0)</f>
        <v>10</v>
      </c>
      <c r="M17" s="166">
        <v>0</v>
      </c>
      <c r="N17" s="166">
        <f>L17+M17</f>
        <v>10</v>
      </c>
      <c r="O17" s="172">
        <f>IFERROR(INDEX(Logs!$H$2:$H$500,MATCH('Beneficiaries (14)'!$B17,Logs!$A$2:$A$500,0)),)</f>
        <v>204.16</v>
      </c>
      <c r="P17" s="173">
        <f>IFERROR(N17*O17,0)</f>
        <v>2041.6</v>
      </c>
      <c r="Q17" s="174"/>
      <c r="R17" s="12"/>
    </row>
    <row r="18">
      <c r="A18" s="145" t="str">
        <f>ID_Valid(E18)</f>
      </c>
      <c r="B18" s="166">
        <v>269</v>
      </c>
      <c r="C18" s="167" t="str">
        <f>IFERROR(INDEX(Logs!$B$2:$B$500,MATCH('Beneficiaries (14)'!$B18,Logs!$A$2:$A$500,0)),"")</f>
        <v>Apiwe</v>
      </c>
      <c r="D18" s="167" t="str">
        <f>IFERROR(INDEX(Logs!$C$2:$C$500,MATCH('Beneficiaries (14)'!$B18,Logs!$A$2:$A$500,0)),"")</f>
        <v>Ntlombe</v>
      </c>
      <c r="E18" s="168" t="str">
        <f>IFERROR(INDEX(Logs!$D$2:$D$500,MATCH('Beneficiaries (14)'!$B18,Logs!$A$2:$A$500,0)),"")</f>
        <v>8801050499089</v>
      </c>
      <c r="F18" s="169" t="s">
        <v>125</v>
      </c>
      <c r="G18" s="166" t="str">
        <f>TheGender(E18)</f>
        <v>F</v>
      </c>
      <c r="H18" s="166" t="s">
        <v>125</v>
      </c>
      <c r="I18" s="166" t="s">
        <v>126</v>
      </c>
      <c r="J18" s="166" t="str">
        <f>IFERROR(INDEX(Logs!$E$2:$E$500,MATCH('Beneficiaries (14)'!$B18,Logs!$A$2:$A$500,0)),"")</f>
        <v>01/09/2023</v>
      </c>
      <c r="K18" s="166" t="str">
        <f>IFERROR(INDEX(Logs!$F$2:$F$500,MATCH('Beneficiaries (14)'!$B18,Logs!$A$2:$A$500,0)),"")</f>
        <v>30/06/2024</v>
      </c>
      <c r="L18" s="166">
        <f>IFERROR(INDEX(Logs!$G$2:$G$500,MATCH('Beneficiaries (14)'!$B18,Logs!$A$2:$A$500,0)),0)</f>
        <v>10</v>
      </c>
      <c r="M18" s="166">
        <v>0</v>
      </c>
      <c r="N18" s="166">
        <f>L18+M18</f>
        <v>10</v>
      </c>
      <c r="O18" s="172">
        <f>IFERROR(INDEX(Logs!$H$2:$H$500,MATCH('Beneficiaries (14)'!$B18,Logs!$A$2:$A$500,0)),)</f>
        <v>204.16</v>
      </c>
      <c r="P18" s="173">
        <f>IFERROR(N18*O18,0)</f>
        <v>2041.6</v>
      </c>
      <c r="Q18" s="174"/>
      <c r="R18" s="12"/>
    </row>
    <row r="19">
      <c r="A19" s="145" t="str">
        <f>ID_Valid(E19)</f>
      </c>
      <c r="B19" s="166">
        <v>270</v>
      </c>
      <c r="C19" s="167" t="str">
        <f>IFERROR(INDEX(Logs!$B$2:$B$500,MATCH('Beneficiaries (14)'!$B19,Logs!$A$2:$A$500,0)),"")</f>
        <v>Hlengiwe</v>
      </c>
      <c r="D19" s="167" t="str">
        <f>IFERROR(INDEX(Logs!$C$2:$C$500,MATCH('Beneficiaries (14)'!$B19,Logs!$A$2:$A$500,0)),"")</f>
        <v>Nene</v>
      </c>
      <c r="E19" s="168" t="str">
        <f>IFERROR(INDEX(Logs!$D$2:$D$500,MATCH('Beneficiaries (14)'!$B19,Logs!$A$2:$A$500,0)),"")</f>
        <v>8105041090084</v>
      </c>
      <c r="F19" s="169" t="s">
        <v>125</v>
      </c>
      <c r="G19" s="166" t="str">
        <f>TheGender(E19)</f>
        <v>F</v>
      </c>
      <c r="H19" s="166" t="s">
        <v>125</v>
      </c>
      <c r="I19" s="166" t="s">
        <v>126</v>
      </c>
      <c r="J19" s="166" t="str">
        <f>IFERROR(INDEX(Logs!$E$2:$E$500,MATCH('Beneficiaries (14)'!$B19,Logs!$A$2:$A$500,0)),"")</f>
        <v>01/09/2023</v>
      </c>
      <c r="K19" s="166" t="str">
        <f>IFERROR(INDEX(Logs!$F$2:$F$500,MATCH('Beneficiaries (14)'!$B19,Logs!$A$2:$A$500,0)),"")</f>
        <v>30/06/2024</v>
      </c>
      <c r="L19" s="166">
        <f>IFERROR(INDEX(Logs!$G$2:$G$500,MATCH('Beneficiaries (14)'!$B19,Logs!$A$2:$A$500,0)),0)</f>
        <v>10</v>
      </c>
      <c r="M19" s="166">
        <v>0</v>
      </c>
      <c r="N19" s="166">
        <f>L19+M19</f>
        <v>10</v>
      </c>
      <c r="O19" s="172">
        <f>IFERROR(INDEX(Logs!$H$2:$H$500,MATCH('Beneficiaries (14)'!$B19,Logs!$A$2:$A$500,0)),)</f>
        <v>204.16</v>
      </c>
      <c r="P19" s="173">
        <f>IFERROR(N19*O19,0)</f>
        <v>2041.6</v>
      </c>
      <c r="Q19" s="174"/>
      <c r="R19" s="12"/>
    </row>
    <row r="20">
      <c r="A20" s="145" t="str">
        <f>ID_Valid(E20)</f>
      </c>
      <c r="B20" s="166">
        <v>271</v>
      </c>
      <c r="C20" s="167" t="str">
        <f>IFERROR(INDEX(Logs!$B$2:$B$500,MATCH('Beneficiaries (14)'!$B20,Logs!$A$2:$A$500,0)),"")</f>
        <v>Vuyani</v>
      </c>
      <c r="D20" s="167" t="str">
        <f>IFERROR(INDEX(Logs!$C$2:$C$500,MATCH('Beneficiaries (14)'!$B20,Logs!$A$2:$A$500,0)),"")</f>
        <v>Kalawe</v>
      </c>
      <c r="E20" s="168" t="str">
        <f>IFERROR(INDEX(Logs!$D$2:$D$500,MATCH('Beneficiaries (14)'!$B20,Logs!$A$2:$A$500,0)),"")</f>
        <v>8609065539082</v>
      </c>
      <c r="F20" s="169" t="s">
        <v>125</v>
      </c>
      <c r="G20" s="166" t="str">
        <f>TheGender(E20)</f>
        <v>M</v>
      </c>
      <c r="H20" s="166" t="s">
        <v>125</v>
      </c>
      <c r="I20" s="166" t="s">
        <v>126</v>
      </c>
      <c r="J20" s="166" t="str">
        <f>IFERROR(INDEX(Logs!$E$2:$E$500,MATCH('Beneficiaries (14)'!$B20,Logs!$A$2:$A$500,0)),"")</f>
        <v>01/09/2023</v>
      </c>
      <c r="K20" s="166" t="str">
        <f>IFERROR(INDEX(Logs!$F$2:$F$500,MATCH('Beneficiaries (14)'!$B20,Logs!$A$2:$A$500,0)),"")</f>
        <v>30/06/2024</v>
      </c>
      <c r="L20" s="166">
        <f>IFERROR(INDEX(Logs!$G$2:$G$500,MATCH('Beneficiaries (14)'!$B20,Logs!$A$2:$A$500,0)),0)</f>
        <v>10</v>
      </c>
      <c r="M20" s="166">
        <v>0</v>
      </c>
      <c r="N20" s="166">
        <f>L20+M20</f>
        <v>10</v>
      </c>
      <c r="O20" s="172">
        <f>IFERROR(INDEX(Logs!$H$2:$H$500,MATCH('Beneficiaries (14)'!$B20,Logs!$A$2:$A$500,0)),)</f>
        <v>204.16</v>
      </c>
      <c r="P20" s="173">
        <f>IFERROR(N20*O20,0)</f>
        <v>2041.6</v>
      </c>
      <c r="Q20" s="174"/>
      <c r="R20" s="12"/>
    </row>
    <row r="21">
      <c r="A21" s="145" t="str">
        <f>ID_Valid(E21)</f>
      </c>
      <c r="B21" s="166">
        <v>272</v>
      </c>
      <c r="C21" s="167" t="str">
        <f>IFERROR(INDEX(Logs!$B$2:$B$500,MATCH('Beneficiaries (14)'!$B21,Logs!$A$2:$A$500,0)),"")</f>
        <v>Isiphile</v>
      </c>
      <c r="D21" s="167" t="str">
        <f>IFERROR(INDEX(Logs!$C$2:$C$500,MATCH('Beneficiaries (14)'!$B21,Logs!$A$2:$A$500,0)),"")</f>
        <v>Sifumba</v>
      </c>
      <c r="E21" s="168" t="str">
        <f>IFERROR(INDEX(Logs!$D$2:$D$500,MATCH('Beneficiaries (14)'!$B21,Logs!$A$2:$A$500,0)),"")</f>
        <v>0301241070087</v>
      </c>
      <c r="F21" s="169" t="s">
        <v>125</v>
      </c>
      <c r="G21" s="166" t="str">
        <f>TheGender(E21)</f>
        <v>F</v>
      </c>
      <c r="H21" s="166" t="s">
        <v>125</v>
      </c>
      <c r="I21" s="166" t="s">
        <v>126</v>
      </c>
      <c r="J21" s="166" t="str">
        <f>IFERROR(INDEX(Logs!$E$2:$E$500,MATCH('Beneficiaries (14)'!$B21,Logs!$A$2:$A$500,0)),"")</f>
        <v>01/09/2023</v>
      </c>
      <c r="K21" s="166" t="str">
        <f>IFERROR(INDEX(Logs!$F$2:$F$500,MATCH('Beneficiaries (14)'!$B21,Logs!$A$2:$A$500,0)),"")</f>
        <v>30/06/2024</v>
      </c>
      <c r="L21" s="166">
        <f>IFERROR(INDEX(Logs!$G$2:$G$500,MATCH('Beneficiaries (14)'!$B21,Logs!$A$2:$A$500,0)),0)</f>
        <v>10</v>
      </c>
      <c r="M21" s="166">
        <v>0</v>
      </c>
      <c r="N21" s="166">
        <f>L21+M21</f>
        <v>10</v>
      </c>
      <c r="O21" s="172">
        <f>IFERROR(INDEX(Logs!$H$2:$H$500,MATCH('Beneficiaries (14)'!$B21,Logs!$A$2:$A$500,0)),)</f>
        <v>204.16</v>
      </c>
      <c r="P21" s="173">
        <f>IFERROR(N21*O21,0)</f>
        <v>2041.6</v>
      </c>
      <c r="Q21" s="174"/>
      <c r="R21" s="12"/>
    </row>
    <row r="22">
      <c r="A22" s="145" t="str">
        <f>ID_Valid(E22)</f>
      </c>
      <c r="B22" s="166">
        <v>273</v>
      </c>
      <c r="C22" s="175" t="str">
        <f>IFERROR(INDEX(Logs!$B$2:$B$500,MATCH('Beneficiaries (14)'!$B22,Logs!$A$2:$A$500,0)),"")</f>
        <v>Yanga</v>
      </c>
      <c r="D22" s="167" t="str">
        <f>IFERROR(INDEX(Logs!$C$2:$C$500,MATCH('Beneficiaries (14)'!$B22,Logs!$A$2:$A$500,0)),"")</f>
        <v>Nomxinyana</v>
      </c>
      <c r="E22" s="168" t="str">
        <f>IFERROR(INDEX(Logs!$D$2:$D$500,MATCH('Beneficiaries (14)'!$B22,Logs!$A$2:$A$500,0)),"")</f>
        <v>9207140995087</v>
      </c>
      <c r="F22" s="169" t="s">
        <v>125</v>
      </c>
      <c r="G22" s="166" t="str">
        <f>TheGender(E22)</f>
        <v>F</v>
      </c>
      <c r="H22" s="166" t="s">
        <v>125</v>
      </c>
      <c r="I22" s="166" t="s">
        <v>126</v>
      </c>
      <c r="J22" s="166" t="str">
        <f>IFERROR(INDEX(Logs!$E$2:$E$500,MATCH('Beneficiaries (14)'!$B22,Logs!$A$2:$A$500,0)),"")</f>
        <v>01/09/2023</v>
      </c>
      <c r="K22" s="166" t="str">
        <f>IFERROR(INDEX(Logs!$F$2:$F$500,MATCH('Beneficiaries (14)'!$B22,Logs!$A$2:$A$500,0)),"")</f>
        <v>30/06/2024</v>
      </c>
      <c r="L22" s="166">
        <f>IFERROR(INDEX(Logs!$G$2:$G$500,MATCH('Beneficiaries (14)'!$B22,Logs!$A$2:$A$500,0)),0)</f>
        <v>10</v>
      </c>
      <c r="M22" s="166">
        <v>0</v>
      </c>
      <c r="N22" s="166">
        <f>L22+M22</f>
        <v>10</v>
      </c>
      <c r="O22" s="172">
        <f>IFERROR(INDEX(Logs!$H$2:$H$500,MATCH('Beneficiaries (14)'!$B22,Logs!$A$2:$A$500,0)),)</f>
        <v>204.16</v>
      </c>
      <c r="P22" s="173">
        <f>IFERROR(N22*O22,0)</f>
        <v>2041.6</v>
      </c>
      <c r="Q22" s="174"/>
      <c r="R22" s="12"/>
    </row>
    <row r="23">
      <c r="A23" s="145" t="str">
        <f>ID_Valid(E23)</f>
      </c>
      <c r="B23" s="166">
        <v>274</v>
      </c>
      <c r="C23" s="175" t="str">
        <f>IFERROR(INDEX(Logs!$B$2:$B$500,MATCH('Beneficiaries (14)'!$B23,Logs!$A$2:$A$500,0)),"")</f>
      </c>
      <c r="D23" s="167" t="str">
        <f>IFERROR(INDEX(Logs!$C$2:$C$500,MATCH('Beneficiaries (14)'!$B23,Logs!$A$2:$A$500,0)),"")</f>
      </c>
      <c r="E23" s="168" t="str">
        <f>IFERROR(INDEX(Logs!$D$2:$D$500,MATCH('Beneficiaries (14)'!$B23,Logs!$A$2:$A$500,0)),"")</f>
      </c>
      <c r="F23" s="169" t="s">
        <v>125</v>
      </c>
      <c r="G23" s="166" t="str">
        <f>TheGender(E23)</f>
      </c>
      <c r="H23" s="166" t="s">
        <v>125</v>
      </c>
      <c r="I23" s="166" t="s">
        <v>126</v>
      </c>
      <c r="J23" s="166" t="str">
        <f>IFERROR(INDEX(Logs!$E$2:$E$500,MATCH('Beneficiaries (14)'!$B23,Logs!$A$2:$A$500,0)),"")</f>
      </c>
      <c r="K23" s="166" t="str">
        <f>IFERROR(INDEX(Logs!$F$2:$F$500,MATCH('Beneficiaries (14)'!$B23,Logs!$A$2:$A$500,0)),"")</f>
      </c>
      <c r="L23" s="166">
        <f>IFERROR(INDEX(Logs!$G$2:$G$500,MATCH('Beneficiaries (14)'!$B23,Logs!$A$2:$A$500,0)),0)</f>
        <v>0</v>
      </c>
      <c r="M23" s="166">
        <v>0</v>
      </c>
      <c r="N23" s="166">
        <f>L23+M23</f>
        <v>0</v>
      </c>
      <c r="O23" s="172">
        <f>IFERROR(INDEX(Logs!$H$2:$H$500,MATCH('Beneficiaries (14)'!$B23,Logs!$A$2:$A$500,0)),)</f>
        <v>0</v>
      </c>
      <c r="P23" s="173">
        <f>IFERROR(N23*O23,0)</f>
        <v>0</v>
      </c>
      <c r="Q23" s="174"/>
      <c r="R23" s="12"/>
    </row>
    <row r="24">
      <c r="A24" s="145" t="str">
        <f>ID_Valid(E24)</f>
      </c>
      <c r="B24" s="166">
        <v>275</v>
      </c>
      <c r="C24" s="175" t="str">
        <f>IFERROR(INDEX(Logs!$B$2:$B$500,MATCH('Beneficiaries (14)'!$B24,Logs!$A$2:$A$500,0)),"")</f>
      </c>
      <c r="D24" s="167" t="str">
        <f>IFERROR(INDEX(Logs!$C$2:$C$500,MATCH('Beneficiaries (14)'!$B24,Logs!$A$2:$A$500,0)),"")</f>
      </c>
      <c r="E24" s="168" t="str">
        <f>IFERROR(INDEX(Logs!$D$2:$D$500,MATCH('Beneficiaries (14)'!$B24,Logs!$A$2:$A$500,0)),"")</f>
      </c>
      <c r="F24" s="169" t="s">
        <v>125</v>
      </c>
      <c r="G24" s="166" t="str">
        <f>TheGender(E24)</f>
      </c>
      <c r="H24" s="166" t="s">
        <v>125</v>
      </c>
      <c r="I24" s="166" t="s">
        <v>126</v>
      </c>
      <c r="J24" s="166" t="str">
        <f>IFERROR(INDEX(Logs!$E$2:$E$500,MATCH('Beneficiaries (14)'!$B24,Logs!$A$2:$A$500,0)),"")</f>
      </c>
      <c r="K24" s="166" t="str">
        <f>IFERROR(INDEX(Logs!$F$2:$F$500,MATCH('Beneficiaries (14)'!$B24,Logs!$A$2:$A$500,0)),"")</f>
      </c>
      <c r="L24" s="166">
        <f>IFERROR(INDEX(Logs!$G$2:$G$500,MATCH('Beneficiaries (14)'!$B24,Logs!$A$2:$A$500,0)),0)</f>
        <v>0</v>
      </c>
      <c r="M24" s="166">
        <v>0</v>
      </c>
      <c r="N24" s="166">
        <f>L24+M24</f>
        <v>0</v>
      </c>
      <c r="O24" s="172">
        <f>IFERROR(INDEX(Logs!$H$2:$H$500,MATCH('Beneficiaries (14)'!$B24,Logs!$A$2:$A$500,0)),)</f>
        <v>0</v>
      </c>
      <c r="P24" s="173">
        <f>IFERROR(N24*O24,0)</f>
        <v>0</v>
      </c>
      <c r="Q24" s="174"/>
      <c r="R24" s="146" t="s"/>
    </row>
    <row r="25">
      <c r="A25" s="145" t="str">
        <f>ID_Valid(E25)</f>
      </c>
      <c r="B25" s="166">
        <v>276</v>
      </c>
      <c r="C25" s="171" t="str">
        <f>IFERROR(INDEX(Logs!$B$2:$B$500,MATCH('Beneficiaries (14)'!$B25,Logs!$A$2:$A$500,0)),"")</f>
      </c>
      <c r="D25" s="167" t="str">
        <f>IFERROR(INDEX(Logs!$C$2:$C$500,MATCH('Beneficiaries (14)'!$B25,Logs!$A$2:$A$500,0)),"")</f>
      </c>
      <c r="E25" s="168" t="str">
        <f>IFERROR(INDEX(Logs!$D$2:$D$500,MATCH('Beneficiaries (14)'!$B25,Logs!$A$2:$A$500,0)),"")</f>
      </c>
      <c r="F25" s="169" t="s">
        <v>125</v>
      </c>
      <c r="G25" s="166" t="str">
        <f>TheGender(E25)</f>
      </c>
      <c r="H25" s="166" t="s">
        <v>125</v>
      </c>
      <c r="I25" s="166" t="s">
        <v>126</v>
      </c>
      <c r="J25" s="166" t="str">
        <f>IFERROR(INDEX(Logs!$E$2:$E$500,MATCH('Beneficiaries (14)'!$B25,Logs!$A$2:$A$500,0)),"")</f>
      </c>
      <c r="K25" s="166" t="str">
        <f>IFERROR(INDEX(Logs!$F$2:$F$500,MATCH('Beneficiaries (14)'!$B25,Logs!$A$2:$A$500,0)),"")</f>
      </c>
      <c r="L25" s="166">
        <f>IFERROR(INDEX(Logs!$G$2:$G$500,MATCH('Beneficiaries (14)'!$B25,Logs!$A$2:$A$500,0)),0)</f>
        <v>0</v>
      </c>
      <c r="M25" s="166">
        <v>0</v>
      </c>
      <c r="N25" s="166">
        <f>L25+M25</f>
        <v>0</v>
      </c>
      <c r="O25" s="172">
        <f>IFERROR(INDEX(Logs!$H$2:$H$500,MATCH('Beneficiaries (14)'!$B25,Logs!$A$2:$A$500,0)),)</f>
        <v>0</v>
      </c>
      <c r="P25" s="173">
        <f>IFERROR(N25*O25,0)</f>
        <v>0</v>
      </c>
      <c r="Q25" s="174"/>
      <c r="R25" s="146" t="s"/>
    </row>
    <row r="26">
      <c r="A26" s="145" t="str">
        <f>ID_Valid(E26)</f>
      </c>
      <c r="B26" s="166">
        <v>277</v>
      </c>
      <c r="C26" s="171" t="str">
        <f>IFERROR(INDEX(Logs!$B$2:$B$500,MATCH('Beneficiaries (14)'!$B26,Logs!$A$2:$A$500,0)),"")</f>
      </c>
      <c r="D26" s="167" t="str">
        <f>IFERROR(INDEX(Logs!$C$2:$C$500,MATCH('Beneficiaries (14)'!$B26,Logs!$A$2:$A$500,0)),"")</f>
      </c>
      <c r="E26" s="168" t="str">
        <f>IFERROR(INDEX(Logs!$D$2:$D$500,MATCH('Beneficiaries (14)'!$B26,Logs!$A$2:$A$500,0)),"")</f>
      </c>
      <c r="F26" s="169" t="s">
        <v>125</v>
      </c>
      <c r="G26" s="166" t="str">
        <f>TheGender(E26)</f>
      </c>
      <c r="H26" s="166" t="s">
        <v>125</v>
      </c>
      <c r="I26" s="166" t="s">
        <v>126</v>
      </c>
      <c r="J26" s="166" t="str">
        <f>IFERROR(INDEX(Logs!$E$2:$E$500,MATCH('Beneficiaries (14)'!$B26,Logs!$A$2:$A$500,0)),"")</f>
      </c>
      <c r="K26" s="166" t="str">
        <f>IFERROR(INDEX(Logs!$F$2:$F$500,MATCH('Beneficiaries (14)'!$B26,Logs!$A$2:$A$500,0)),"")</f>
      </c>
      <c r="L26" s="166">
        <f>IFERROR(INDEX(Logs!$G$2:$G$500,MATCH('Beneficiaries (14)'!$B26,Logs!$A$2:$A$500,0)),0)</f>
        <v>0</v>
      </c>
      <c r="M26" s="166">
        <v>0</v>
      </c>
      <c r="N26" s="166">
        <f>L26+M26</f>
        <v>0</v>
      </c>
      <c r="O26" s="172">
        <f>IFERROR(INDEX(Logs!$H$2:$H$500,MATCH('Beneficiaries (14)'!$B26,Logs!$A$2:$A$500,0)),)</f>
        <v>0</v>
      </c>
      <c r="P26" s="173">
        <f>IFERROR(N26*O26,0)</f>
        <v>0</v>
      </c>
      <c r="Q26" s="174"/>
      <c r="R26" s="146" t="s"/>
    </row>
    <row r="27">
      <c r="A27" s="145" t="str">
        <f>ID_Valid(E27)</f>
      </c>
      <c r="B27" s="166">
        <v>278</v>
      </c>
      <c r="C27" s="171" t="str">
        <f>IFERROR(INDEX(Logs!$B$2:$B$500,MATCH('Beneficiaries (14)'!$B27,Logs!$A$2:$A$500,0)),"")</f>
      </c>
      <c r="D27" s="167" t="str">
        <f>IFERROR(INDEX(Logs!$C$2:$C$500,MATCH('Beneficiaries (14)'!$B27,Logs!$A$2:$A$500,0)),"")</f>
      </c>
      <c r="E27" s="168" t="str">
        <f>IFERROR(INDEX(Logs!$D$2:$D$500,MATCH('Beneficiaries (14)'!$B27,Logs!$A$2:$A$500,0)),"")</f>
      </c>
      <c r="F27" s="169" t="s">
        <v>125</v>
      </c>
      <c r="G27" s="166" t="str">
        <f>TheGender(E27)</f>
      </c>
      <c r="H27" s="166" t="s">
        <v>125</v>
      </c>
      <c r="I27" s="166" t="s">
        <v>126</v>
      </c>
      <c r="J27" s="166" t="str">
        <f>IFERROR(INDEX(Logs!$E$2:$E$500,MATCH('Beneficiaries (14)'!$B27,Logs!$A$2:$A$500,0)),"")</f>
      </c>
      <c r="K27" s="166" t="str">
        <f>IFERROR(INDEX(Logs!$F$2:$F$500,MATCH('Beneficiaries (14)'!$B27,Logs!$A$2:$A$500,0)),"")</f>
      </c>
      <c r="L27" s="166">
        <f>IFERROR(INDEX(Logs!$G$2:$G$500,MATCH('Beneficiaries (14)'!$B27,Logs!$A$2:$A$500,0)),0)</f>
        <v>0</v>
      </c>
      <c r="M27" s="166">
        <v>0</v>
      </c>
      <c r="N27" s="166">
        <f>L27+M27</f>
        <v>0</v>
      </c>
      <c r="O27" s="172">
        <f>IFERROR(INDEX(Logs!$H$2:$H$500,MATCH('Beneficiaries (14)'!$B27,Logs!$A$2:$A$500,0)),)</f>
        <v>0</v>
      </c>
      <c r="P27" s="173">
        <f>IFERROR(N27*O27,0)</f>
        <v>0</v>
      </c>
      <c r="Q27" s="174"/>
      <c r="R27" s="146" t="s"/>
    </row>
    <row r="28">
      <c r="A28" s="145" t="str">
        <f>ID_Valid(E28)</f>
      </c>
      <c r="B28" s="166">
        <v>279</v>
      </c>
      <c r="C28" s="171" t="str">
        <f>IFERROR(INDEX(Logs!$B$2:$B$500,MATCH('Beneficiaries (14)'!$B28,Logs!$A$2:$A$500,0)),"")</f>
      </c>
      <c r="D28" s="167" t="str">
        <f>IFERROR(INDEX(Logs!$C$2:$C$500,MATCH('Beneficiaries (14)'!$B28,Logs!$A$2:$A$500,0)),"")</f>
      </c>
      <c r="E28" s="168" t="str">
        <f>IFERROR(INDEX(Logs!$D$2:$D$500,MATCH('Beneficiaries (14)'!$B28,Logs!$A$2:$A$500,0)),"")</f>
      </c>
      <c r="F28" s="169" t="s">
        <v>125</v>
      </c>
      <c r="G28" s="166" t="str">
        <f>TheGender(E28)</f>
      </c>
      <c r="H28" s="166" t="s">
        <v>125</v>
      </c>
      <c r="I28" s="166" t="s">
        <v>126</v>
      </c>
      <c r="J28" s="166" t="str">
        <f>IFERROR(INDEX(Logs!$E$2:$E$500,MATCH('Beneficiaries (14)'!$B28,Logs!$A$2:$A$500,0)),"")</f>
      </c>
      <c r="K28" s="166" t="str">
        <f>IFERROR(INDEX(Logs!$F$2:$F$500,MATCH('Beneficiaries (14)'!$B28,Logs!$A$2:$A$500,0)),"")</f>
      </c>
      <c r="L28" s="166">
        <f>IFERROR(INDEX(Logs!$G$2:$G$500,MATCH('Beneficiaries (14)'!$B28,Logs!$A$2:$A$500,0)),0)</f>
        <v>0</v>
      </c>
      <c r="M28" s="166">
        <v>0</v>
      </c>
      <c r="N28" s="166">
        <f>L28+M28</f>
        <v>0</v>
      </c>
      <c r="O28" s="172">
        <f>IFERROR(INDEX(Logs!$H$2:$H$500,MATCH('Beneficiaries (14)'!$B28,Logs!$A$2:$A$500,0)),)</f>
        <v>0</v>
      </c>
      <c r="P28" s="173">
        <f>IFERROR(N28*O28,0)</f>
        <v>0</v>
      </c>
      <c r="Q28" s="174"/>
      <c r="R28" s="146" t="s"/>
    </row>
    <row r="29">
      <c r="A29" s="145" t="str">
        <f>ID_Valid(E29)</f>
      </c>
      <c r="B29" s="166">
        <v>280</v>
      </c>
      <c r="C29" s="171" t="str">
        <f>IFERROR(INDEX(Logs!$B$2:$B$500,MATCH('Beneficiaries (14)'!$B29,Logs!$A$2:$A$500,0)),"")</f>
      </c>
      <c r="D29" s="171" t="str">
        <f>IFERROR(INDEX(Logs!$C$2:$C$500,MATCH('Beneficiaries (14)'!$B29,Logs!$A$2:$A$500,0)),"")</f>
      </c>
      <c r="E29" s="168" t="str">
        <f>IFERROR(INDEX(Logs!$D$2:$D$500,MATCH('Beneficiaries (14)'!$B29,Logs!$A$2:$A$500,0)),"")</f>
      </c>
      <c r="F29" s="169" t="s">
        <v>125</v>
      </c>
      <c r="G29" s="166" t="str">
        <f>TheGender(E29)</f>
      </c>
      <c r="H29" s="166" t="s">
        <v>125</v>
      </c>
      <c r="I29" s="166" t="s">
        <v>126</v>
      </c>
      <c r="J29" s="166" t="str">
        <f>IFERROR(INDEX(Logs!$E$2:$E$500,MATCH('Beneficiaries (14)'!$B29,Logs!$A$2:$A$500,0)),"")</f>
      </c>
      <c r="K29" s="166" t="str">
        <f>IFERROR(INDEX(Logs!$F$2:$F$500,MATCH('Beneficiaries (14)'!$B29,Logs!$A$2:$A$500,0)),"")</f>
      </c>
      <c r="L29" s="166">
        <f>IFERROR(INDEX(Logs!$G$2:$G$500,MATCH('Beneficiaries (14)'!$B29,Logs!$A$2:$A$500,0)),0)</f>
        <v>0</v>
      </c>
      <c r="M29" s="166">
        <v>0</v>
      </c>
      <c r="N29" s="166">
        <f>L29+M29</f>
        <v>0</v>
      </c>
      <c r="O29" s="172">
        <f>IFERROR(INDEX(Logs!$H$2:$H$500,MATCH('Beneficiaries (14)'!$B29,Logs!$A$2:$A$500,0)),)</f>
        <v>0</v>
      </c>
      <c r="P29" s="173">
        <f>IFERROR(N29*O29,0)</f>
        <v>0</v>
      </c>
      <c r="Q29" s="174"/>
      <c r="R29" s="146" t="s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154</v>
      </c>
      <c r="M30" s="177">
        <f>SUM(M10:M29)</f>
        <v>0</v>
      </c>
      <c r="N30" s="177">
        <f>SUM(N10:N29)</f>
        <v>154</v>
      </c>
      <c r="O30" s="178">
        <f>SUM(O10:O29)</f>
        <v>2668</v>
      </c>
      <c r="P30" s="179">
        <f>SUM(P10:P29)</f>
        <v>31579.839999999989</v>
      </c>
      <c r="Q30" s="180"/>
      <c r="R30" s="146" t="s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  <c r="R31" s="146" t="s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  <c r="R32" s="146" t="s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R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546875" defaultRowHeight="12.75"/>
  <cols>
    <col collapsed="false" hidden="false" max="1" min="1" style="145" width="20.7109375" customWidth="true"/>
    <col collapsed="false" hidden="false" max="2" min="2" style="2" width="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5" min="3" style="2" width="24.42578125" customWidth="true"/>
    <col collapsed="false" hidden="false" max="6" min="6" style="2" width="10.14062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9" min="7" style="2" width="8.85546875" customWidth="true"/>
    <col collapsed="false" hidden="false" max="11" min="10" style="2" width="10.140625" customWidth="true"/>
    <col collapsed="false" hidden="false" max="11" min="10" style="2" width="10.14062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5" min="12" style="2" width="13.7109375" customWidth="true"/>
    <col collapsed="false" hidden="false" max="17" min="16" style="2" width="14.5703125" customWidth="true"/>
    <col collapsed="false" hidden="false" max="17" min="16" style="2" width="14.5703125" customWidth="true"/>
    <col collapsed="false" hidden="false" max="18" min="18" style="146" width="8.85546875" customWidth="true"/>
  </cols>
  <sheetData>
    <row r="1">
      <c r="A1" s="145" t="s"/>
      <c r="B1" s="147" t="s">
        <v>96</v>
      </c>
      <c r="C1" s="3"/>
      <c r="D1" s="3"/>
      <c r="E1" s="148" t="s">
        <v>2</v>
      </c>
      <c r="F1" s="2" t="s"/>
      <c r="G1" s="3"/>
      <c r="H1" s="3"/>
      <c r="I1" s="3"/>
      <c r="J1" s="2" t="s"/>
      <c r="K1" s="2" t="s"/>
      <c r="L1" s="2" t="s"/>
      <c r="M1" s="2" t="s"/>
      <c r="N1" s="2" t="s"/>
      <c r="O1" s="2" t="s"/>
      <c r="P1" s="2" t="s"/>
      <c r="Q1" s="2" t="s"/>
      <c r="R1" s="12">
        <f>IF(Beneficiaries!$P$30&gt;0,1,"")</f>
        <v>1</v>
      </c>
    </row>
    <row r="2">
      <c r="A2" s="145" t="s"/>
      <c r="B2" s="2" t="s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2">
        <f>IF('Beneficiaries (2)'!$P$30&gt;0,1,"")</f>
        <v>1</v>
      </c>
    </row>
    <row r="3">
      <c r="A3" s="145" t="s"/>
      <c r="B3" s="149" t="s">
        <v>97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2">
        <f>IF('Beneficiaries (3)'!$P$30&gt;0,1,"")</f>
        <v>1</v>
      </c>
    </row>
    <row r="4">
      <c r="A4" s="145" t="s"/>
      <c r="B4" s="2" t="s"/>
      <c r="C4" s="147"/>
      <c r="D4" s="147"/>
      <c r="E4" s="147"/>
      <c r="F4" s="147"/>
      <c r="G4" s="147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12">
        <f>IF('Beneficiaries (4)'!$P$30&gt;0,1,"")</f>
        <v>1</v>
      </c>
    </row>
    <row r="5" ht="12.75" customHeight="true">
      <c r="A5" s="145" t="s"/>
      <c r="B5" s="150" t="s">
        <v>98</v>
      </c>
      <c r="C5" s="151"/>
      <c r="D5" s="152" t="str">
        <f>Project!$Z$25</f>
        <v>WSDS/24/111i</v>
      </c>
      <c r="E5" s="152"/>
      <c r="F5" s="153"/>
      <c r="G5" s="2" t="s"/>
      <c r="H5" s="154" t="s">
        <v>99</v>
      </c>
      <c r="I5" s="154" t="s">
        <v>100</v>
      </c>
      <c r="J5" s="147"/>
      <c r="K5" s="155" t="s">
        <v>101</v>
      </c>
      <c r="L5" s="155"/>
      <c r="M5" s="155"/>
      <c r="N5" s="40"/>
      <c r="O5" s="40"/>
      <c r="P5" s="147"/>
      <c r="Q5" s="147"/>
      <c r="R5" s="12">
        <f>IF('Beneficiaries (5)'!$P$30&gt;0,1,"")</f>
        <v>1</v>
      </c>
    </row>
    <row r="6">
      <c r="A6" s="145" t="s"/>
      <c r="B6" s="156"/>
      <c r="C6" s="157"/>
      <c r="D6" s="152"/>
      <c r="E6" s="152"/>
      <c r="F6" s="153"/>
      <c r="G6" s="2" t="s"/>
      <c r="H6" s="110" t="str">
        <f>TEXT(Project!$AN$1,"YYYY")</f>
        <v>2023</v>
      </c>
      <c r="I6" s="110" t="str">
        <f>TEXT(Project!$AN$1,"MMMM")</f>
        <v>September</v>
      </c>
      <c r="J6" s="8"/>
      <c r="K6" s="158">
        <v>1</v>
      </c>
      <c r="L6" s="155" t="s">
        <v>102</v>
      </c>
      <c r="M6" s="155">
        <f>IF(K6&gt;0,COUNT(R1:R20),"")</f>
        <v>14</v>
      </c>
      <c r="N6" s="40"/>
      <c r="O6" s="40"/>
      <c r="P6" s="15"/>
      <c r="Q6" s="15"/>
      <c r="R6" s="12">
        <f>IF('Beneficiaries (6)'!$P$30&gt;0,1,"")</f>
        <v>1</v>
      </c>
    </row>
    <row r="7">
      <c r="A7" s="145" t="s"/>
      <c r="B7" s="159"/>
      <c r="C7" s="159"/>
      <c r="D7" s="159"/>
      <c r="E7" s="15"/>
      <c r="F7" s="15"/>
      <c r="G7" s="2" t="s"/>
      <c r="H7" s="8"/>
      <c r="I7" s="8"/>
      <c r="J7" s="8"/>
      <c r="K7" s="15"/>
      <c r="L7" s="40"/>
      <c r="M7" s="40"/>
      <c r="N7" s="40"/>
      <c r="O7" s="40"/>
      <c r="P7" s="15"/>
      <c r="Q7" s="15"/>
      <c r="R7" s="12">
        <f>IF('Beneficiaries (7)'!$P$30&gt;0,1,"")</f>
        <v>1</v>
      </c>
    </row>
    <row r="8">
      <c r="A8" s="145" t="s"/>
      <c r="B8" s="160"/>
      <c r="C8" s="161" t="s">
        <v>103</v>
      </c>
      <c r="D8" s="161" t="s">
        <v>103</v>
      </c>
      <c r="E8" s="161" t="s">
        <v>103</v>
      </c>
      <c r="F8" s="161" t="s">
        <v>104</v>
      </c>
      <c r="G8" s="160"/>
      <c r="H8" s="160"/>
      <c r="I8" s="161" t="s">
        <v>105</v>
      </c>
      <c r="J8" s="160"/>
      <c r="K8" s="161" t="s">
        <v>106</v>
      </c>
      <c r="L8" s="161" t="s">
        <v>107</v>
      </c>
      <c r="M8" s="161" t="s">
        <v>108</v>
      </c>
      <c r="N8" s="161"/>
      <c r="O8" s="161" t="s">
        <v>109</v>
      </c>
      <c r="P8" s="161"/>
      <c r="Q8" s="162"/>
      <c r="R8" s="12">
        <f>IF('Beneficiaries (8)'!$P$30&gt;0,1,"")</f>
        <v>1</v>
      </c>
    </row>
    <row r="9">
      <c r="A9" s="145" t="s"/>
      <c r="B9" s="163" t="s">
        <v>110</v>
      </c>
      <c r="C9" s="163" t="s">
        <v>111</v>
      </c>
      <c r="D9" s="163" t="s">
        <v>112</v>
      </c>
      <c r="E9" s="163" t="s">
        <v>113</v>
      </c>
      <c r="F9" s="164" t="s">
        <v>114</v>
      </c>
      <c r="G9" s="164" t="s">
        <v>115</v>
      </c>
      <c r="H9" s="164" t="s">
        <v>116</v>
      </c>
      <c r="I9" s="164" t="s">
        <v>117</v>
      </c>
      <c r="J9" s="164" t="s">
        <v>118</v>
      </c>
      <c r="K9" s="164" t="s">
        <v>119</v>
      </c>
      <c r="L9" s="164" t="s">
        <v>120</v>
      </c>
      <c r="M9" s="164" t="s">
        <v>121</v>
      </c>
      <c r="N9" s="164" t="s">
        <v>122</v>
      </c>
      <c r="O9" s="164" t="s">
        <v>123</v>
      </c>
      <c r="P9" s="164" t="s">
        <v>124</v>
      </c>
      <c r="Q9" s="165"/>
      <c r="R9" s="12">
        <f>IF('Beneficiaries (9)'!$P$30&gt;0,1,"")</f>
        <v>1</v>
      </c>
    </row>
    <row r="10">
      <c r="A10" s="145" t="str">
        <f>ID_Valid(E10)</f>
      </c>
      <c r="B10" s="166">
        <v>281</v>
      </c>
      <c r="C10" s="167" t="str">
        <f>IFERROR(INDEX(Logs!$B$2:$B$500,MATCH('Beneficiaries (15)'!$B10,Logs!$A$2:$A$500,0)),"")</f>
      </c>
      <c r="D10" s="167" t="str">
        <f>IFERROR(INDEX(Logs!$C$2:$C$500,MATCH('Beneficiaries (15)'!$B10,Logs!$A$2:$A$500,0)),"")</f>
      </c>
      <c r="E10" s="168" t="str">
        <f>IFERROR(INDEX(Logs!$D$2:$D$500,MATCH('Beneficiaries (15)'!$B10,Logs!$A$2:$A$500,0)),"")</f>
      </c>
      <c r="F10" s="169" t="s">
        <v>125</v>
      </c>
      <c r="G10" s="166" t="str">
        <f>TheGender(E10)</f>
      </c>
      <c r="H10" s="166" t="s">
        <v>125</v>
      </c>
      <c r="I10" s="170" t="s">
        <v>126</v>
      </c>
      <c r="J10" s="171" t="str">
        <f>IFERROR(INDEX(Logs!$E$2:$E$500,MATCH('Beneficiaries (15)'!$B10,Logs!$A$2:$A$500,0)),"")</f>
      </c>
      <c r="K10" s="171" t="str">
        <f>IFERROR(INDEX(Logs!$F$2:$F$500,MATCH('Beneficiaries (15)'!$B10,Logs!$A$2:$A$500,0)),"")</f>
      </c>
      <c r="L10" s="166">
        <f>IFERROR(INDEX(Logs!$G$2:$G$500,MATCH('Beneficiaries (15)'!$B10,Logs!$A$2:$A$500,0)),0)</f>
        <v>0</v>
      </c>
      <c r="M10" s="166">
        <v>0</v>
      </c>
      <c r="N10" s="166">
        <f>M10+L10</f>
        <v>0</v>
      </c>
      <c r="O10" s="172">
        <f>IFERROR(INDEX(Logs!$H$2:$H$500,MATCH('Beneficiaries (15)'!$B10,Logs!$A$2:$A$500,0)),)</f>
        <v>0</v>
      </c>
      <c r="P10" s="173">
        <f>IFERROR(N10*O10,0)</f>
        <v>0</v>
      </c>
      <c r="Q10" s="174"/>
      <c r="R10" s="12">
        <f>IF('Beneficiaries (10)'!$P$30&gt;0,1,"")</f>
        <v>1</v>
      </c>
    </row>
    <row r="11">
      <c r="A11" s="145" t="str">
        <f>ID_Valid(E11)</f>
      </c>
      <c r="B11" s="166">
        <v>282</v>
      </c>
      <c r="C11" s="167" t="str">
        <f>IFERROR(INDEX(Logs!$B$2:$B$500,MATCH('Beneficiaries (15)'!$B11,Logs!$A$2:$A$500,0)),"")</f>
      </c>
      <c r="D11" s="167" t="str">
        <f>IFERROR(INDEX(Logs!$C$2:$C$500,MATCH('Beneficiaries (15)'!$B11,Logs!$A$2:$A$500,0)),"")</f>
      </c>
      <c r="E11" s="168" t="str">
        <f>IFERROR(INDEX(Logs!$D$2:$D$500,MATCH('Beneficiaries (15)'!$B11,Logs!$A$2:$A$500,0)),"")</f>
      </c>
      <c r="F11" s="169" t="s">
        <v>125</v>
      </c>
      <c r="G11" s="166" t="str">
        <f>TheGender(E11)</f>
      </c>
      <c r="H11" s="166" t="s">
        <v>125</v>
      </c>
      <c r="I11" s="166" t="s">
        <v>126</v>
      </c>
      <c r="J11" s="166" t="str">
        <f>IFERROR(INDEX(Logs!$E$2:$E$500,MATCH('Beneficiaries (15)'!$B11,Logs!$A$2:$A$500,0)),"")</f>
      </c>
      <c r="K11" s="166" t="str">
        <f>IFERROR(INDEX(Logs!$F$2:$F$500,MATCH('Beneficiaries (15)'!$B11,Logs!$A$2:$A$500,0)),"")</f>
      </c>
      <c r="L11" s="166">
        <f>IFERROR(INDEX(Logs!$G$2:$G$500,MATCH('Beneficiaries (15)'!$B11,Logs!$A$2:$A$500,0)),0)</f>
        <v>0</v>
      </c>
      <c r="M11" s="166">
        <v>0</v>
      </c>
      <c r="N11" s="166">
        <f>L11+M11</f>
        <v>0</v>
      </c>
      <c r="O11" s="172">
        <f>IFERROR(INDEX(Logs!$H$2:$H$500,MATCH('Beneficiaries (15)'!$B11,Logs!$A$2:$A$500,0)),)</f>
        <v>0</v>
      </c>
      <c r="P11" s="173">
        <f>IFERROR(N11*O11,0)</f>
        <v>0</v>
      </c>
      <c r="Q11" s="174"/>
      <c r="R11" s="12">
        <f>IF('Beneficiaries (11)'!$P$30&gt;0,1,"")</f>
        <v>1</v>
      </c>
    </row>
    <row r="12">
      <c r="A12" s="145" t="str">
        <f>ID_Valid(E12)</f>
      </c>
      <c r="B12" s="166">
        <v>283</v>
      </c>
      <c r="C12" s="167" t="str">
        <f>IFERROR(INDEX(Logs!$B$2:$B$500,MATCH('Beneficiaries (15)'!$B12,Logs!$A$2:$A$500,0)),"")</f>
      </c>
      <c r="D12" s="167" t="str">
        <f>IFERROR(INDEX(Logs!$C$2:$C$500,MATCH('Beneficiaries (15)'!$B12,Logs!$A$2:$A$500,0)),"")</f>
      </c>
      <c r="E12" s="168" t="str">
        <f>IFERROR(INDEX(Logs!$D$2:$D$500,MATCH('Beneficiaries (15)'!$B12,Logs!$A$2:$A$500,0)),"")</f>
      </c>
      <c r="F12" s="169" t="s">
        <v>125</v>
      </c>
      <c r="G12" s="166" t="str">
        <f>TheGender(E12)</f>
      </c>
      <c r="H12" s="166" t="s">
        <v>125</v>
      </c>
      <c r="I12" s="166" t="s">
        <v>126</v>
      </c>
      <c r="J12" s="166" t="str">
        <f>IFERROR(INDEX(Logs!$E$2:$E$500,MATCH('Beneficiaries (15)'!$B12,Logs!$A$2:$A$500,0)),"")</f>
      </c>
      <c r="K12" s="166" t="str">
        <f>IFERROR(INDEX(Logs!$F$2:$F$500,MATCH('Beneficiaries (15)'!$B12,Logs!$A$2:$A$500,0)),"")</f>
      </c>
      <c r="L12" s="166">
        <f>IFERROR(INDEX(Logs!$G$2:$G$500,MATCH('Beneficiaries (15)'!$B12,Logs!$A$2:$A$500,0)),0)</f>
        <v>0</v>
      </c>
      <c r="M12" s="166">
        <v>0</v>
      </c>
      <c r="N12" s="166">
        <f>L12+M12</f>
        <v>0</v>
      </c>
      <c r="O12" s="172">
        <f>IFERROR(INDEX(Logs!$H$2:$H$500,MATCH('Beneficiaries (15)'!$B12,Logs!$A$2:$A$500,0)),)</f>
        <v>0</v>
      </c>
      <c r="P12" s="173">
        <f>IFERROR(N12*O12,0)</f>
        <v>0</v>
      </c>
      <c r="Q12" s="174"/>
      <c r="R12" s="12">
        <f>IF('Beneficiaries (12)'!$P$30&gt;0,1,"")</f>
        <v>1</v>
      </c>
    </row>
    <row r="13">
      <c r="A13" s="145" t="str">
        <f>ID_Valid(E13)</f>
      </c>
      <c r="B13" s="166">
        <v>284</v>
      </c>
      <c r="C13" s="167" t="str">
        <f>IFERROR(INDEX(Logs!$B$2:$B$500,MATCH('Beneficiaries (15)'!$B13,Logs!$A$2:$A$500,0)),"")</f>
      </c>
      <c r="D13" s="167" t="str">
        <f>IFERROR(INDEX(Logs!$C$2:$C$500,MATCH('Beneficiaries (15)'!$B13,Logs!$A$2:$A$500,0)),"")</f>
      </c>
      <c r="E13" s="168" t="str">
        <f>IFERROR(INDEX(Logs!$D$2:$D$500,MATCH('Beneficiaries (15)'!$B13,Logs!$A$2:$A$500,0)),"")</f>
      </c>
      <c r="F13" s="169" t="s">
        <v>125</v>
      </c>
      <c r="G13" s="166" t="str">
        <f>TheGender(E13)</f>
      </c>
      <c r="H13" s="166" t="s">
        <v>125</v>
      </c>
      <c r="I13" s="166" t="s">
        <v>126</v>
      </c>
      <c r="J13" s="166" t="str">
        <f>IFERROR(INDEX(Logs!$E$2:$E$500,MATCH('Beneficiaries (15)'!$B13,Logs!$A$2:$A$500,0)),"")</f>
      </c>
      <c r="K13" s="166" t="str">
        <f>IFERROR(INDEX(Logs!$F$2:$F$500,MATCH('Beneficiaries (15)'!$B13,Logs!$A$2:$A$500,0)),"")</f>
      </c>
      <c r="L13" s="166">
        <f>IFERROR(INDEX(Logs!$G$2:$G$500,MATCH('Beneficiaries (15)'!$B13,Logs!$A$2:$A$500,0)),0)</f>
        <v>0</v>
      </c>
      <c r="M13" s="166">
        <v>0</v>
      </c>
      <c r="N13" s="166">
        <f>L13+M13</f>
        <v>0</v>
      </c>
      <c r="O13" s="172">
        <f>IFERROR(INDEX(Logs!$H$2:$H$500,MATCH('Beneficiaries (15)'!$B13,Logs!$A$2:$A$500,0)),)</f>
        <v>0</v>
      </c>
      <c r="P13" s="173">
        <f>IFERROR(N13*O13,0)</f>
        <v>0</v>
      </c>
      <c r="Q13" s="174"/>
      <c r="R13" s="12">
        <f>IF('Beneficiaries (13)'!$P$30&gt;0,1,"")</f>
        <v>1</v>
      </c>
    </row>
    <row r="14">
      <c r="A14" s="145" t="str">
        <f>ID_Valid(E14)</f>
      </c>
      <c r="B14" s="166">
        <v>285</v>
      </c>
      <c r="C14" s="167" t="str">
        <f>IFERROR(INDEX(Logs!$B$2:$B$500,MATCH('Beneficiaries (15)'!$B14,Logs!$A$2:$A$500,0)),"")</f>
      </c>
      <c r="D14" s="167" t="str">
        <f>IFERROR(INDEX(Logs!$C$2:$C$500,MATCH('Beneficiaries (15)'!$B14,Logs!$A$2:$A$500,0)),"")</f>
      </c>
      <c r="E14" s="168" t="str">
        <f>IFERROR(INDEX(Logs!$D$2:$D$500,MATCH('Beneficiaries (15)'!$B14,Logs!$A$2:$A$500,0)),"")</f>
      </c>
      <c r="F14" s="169" t="s">
        <v>125</v>
      </c>
      <c r="G14" s="166" t="str">
        <f>TheGender(E14)</f>
      </c>
      <c r="H14" s="166" t="s">
        <v>125</v>
      </c>
      <c r="I14" s="166" t="s">
        <v>126</v>
      </c>
      <c r="J14" s="166" t="str">
        <f>IFERROR(INDEX(Logs!$E$2:$E$500,MATCH('Beneficiaries (15)'!$B14,Logs!$A$2:$A$500,0)),"")</f>
      </c>
      <c r="K14" s="166" t="str">
        <f>IFERROR(INDEX(Logs!$F$2:$F$500,MATCH('Beneficiaries (15)'!$B14,Logs!$A$2:$A$500,0)),"")</f>
      </c>
      <c r="L14" s="166">
        <f>IFERROR(INDEX(Logs!$G$2:$G$500,MATCH('Beneficiaries (15)'!$B14,Logs!$A$2:$A$500,0)),0)</f>
        <v>0</v>
      </c>
      <c r="M14" s="166">
        <v>0</v>
      </c>
      <c r="N14" s="166">
        <f>L14+M14</f>
        <v>0</v>
      </c>
      <c r="O14" s="172">
        <f>IFERROR(INDEX(Logs!$H$2:$H$500,MATCH('Beneficiaries (15)'!$B14,Logs!$A$2:$A$500,0)),)</f>
        <v>0</v>
      </c>
      <c r="P14" s="173">
        <f>IFERROR(N14*O14,0)</f>
        <v>0</v>
      </c>
      <c r="Q14" s="174"/>
      <c r="R14" s="12">
        <f>IF('Beneficiaries (14)'!$P$30&gt;0,1,"")</f>
        <v>1</v>
      </c>
    </row>
    <row r="15">
      <c r="A15" s="145" t="str">
        <f>ID_Valid(E15)</f>
      </c>
      <c r="B15" s="166">
        <v>286</v>
      </c>
      <c r="C15" s="167" t="str">
        <f>IFERROR(INDEX(Logs!$B$2:$B$500,MATCH('Beneficiaries (15)'!$B15,Logs!$A$2:$A$500,0)),"")</f>
      </c>
      <c r="D15" s="167" t="str">
        <f>IFERROR(INDEX(Logs!$C$2:$C$500,MATCH('Beneficiaries (15)'!$B15,Logs!$A$2:$A$500,0)),"")</f>
      </c>
      <c r="E15" s="168" t="str">
        <f>IFERROR(INDEX(Logs!$D$2:$D$500,MATCH('Beneficiaries (15)'!$B15,Logs!$A$2:$A$500,0)),"")</f>
      </c>
      <c r="F15" s="169" t="s">
        <v>125</v>
      </c>
      <c r="G15" s="166" t="str">
        <f>TheGender(E15)</f>
      </c>
      <c r="H15" s="166" t="s">
        <v>125</v>
      </c>
      <c r="I15" s="166" t="s">
        <v>126</v>
      </c>
      <c r="J15" s="166" t="str">
        <f>IFERROR(INDEX(Logs!$E$2:$E$500,MATCH('Beneficiaries (15)'!$B15,Logs!$A$2:$A$500,0)),"")</f>
      </c>
      <c r="K15" s="166" t="str">
        <f>IFERROR(INDEX(Logs!$F$2:$F$500,MATCH('Beneficiaries (15)'!$B15,Logs!$A$2:$A$500,0)),"")</f>
      </c>
      <c r="L15" s="166">
        <f>IFERROR(INDEX(Logs!$G$2:$G$500,MATCH('Beneficiaries (15)'!$B15,Logs!$A$2:$A$500,0)),0)</f>
        <v>0</v>
      </c>
      <c r="M15" s="166">
        <v>0</v>
      </c>
      <c r="N15" s="166">
        <f>L15+M15</f>
        <v>0</v>
      </c>
      <c r="O15" s="172">
        <f>IFERROR(INDEX(Logs!$H$2:$H$500,MATCH('Beneficiaries (15)'!$B15,Logs!$A$2:$A$500,0)),)</f>
        <v>0</v>
      </c>
      <c r="P15" s="173">
        <f>IFERROR(N15*O15,0)</f>
        <v>0</v>
      </c>
      <c r="Q15" s="174"/>
      <c r="R15" s="12" t="str">
        <f>IF('Beneficiaries (15)'!$P$30&gt;0,1,"")</f>
      </c>
    </row>
    <row r="16">
      <c r="A16" s="145" t="str">
        <f>ID_Valid(E16)</f>
      </c>
      <c r="B16" s="166">
        <v>287</v>
      </c>
      <c r="C16" s="167" t="str">
        <f>IFERROR(INDEX(Logs!$B$2:$B$500,MATCH('Beneficiaries (15)'!$B16,Logs!$A$2:$A$500,0)),"")</f>
      </c>
      <c r="D16" s="167" t="str">
        <f>IFERROR(INDEX(Logs!$C$2:$C$500,MATCH('Beneficiaries (15)'!$B16,Logs!$A$2:$A$500,0)),"")</f>
      </c>
      <c r="E16" s="168" t="str">
        <f>IFERROR(INDEX(Logs!$D$2:$D$500,MATCH('Beneficiaries (15)'!$B16,Logs!$A$2:$A$500,0)),"")</f>
      </c>
      <c r="F16" s="169" t="s">
        <v>125</v>
      </c>
      <c r="G16" s="166" t="str">
        <f>TheGender(E16)</f>
      </c>
      <c r="H16" s="166" t="s">
        <v>125</v>
      </c>
      <c r="I16" s="166" t="s">
        <v>126</v>
      </c>
      <c r="J16" s="166" t="str">
        <f>IFERROR(INDEX(Logs!$E$2:$E$500,MATCH('Beneficiaries (15)'!$B16,Logs!$A$2:$A$500,0)),"")</f>
      </c>
      <c r="K16" s="166" t="str">
        <f>IFERROR(INDEX(Logs!$F$2:$F$500,MATCH('Beneficiaries (15)'!$B16,Logs!$A$2:$A$500,0)),"")</f>
      </c>
      <c r="L16" s="166">
        <f>IFERROR(INDEX(Logs!$G$2:$G$500,MATCH('Beneficiaries (15)'!$B16,Logs!$A$2:$A$500,0)),0)</f>
        <v>0</v>
      </c>
      <c r="M16" s="166">
        <v>0</v>
      </c>
      <c r="N16" s="166">
        <f>L16+M16</f>
        <v>0</v>
      </c>
      <c r="O16" s="172">
        <f>IFERROR(INDEX(Logs!$H$2:$H$500,MATCH('Beneficiaries (15)'!$B16,Logs!$A$2:$A$500,0)),)</f>
        <v>0</v>
      </c>
      <c r="P16" s="173">
        <f>IFERROR(N16*O16,0)</f>
        <v>0</v>
      </c>
      <c r="Q16" s="174"/>
      <c r="R16" s="12"/>
    </row>
    <row r="17">
      <c r="A17" s="145" t="str">
        <f>ID_Valid(E17)</f>
      </c>
      <c r="B17" s="166">
        <v>288</v>
      </c>
      <c r="C17" s="167" t="str">
        <f>IFERROR(INDEX(Logs!$B$2:$B$500,MATCH('Beneficiaries (15)'!$B17,Logs!$A$2:$A$500,0)),"")</f>
      </c>
      <c r="D17" s="167" t="str">
        <f>IFERROR(INDEX(Logs!$C$2:$C$500,MATCH('Beneficiaries (15)'!$B17,Logs!$A$2:$A$500,0)),"")</f>
      </c>
      <c r="E17" s="168" t="str">
        <f>IFERROR(INDEX(Logs!$D$2:$D$500,MATCH('Beneficiaries (15)'!$B17,Logs!$A$2:$A$500,0)),"")</f>
      </c>
      <c r="F17" s="169" t="s">
        <v>125</v>
      </c>
      <c r="G17" s="166" t="str">
        <f>TheGender(E17)</f>
      </c>
      <c r="H17" s="166" t="s">
        <v>125</v>
      </c>
      <c r="I17" s="166" t="s">
        <v>126</v>
      </c>
      <c r="J17" s="166" t="str">
        <f>IFERROR(INDEX(Logs!$E$2:$E$500,MATCH('Beneficiaries (15)'!$B17,Logs!$A$2:$A$500,0)),"")</f>
      </c>
      <c r="K17" s="166" t="str">
        <f>IFERROR(INDEX(Logs!$F$2:$F$500,MATCH('Beneficiaries (15)'!$B17,Logs!$A$2:$A$500,0)),"")</f>
      </c>
      <c r="L17" s="166">
        <f>IFERROR(INDEX(Logs!$G$2:$G$500,MATCH('Beneficiaries (15)'!$B17,Logs!$A$2:$A$500,0)),0)</f>
        <v>0</v>
      </c>
      <c r="M17" s="166">
        <v>0</v>
      </c>
      <c r="N17" s="166">
        <f>L17+M17</f>
        <v>0</v>
      </c>
      <c r="O17" s="172">
        <f>IFERROR(INDEX(Logs!$H$2:$H$500,MATCH('Beneficiaries (15)'!$B17,Logs!$A$2:$A$500,0)),)</f>
        <v>0</v>
      </c>
      <c r="P17" s="173">
        <f>IFERROR(N17*O17,0)</f>
        <v>0</v>
      </c>
      <c r="Q17" s="174"/>
      <c r="R17" s="12"/>
    </row>
    <row r="18">
      <c r="A18" s="145" t="str">
        <f>ID_Valid(E18)</f>
      </c>
      <c r="B18" s="166">
        <v>289</v>
      </c>
      <c r="C18" s="167" t="str">
        <f>IFERROR(INDEX(Logs!$B$2:$B$500,MATCH('Beneficiaries (15)'!$B18,Logs!$A$2:$A$500,0)),"")</f>
      </c>
      <c r="D18" s="167" t="str">
        <f>IFERROR(INDEX(Logs!$C$2:$C$500,MATCH('Beneficiaries (15)'!$B18,Logs!$A$2:$A$500,0)),"")</f>
      </c>
      <c r="E18" s="168" t="str">
        <f>IFERROR(INDEX(Logs!$D$2:$D$500,MATCH('Beneficiaries (15)'!$B18,Logs!$A$2:$A$500,0)),"")</f>
      </c>
      <c r="F18" s="169" t="s">
        <v>125</v>
      </c>
      <c r="G18" s="166" t="str">
        <f>TheGender(E18)</f>
      </c>
      <c r="H18" s="166" t="s">
        <v>125</v>
      </c>
      <c r="I18" s="166" t="s">
        <v>126</v>
      </c>
      <c r="J18" s="166" t="str">
        <f>IFERROR(INDEX(Logs!$E$2:$E$500,MATCH('Beneficiaries (15)'!$B18,Logs!$A$2:$A$500,0)),"")</f>
      </c>
      <c r="K18" s="166" t="str">
        <f>IFERROR(INDEX(Logs!$F$2:$F$500,MATCH('Beneficiaries (15)'!$B18,Logs!$A$2:$A$500,0)),"")</f>
      </c>
      <c r="L18" s="166">
        <f>IFERROR(INDEX(Logs!$G$2:$G$500,MATCH('Beneficiaries (15)'!$B18,Logs!$A$2:$A$500,0)),0)</f>
        <v>0</v>
      </c>
      <c r="M18" s="166">
        <v>0</v>
      </c>
      <c r="N18" s="166">
        <f>L18+M18</f>
        <v>0</v>
      </c>
      <c r="O18" s="172">
        <f>IFERROR(INDEX(Logs!$H$2:$H$500,MATCH('Beneficiaries (15)'!$B18,Logs!$A$2:$A$500,0)),)</f>
        <v>0</v>
      </c>
      <c r="P18" s="173">
        <f>IFERROR(N18*O18,0)</f>
        <v>0</v>
      </c>
      <c r="Q18" s="174"/>
      <c r="R18" s="12"/>
    </row>
    <row r="19">
      <c r="A19" s="145" t="str">
        <f>ID_Valid(E19)</f>
      </c>
      <c r="B19" s="166">
        <v>290</v>
      </c>
      <c r="C19" s="167" t="str">
        <f>IFERROR(INDEX(Logs!$B$2:$B$500,MATCH('Beneficiaries (15)'!$B19,Logs!$A$2:$A$500,0)),"")</f>
      </c>
      <c r="D19" s="167" t="str">
        <f>IFERROR(INDEX(Logs!$C$2:$C$500,MATCH('Beneficiaries (15)'!$B19,Logs!$A$2:$A$500,0)),"")</f>
      </c>
      <c r="E19" s="168" t="str">
        <f>IFERROR(INDEX(Logs!$D$2:$D$500,MATCH('Beneficiaries (15)'!$B19,Logs!$A$2:$A$500,0)),"")</f>
      </c>
      <c r="F19" s="169" t="s">
        <v>125</v>
      </c>
      <c r="G19" s="166" t="str">
        <f>TheGender(E19)</f>
      </c>
      <c r="H19" s="166" t="s">
        <v>125</v>
      </c>
      <c r="I19" s="166" t="s">
        <v>126</v>
      </c>
      <c r="J19" s="166" t="str">
        <f>IFERROR(INDEX(Logs!$E$2:$E$500,MATCH('Beneficiaries (15)'!$B19,Logs!$A$2:$A$500,0)),"")</f>
      </c>
      <c r="K19" s="166" t="str">
        <f>IFERROR(INDEX(Logs!$F$2:$F$500,MATCH('Beneficiaries (15)'!$B19,Logs!$A$2:$A$500,0)),"")</f>
      </c>
      <c r="L19" s="166">
        <f>IFERROR(INDEX(Logs!$G$2:$G$500,MATCH('Beneficiaries (15)'!$B19,Logs!$A$2:$A$500,0)),0)</f>
        <v>0</v>
      </c>
      <c r="M19" s="166">
        <v>0</v>
      </c>
      <c r="N19" s="166">
        <f>L19+M19</f>
        <v>0</v>
      </c>
      <c r="O19" s="172">
        <f>IFERROR(INDEX(Logs!$H$2:$H$500,MATCH('Beneficiaries (15)'!$B19,Logs!$A$2:$A$500,0)),)</f>
        <v>0</v>
      </c>
      <c r="P19" s="173">
        <f>IFERROR(N19*O19,0)</f>
        <v>0</v>
      </c>
      <c r="Q19" s="174"/>
      <c r="R19" s="146" t="s"/>
    </row>
    <row r="20">
      <c r="A20" s="145" t="str">
        <f>ID_Valid(E20)</f>
      </c>
      <c r="B20" s="166">
        <v>291</v>
      </c>
      <c r="C20" s="167" t="str">
        <f>IFERROR(INDEX(Logs!$B$2:$B$500,MATCH('Beneficiaries (15)'!$B20,Logs!$A$2:$A$500,0)),"")</f>
      </c>
      <c r="D20" s="167" t="str">
        <f>IFERROR(INDEX(Logs!$C$2:$C$500,MATCH('Beneficiaries (15)'!$B20,Logs!$A$2:$A$500,0)),"")</f>
      </c>
      <c r="E20" s="168" t="str">
        <f>IFERROR(INDEX(Logs!$D$2:$D$500,MATCH('Beneficiaries (15)'!$B20,Logs!$A$2:$A$500,0)),"")</f>
      </c>
      <c r="F20" s="169" t="s">
        <v>125</v>
      </c>
      <c r="G20" s="166" t="str">
        <f>TheGender(E20)</f>
      </c>
      <c r="H20" s="166" t="s">
        <v>125</v>
      </c>
      <c r="I20" s="166" t="s">
        <v>126</v>
      </c>
      <c r="J20" s="166" t="str">
        <f>IFERROR(INDEX(Logs!$E$2:$E$500,MATCH('Beneficiaries (15)'!$B20,Logs!$A$2:$A$500,0)),"")</f>
      </c>
      <c r="K20" s="166" t="str">
        <f>IFERROR(INDEX(Logs!$F$2:$F$500,MATCH('Beneficiaries (15)'!$B20,Logs!$A$2:$A$500,0)),"")</f>
      </c>
      <c r="L20" s="166">
        <f>IFERROR(INDEX(Logs!$G$2:$G$500,MATCH('Beneficiaries (15)'!$B20,Logs!$A$2:$A$500,0)),0)</f>
        <v>0</v>
      </c>
      <c r="M20" s="166">
        <v>0</v>
      </c>
      <c r="N20" s="166">
        <f>L20+M20</f>
        <v>0</v>
      </c>
      <c r="O20" s="172">
        <f>IFERROR(INDEX(Logs!$H$2:$H$500,MATCH('Beneficiaries (15)'!$B20,Logs!$A$2:$A$500,0)),)</f>
        <v>0</v>
      </c>
      <c r="P20" s="173">
        <f>IFERROR(N20*O20,0)</f>
        <v>0</v>
      </c>
      <c r="Q20" s="174"/>
      <c r="R20" s="146" t="s"/>
    </row>
    <row r="21">
      <c r="A21" s="145" t="str">
        <f>ID_Valid(E21)</f>
      </c>
      <c r="B21" s="166">
        <v>292</v>
      </c>
      <c r="C21" s="167" t="str">
        <f>IFERROR(INDEX(Logs!$B$2:$B$500,MATCH('Beneficiaries (15)'!$B21,Logs!$A$2:$A$500,0)),"")</f>
      </c>
      <c r="D21" s="167" t="str">
        <f>IFERROR(INDEX(Logs!$C$2:$C$500,MATCH('Beneficiaries (15)'!$B21,Logs!$A$2:$A$500,0)),"")</f>
      </c>
      <c r="E21" s="168" t="str">
        <f>IFERROR(INDEX(Logs!$D$2:$D$500,MATCH('Beneficiaries (15)'!$B21,Logs!$A$2:$A$500,0)),"")</f>
      </c>
      <c r="F21" s="169" t="s">
        <v>125</v>
      </c>
      <c r="G21" s="166" t="str">
        <f>TheGender(E21)</f>
      </c>
      <c r="H21" s="166" t="s">
        <v>125</v>
      </c>
      <c r="I21" s="166" t="s">
        <v>126</v>
      </c>
      <c r="J21" s="166" t="str">
        <f>IFERROR(INDEX(Logs!$E$2:$E$500,MATCH('Beneficiaries (15)'!$B21,Logs!$A$2:$A$500,0)),"")</f>
      </c>
      <c r="K21" s="166" t="str">
        <f>IFERROR(INDEX(Logs!$F$2:$F$500,MATCH('Beneficiaries (15)'!$B21,Logs!$A$2:$A$500,0)),"")</f>
      </c>
      <c r="L21" s="166">
        <f>IFERROR(INDEX(Logs!$G$2:$G$500,MATCH('Beneficiaries (15)'!$B21,Logs!$A$2:$A$500,0)),0)</f>
        <v>0</v>
      </c>
      <c r="M21" s="166">
        <v>0</v>
      </c>
      <c r="N21" s="166">
        <f>L21+M21</f>
        <v>0</v>
      </c>
      <c r="O21" s="172">
        <f>IFERROR(INDEX(Logs!$H$2:$H$500,MATCH('Beneficiaries (15)'!$B21,Logs!$A$2:$A$500,0)),)</f>
        <v>0</v>
      </c>
      <c r="P21" s="173">
        <f>IFERROR(N21*O21,0)</f>
        <v>0</v>
      </c>
      <c r="Q21" s="174"/>
      <c r="R21" s="146" t="s"/>
    </row>
    <row r="22">
      <c r="A22" s="145" t="str">
        <f>ID_Valid(E22)</f>
      </c>
      <c r="B22" s="166">
        <v>293</v>
      </c>
      <c r="C22" s="175" t="str">
        <f>IFERROR(INDEX(Logs!$B$2:$B$500,MATCH('Beneficiaries (15)'!$B22,Logs!$A$2:$A$500,0)),"")</f>
      </c>
      <c r="D22" s="167" t="str">
        <f>IFERROR(INDEX(Logs!$C$2:$C$500,MATCH('Beneficiaries (15)'!$B22,Logs!$A$2:$A$500,0)),"")</f>
      </c>
      <c r="E22" s="168" t="str">
        <f>IFERROR(INDEX(Logs!$D$2:$D$500,MATCH('Beneficiaries (15)'!$B22,Logs!$A$2:$A$500,0)),"")</f>
      </c>
      <c r="F22" s="169" t="s">
        <v>125</v>
      </c>
      <c r="G22" s="166" t="str">
        <f>TheGender(E22)</f>
      </c>
      <c r="H22" s="166" t="s">
        <v>125</v>
      </c>
      <c r="I22" s="166" t="s">
        <v>126</v>
      </c>
      <c r="J22" s="166" t="str">
        <f>IFERROR(INDEX(Logs!$E$2:$E$500,MATCH('Beneficiaries (15)'!$B22,Logs!$A$2:$A$500,0)),"")</f>
      </c>
      <c r="K22" s="166" t="str">
        <f>IFERROR(INDEX(Logs!$F$2:$F$500,MATCH('Beneficiaries (15)'!$B22,Logs!$A$2:$A$500,0)),"")</f>
      </c>
      <c r="L22" s="166">
        <f>IFERROR(INDEX(Logs!$G$2:$G$500,MATCH('Beneficiaries (15)'!$B22,Logs!$A$2:$A$500,0)),0)</f>
        <v>0</v>
      </c>
      <c r="M22" s="166">
        <v>0</v>
      </c>
      <c r="N22" s="166">
        <f>L22+M22</f>
        <v>0</v>
      </c>
      <c r="O22" s="172">
        <f>IFERROR(INDEX(Logs!$H$2:$H$500,MATCH('Beneficiaries (15)'!$B22,Logs!$A$2:$A$500,0)),)</f>
        <v>0</v>
      </c>
      <c r="P22" s="173">
        <f>IFERROR(N22*O22,0)</f>
        <v>0</v>
      </c>
      <c r="Q22" s="174"/>
      <c r="R22" s="146" t="s"/>
    </row>
    <row r="23">
      <c r="A23" s="145" t="str">
        <f>ID_Valid(E23)</f>
      </c>
      <c r="B23" s="166">
        <v>294</v>
      </c>
      <c r="C23" s="175" t="str">
        <f>IFERROR(INDEX(Logs!$B$2:$B$500,MATCH('Beneficiaries (15)'!$B23,Logs!$A$2:$A$500,0)),"")</f>
      </c>
      <c r="D23" s="167" t="str">
        <f>IFERROR(INDEX(Logs!$C$2:$C$500,MATCH('Beneficiaries (15)'!$B23,Logs!$A$2:$A$500,0)),"")</f>
      </c>
      <c r="E23" s="168" t="str">
        <f>IFERROR(INDEX(Logs!$D$2:$D$500,MATCH('Beneficiaries (15)'!$B23,Logs!$A$2:$A$500,0)),"")</f>
      </c>
      <c r="F23" s="169" t="s">
        <v>125</v>
      </c>
      <c r="G23" s="166" t="str">
        <f>TheGender(E23)</f>
      </c>
      <c r="H23" s="166" t="s">
        <v>125</v>
      </c>
      <c r="I23" s="166" t="s">
        <v>126</v>
      </c>
      <c r="J23" s="166" t="str">
        <f>IFERROR(INDEX(Logs!$E$2:$E$500,MATCH('Beneficiaries (15)'!$B23,Logs!$A$2:$A$500,0)),"")</f>
      </c>
      <c r="K23" s="166" t="str">
        <f>IFERROR(INDEX(Logs!$F$2:$F$500,MATCH('Beneficiaries (15)'!$B23,Logs!$A$2:$A$500,0)),"")</f>
      </c>
      <c r="L23" s="166">
        <f>IFERROR(INDEX(Logs!$G$2:$G$500,MATCH('Beneficiaries (15)'!$B23,Logs!$A$2:$A$500,0)),0)</f>
        <v>0</v>
      </c>
      <c r="M23" s="166">
        <v>0</v>
      </c>
      <c r="N23" s="166">
        <f>L23+M23</f>
        <v>0</v>
      </c>
      <c r="O23" s="172">
        <f>IFERROR(INDEX(Logs!$H$2:$H$500,MATCH('Beneficiaries (15)'!$B23,Logs!$A$2:$A$500,0)),)</f>
        <v>0</v>
      </c>
      <c r="P23" s="173">
        <f>IFERROR(N23*O23,0)</f>
        <v>0</v>
      </c>
      <c r="Q23" s="174"/>
      <c r="R23" s="146" t="s"/>
    </row>
    <row r="24">
      <c r="A24" s="145" t="str">
        <f>ID_Valid(E24)</f>
      </c>
      <c r="B24" s="166">
        <v>295</v>
      </c>
      <c r="C24" s="175" t="str">
        <f>IFERROR(INDEX(Logs!$B$2:$B$500,MATCH('Beneficiaries (15)'!$B24,Logs!$A$2:$A$500,0)),"")</f>
      </c>
      <c r="D24" s="167" t="str">
        <f>IFERROR(INDEX(Logs!$C$2:$C$500,MATCH('Beneficiaries (15)'!$B24,Logs!$A$2:$A$500,0)),"")</f>
      </c>
      <c r="E24" s="168" t="str">
        <f>IFERROR(INDEX(Logs!$D$2:$D$500,MATCH('Beneficiaries (15)'!$B24,Logs!$A$2:$A$500,0)),"")</f>
      </c>
      <c r="F24" s="169" t="s">
        <v>125</v>
      </c>
      <c r="G24" s="166" t="str">
        <f>TheGender(E24)</f>
      </c>
      <c r="H24" s="166" t="s">
        <v>125</v>
      </c>
      <c r="I24" s="166" t="s">
        <v>126</v>
      </c>
      <c r="J24" s="166" t="str">
        <f>IFERROR(INDEX(Logs!$E$2:$E$500,MATCH('Beneficiaries (15)'!$B24,Logs!$A$2:$A$500,0)),"")</f>
      </c>
      <c r="K24" s="166" t="str">
        <f>IFERROR(INDEX(Logs!$F$2:$F$500,MATCH('Beneficiaries (15)'!$B24,Logs!$A$2:$A$500,0)),"")</f>
      </c>
      <c r="L24" s="166">
        <f>IFERROR(INDEX(Logs!$G$2:$G$500,MATCH('Beneficiaries (15)'!$B24,Logs!$A$2:$A$500,0)),0)</f>
        <v>0</v>
      </c>
      <c r="M24" s="166">
        <v>0</v>
      </c>
      <c r="N24" s="166">
        <f>L24+M24</f>
        <v>0</v>
      </c>
      <c r="O24" s="172">
        <f>IFERROR(INDEX(Logs!$H$2:$H$500,MATCH('Beneficiaries (15)'!$B24,Logs!$A$2:$A$500,0)),)</f>
        <v>0</v>
      </c>
      <c r="P24" s="173">
        <f>IFERROR(N24*O24,0)</f>
        <v>0</v>
      </c>
      <c r="Q24" s="174"/>
      <c r="R24" s="146" t="s"/>
    </row>
    <row r="25">
      <c r="A25" s="145" t="str">
        <f>ID_Valid(E25)</f>
      </c>
      <c r="B25" s="166">
        <v>296</v>
      </c>
      <c r="C25" s="171" t="str">
        <f>IFERROR(INDEX(Logs!$B$2:$B$500,MATCH('Beneficiaries (15)'!$B25,Logs!$A$2:$A$500,0)),"")</f>
      </c>
      <c r="D25" s="167" t="str">
        <f>IFERROR(INDEX(Logs!$C$2:$C$500,MATCH('Beneficiaries (15)'!$B25,Logs!$A$2:$A$500,0)),"")</f>
      </c>
      <c r="E25" s="168" t="str">
        <f>IFERROR(INDEX(Logs!$D$2:$D$500,MATCH('Beneficiaries (15)'!$B25,Logs!$A$2:$A$500,0)),"")</f>
      </c>
      <c r="F25" s="169" t="s">
        <v>125</v>
      </c>
      <c r="G25" s="166" t="str">
        <f>TheGender(E25)</f>
      </c>
      <c r="H25" s="166" t="s">
        <v>125</v>
      </c>
      <c r="I25" s="166" t="s">
        <v>126</v>
      </c>
      <c r="J25" s="166" t="str">
        <f>IFERROR(INDEX(Logs!$E$2:$E$500,MATCH('Beneficiaries (15)'!$B25,Logs!$A$2:$A$500,0)),"")</f>
      </c>
      <c r="K25" s="166" t="str">
        <f>IFERROR(INDEX(Logs!$F$2:$F$500,MATCH('Beneficiaries (15)'!$B25,Logs!$A$2:$A$500,0)),"")</f>
      </c>
      <c r="L25" s="166">
        <f>IFERROR(INDEX(Logs!$G$2:$G$500,MATCH('Beneficiaries (15)'!$B25,Logs!$A$2:$A$500,0)),0)</f>
        <v>0</v>
      </c>
      <c r="M25" s="166">
        <v>0</v>
      </c>
      <c r="N25" s="166">
        <f>L25+M25</f>
        <v>0</v>
      </c>
      <c r="O25" s="172">
        <f>IFERROR(INDEX(Logs!$H$2:$H$500,MATCH('Beneficiaries (15)'!$B25,Logs!$A$2:$A$500,0)),)</f>
        <v>0</v>
      </c>
      <c r="P25" s="173">
        <f>IFERROR(N25*O25,0)</f>
        <v>0</v>
      </c>
      <c r="Q25" s="174"/>
      <c r="R25" s="146" t="s"/>
    </row>
    <row r="26">
      <c r="A26" s="145" t="str">
        <f>ID_Valid(E26)</f>
      </c>
      <c r="B26" s="166">
        <v>297</v>
      </c>
      <c r="C26" s="171" t="str">
        <f>IFERROR(INDEX(Logs!$B$2:$B$500,MATCH('Beneficiaries (15)'!$B26,Logs!$A$2:$A$500,0)),"")</f>
      </c>
      <c r="D26" s="167" t="str">
        <f>IFERROR(INDEX(Logs!$C$2:$C$500,MATCH('Beneficiaries (15)'!$B26,Logs!$A$2:$A$500,0)),"")</f>
      </c>
      <c r="E26" s="168" t="str">
        <f>IFERROR(INDEX(Logs!$D$2:$D$500,MATCH('Beneficiaries (15)'!$B26,Logs!$A$2:$A$500,0)),"")</f>
      </c>
      <c r="F26" s="169" t="s">
        <v>125</v>
      </c>
      <c r="G26" s="166" t="str">
        <f>TheGender(E26)</f>
      </c>
      <c r="H26" s="166" t="s">
        <v>125</v>
      </c>
      <c r="I26" s="166" t="s">
        <v>126</v>
      </c>
      <c r="J26" s="166" t="str">
        <f>IFERROR(INDEX(Logs!$E$2:$E$500,MATCH('Beneficiaries (15)'!$B26,Logs!$A$2:$A$500,0)),"")</f>
      </c>
      <c r="K26" s="166" t="str">
        <f>IFERROR(INDEX(Logs!$F$2:$F$500,MATCH('Beneficiaries (15)'!$B26,Logs!$A$2:$A$500,0)),"")</f>
      </c>
      <c r="L26" s="166">
        <f>IFERROR(INDEX(Logs!$G$2:$G$500,MATCH('Beneficiaries (15)'!$B26,Logs!$A$2:$A$500,0)),0)</f>
        <v>0</v>
      </c>
      <c r="M26" s="166">
        <v>0</v>
      </c>
      <c r="N26" s="166">
        <f>L26+M26</f>
        <v>0</v>
      </c>
      <c r="O26" s="172">
        <f>IFERROR(INDEX(Logs!$H$2:$H$500,MATCH('Beneficiaries (15)'!$B26,Logs!$A$2:$A$500,0)),)</f>
        <v>0</v>
      </c>
      <c r="P26" s="173">
        <f>IFERROR(N26*O26,0)</f>
        <v>0</v>
      </c>
      <c r="Q26" s="174"/>
      <c r="R26" s="146" t="s"/>
    </row>
    <row r="27">
      <c r="A27" s="145" t="str">
        <f>ID_Valid(E27)</f>
      </c>
      <c r="B27" s="166">
        <v>298</v>
      </c>
      <c r="C27" s="171" t="str">
        <f>IFERROR(INDEX(Logs!$B$2:$B$500,MATCH('Beneficiaries (15)'!$B27,Logs!$A$2:$A$500,0)),"")</f>
      </c>
      <c r="D27" s="167" t="str">
        <f>IFERROR(INDEX(Logs!$C$2:$C$500,MATCH('Beneficiaries (15)'!$B27,Logs!$A$2:$A$500,0)),"")</f>
      </c>
      <c r="E27" s="168" t="str">
        <f>IFERROR(INDEX(Logs!$D$2:$D$500,MATCH('Beneficiaries (15)'!$B27,Logs!$A$2:$A$500,0)),"")</f>
      </c>
      <c r="F27" s="169" t="s">
        <v>125</v>
      </c>
      <c r="G27" s="166" t="str">
        <f>TheGender(E27)</f>
      </c>
      <c r="H27" s="166" t="s">
        <v>125</v>
      </c>
      <c r="I27" s="166" t="s">
        <v>126</v>
      </c>
      <c r="J27" s="166" t="str">
        <f>IFERROR(INDEX(Logs!$E$2:$E$500,MATCH('Beneficiaries (15)'!$B27,Logs!$A$2:$A$500,0)),"")</f>
      </c>
      <c r="K27" s="166" t="str">
        <f>IFERROR(INDEX(Logs!$F$2:$F$500,MATCH('Beneficiaries (15)'!$B27,Logs!$A$2:$A$500,0)),"")</f>
      </c>
      <c r="L27" s="166">
        <f>IFERROR(INDEX(Logs!$G$2:$G$500,MATCH('Beneficiaries (15)'!$B27,Logs!$A$2:$A$500,0)),0)</f>
        <v>0</v>
      </c>
      <c r="M27" s="166">
        <v>0</v>
      </c>
      <c r="N27" s="166">
        <f>L27+M27</f>
        <v>0</v>
      </c>
      <c r="O27" s="172">
        <f>IFERROR(INDEX(Logs!$H$2:$H$500,MATCH('Beneficiaries (15)'!$B27,Logs!$A$2:$A$500,0)),)</f>
        <v>0</v>
      </c>
      <c r="P27" s="173">
        <f>IFERROR(N27*O27,0)</f>
        <v>0</v>
      </c>
      <c r="Q27" s="174"/>
      <c r="R27" s="146" t="s"/>
    </row>
    <row r="28">
      <c r="A28" s="145" t="str">
        <f>ID_Valid(E28)</f>
      </c>
      <c r="B28" s="166">
        <v>299</v>
      </c>
      <c r="C28" s="171" t="str">
        <f>IFERROR(INDEX(Logs!$B$2:$B$500,MATCH('Beneficiaries (15)'!$B28,Logs!$A$2:$A$500,0)),"")</f>
      </c>
      <c r="D28" s="167" t="str">
        <f>IFERROR(INDEX(Logs!$C$2:$C$500,MATCH('Beneficiaries (15)'!$B28,Logs!$A$2:$A$500,0)),"")</f>
      </c>
      <c r="E28" s="168" t="str">
        <f>IFERROR(INDEX(Logs!$D$2:$D$500,MATCH('Beneficiaries (15)'!$B28,Logs!$A$2:$A$500,0)),"")</f>
      </c>
      <c r="F28" s="169" t="s">
        <v>125</v>
      </c>
      <c r="G28" s="166" t="str">
        <f>TheGender(E28)</f>
      </c>
      <c r="H28" s="166" t="s">
        <v>125</v>
      </c>
      <c r="I28" s="166" t="s">
        <v>126</v>
      </c>
      <c r="J28" s="166" t="str">
        <f>IFERROR(INDEX(Logs!$E$2:$E$500,MATCH('Beneficiaries (15)'!$B28,Logs!$A$2:$A$500,0)),"")</f>
      </c>
      <c r="K28" s="166" t="str">
        <f>IFERROR(INDEX(Logs!$F$2:$F$500,MATCH('Beneficiaries (15)'!$B28,Logs!$A$2:$A$500,0)),"")</f>
      </c>
      <c r="L28" s="166">
        <f>IFERROR(INDEX(Logs!$G$2:$G$500,MATCH('Beneficiaries (15)'!$B28,Logs!$A$2:$A$500,0)),0)</f>
        <v>0</v>
      </c>
      <c r="M28" s="166">
        <v>0</v>
      </c>
      <c r="N28" s="166">
        <f>L28+M28</f>
        <v>0</v>
      </c>
      <c r="O28" s="172">
        <f>IFERROR(INDEX(Logs!$H$2:$H$500,MATCH('Beneficiaries (15)'!$B28,Logs!$A$2:$A$500,0)),)</f>
        <v>0</v>
      </c>
      <c r="P28" s="173">
        <f>IFERROR(N28*O28,0)</f>
        <v>0</v>
      </c>
      <c r="Q28" s="174"/>
      <c r="R28" s="146" t="s"/>
    </row>
    <row r="29">
      <c r="A29" s="145" t="str">
        <f>ID_Valid(E29)</f>
      </c>
      <c r="B29" s="166">
        <v>300</v>
      </c>
      <c r="C29" s="171" t="str">
        <f>IFERROR(INDEX(Logs!$B$2:$B$500,MATCH('Beneficiaries (15)'!$B29,Logs!$A$2:$A$500,0)),"")</f>
      </c>
      <c r="D29" s="171" t="str">
        <f>IFERROR(INDEX(Logs!$C$2:$C$500,MATCH('Beneficiaries (15)'!$B29,Logs!$A$2:$A$500,0)),"")</f>
      </c>
      <c r="E29" s="168" t="str">
        <f>IFERROR(INDEX(Logs!$D$2:$D$500,MATCH('Beneficiaries (15)'!$B29,Logs!$A$2:$A$500,0)),"")</f>
      </c>
      <c r="F29" s="169" t="s">
        <v>125</v>
      </c>
      <c r="G29" s="166" t="str">
        <f>TheGender(E29)</f>
      </c>
      <c r="H29" s="166" t="s">
        <v>125</v>
      </c>
      <c r="I29" s="166" t="s">
        <v>126</v>
      </c>
      <c r="J29" s="166" t="str">
        <f>IFERROR(INDEX(Logs!$E$2:$E$500,MATCH('Beneficiaries (15)'!$B29,Logs!$A$2:$A$500,0)),"")</f>
      </c>
      <c r="K29" s="166" t="str">
        <f>IFERROR(INDEX(Logs!$F$2:$F$500,MATCH('Beneficiaries (15)'!$B29,Logs!$A$2:$A$500,0)),"")</f>
      </c>
      <c r="L29" s="166">
        <f>IFERROR(INDEX(Logs!$G$2:$G$500,MATCH('Beneficiaries (15)'!$B29,Logs!$A$2:$A$500,0)),0)</f>
        <v>0</v>
      </c>
      <c r="M29" s="166">
        <v>0</v>
      </c>
      <c r="N29" s="166">
        <f>L29+M29</f>
        <v>0</v>
      </c>
      <c r="O29" s="172">
        <f>IFERROR(INDEX(Logs!$H$2:$H$500,MATCH('Beneficiaries (15)'!$B29,Logs!$A$2:$A$500,0)),)</f>
        <v>0</v>
      </c>
      <c r="P29" s="173">
        <f>IFERROR(N29*O29,0)</f>
        <v>0</v>
      </c>
      <c r="Q29" s="174"/>
      <c r="R29" s="146" t="s"/>
    </row>
    <row r="30">
      <c r="A30" s="145" t="s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7">
        <f>SUM(L10:L29)</f>
        <v>0</v>
      </c>
      <c r="M30" s="177">
        <f>SUM(M10:M29)</f>
        <v>0</v>
      </c>
      <c r="N30" s="177">
        <f>SUM(N10:N29)</f>
        <v>0</v>
      </c>
      <c r="O30" s="178">
        <f>SUM(O10:O29)</f>
        <v>0</v>
      </c>
      <c r="P30" s="179">
        <f>SUM(P10:P29)</f>
        <v>0</v>
      </c>
      <c r="Q30" s="180"/>
      <c r="R30" s="146" t="s"/>
    </row>
    <row r="31" ht="27" customHeight="true">
      <c r="A31" s="145" t="s"/>
      <c r="B31" s="181" t="s">
        <v>127</v>
      </c>
      <c r="C31" s="181"/>
      <c r="D31" s="182" t="s">
        <v>128</v>
      </c>
      <c r="E31" s="154" t="str">
        <f>Project!$G$30</f>
        <v>Benjamin Milandou-Loubeka</v>
      </c>
      <c r="F31" s="154"/>
      <c r="G31" s="154"/>
      <c r="H31" s="154" t="s">
        <v>129</v>
      </c>
      <c r="I31" s="158"/>
      <c r="J31" s="158"/>
      <c r="K31" s="158"/>
      <c r="L31" s="158"/>
      <c r="M31" s="158"/>
      <c r="N31" s="158"/>
      <c r="O31" s="158"/>
      <c r="P31" s="158"/>
      <c r="Q31" s="15"/>
      <c r="R31" s="146" t="s"/>
    </row>
    <row r="32" ht="27" customHeight="true">
      <c r="A32" s="145" t="s"/>
      <c r="B32" s="181"/>
      <c r="C32" s="181"/>
      <c r="D32" s="182" t="s">
        <v>130</v>
      </c>
      <c r="E32" s="183">
        <f>Project!$AN$1</f>
        <v>45199</v>
      </c>
      <c r="F32" s="183"/>
      <c r="G32" s="183"/>
      <c r="H32" s="154"/>
      <c r="I32" s="158"/>
      <c r="J32" s="158"/>
      <c r="K32" s="158"/>
      <c r="L32" s="158"/>
      <c r="M32" s="158"/>
      <c r="N32" s="158"/>
      <c r="O32" s="158"/>
      <c r="P32" s="158"/>
      <c r="Q32" s="15"/>
      <c r="R32" s="146" t="s"/>
    </row>
    <row r="33" ht="14.25" customHeight="true">
      <c r="A33" s="145" t="s"/>
      <c r="B33" s="159"/>
      <c r="C33" s="159"/>
      <c r="D33" s="184"/>
      <c r="E33" s="15"/>
      <c r="F33" s="15"/>
      <c r="G33" s="15"/>
      <c r="H33" s="149"/>
      <c r="I33" s="15"/>
      <c r="J33" s="15"/>
      <c r="K33" s="15"/>
      <c r="L33" s="15"/>
      <c r="M33" s="15"/>
      <c r="N33" s="15"/>
      <c r="O33" s="15"/>
      <c r="P33" s="15"/>
      <c r="Q33" s="15"/>
    </row>
    <row r="34" ht="27" customHeight="true">
      <c r="A34" s="145" t="s"/>
      <c r="B34" s="181" t="s">
        <v>131</v>
      </c>
      <c r="C34" s="181"/>
      <c r="D34" s="182" t="s">
        <v>128</v>
      </c>
      <c r="E34" s="158"/>
      <c r="F34" s="158"/>
      <c r="G34" s="158"/>
      <c r="H34" s="154" t="s">
        <v>129</v>
      </c>
      <c r="I34" s="158"/>
      <c r="J34" s="158"/>
      <c r="K34" s="158"/>
      <c r="L34" s="158"/>
      <c r="M34" s="158"/>
      <c r="N34" s="158"/>
      <c r="O34" s="158"/>
      <c r="P34" s="158"/>
      <c r="Q34" s="15"/>
    </row>
    <row r="35" ht="27" customHeight="true">
      <c r="A35" s="145" t="s"/>
      <c r="B35" s="181"/>
      <c r="C35" s="181"/>
      <c r="D35" s="182" t="s">
        <v>130</v>
      </c>
      <c r="E35" s="158"/>
      <c r="F35" s="158"/>
      <c r="G35" s="158"/>
      <c r="H35" s="154"/>
      <c r="I35" s="158"/>
      <c r="J35" s="158"/>
      <c r="K35" s="158"/>
      <c r="L35" s="158"/>
      <c r="M35" s="158"/>
      <c r="N35" s="158"/>
      <c r="O35" s="158"/>
      <c r="P35" s="158"/>
      <c r="Q35" s="1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>
      <c r="A74" s="145" t="s"/>
      <c r="B74" s="15"/>
    </row>
  </sheetData>
  <dataValidations count="1">
    <dataValidation allowBlank="true" showInputMessage="true" showErrorMessage="true" promptTitle="Month" type="" sqref="I6">
      <formula1/>
    </dataValidation>
  </dataValidations>
  <mergeCells count="14">
    <mergeCell ref="B3:P3"/>
    <mergeCell ref="B5:C6"/>
    <mergeCell ref="D5:E6"/>
    <mergeCell ref="K5:M5"/>
    <mergeCell ref="B31:C32"/>
    <mergeCell ref="E31:G31"/>
    <mergeCell ref="H31:H32"/>
    <mergeCell ref="I31:P32"/>
    <mergeCell ref="E32:G32"/>
    <mergeCell ref="B34:C35"/>
    <mergeCell ref="E34:G34"/>
    <mergeCell ref="H34:H35"/>
    <mergeCell ref="I34:P35"/>
    <mergeCell ref="E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J1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85" width="9.5"/>
    <col collapsed="false" hidden="false" max="2" min="2" style="185" width="9.5"/>
    <col collapsed="false" hidden="false" max="3" min="3" style="185" width="9.5"/>
    <col collapsed="false" hidden="false" max="4" min="4" style="185" width="9.5"/>
    <col collapsed="false" hidden="false" max="5" min="5" style="185" width="9.5"/>
    <col collapsed="false" hidden="false" max="6" min="6" style="185" width="9.5"/>
    <col collapsed="false" hidden="false" max="7" min="7" style="185" width="9.5"/>
    <col collapsed="false" hidden="false" max="8" min="8" style="185" width="9.5"/>
    <col collapsed="false" hidden="false" max="9" min="9" style="185" width="9.5"/>
    <col collapsed="false" hidden="false" max="10" min="10" style="185" width="9.5"/>
  </cols>
  <sheetData>
    <row r="1">
      <c r="A1" s="185" t="s">
        <v>132</v>
      </c>
      <c r="B1" s="185" t="s">
        <v>128</v>
      </c>
      <c r="C1" s="185" t="s">
        <v>112</v>
      </c>
      <c r="D1" s="185" t="s">
        <v>133</v>
      </c>
      <c r="E1" s="185" t="s">
        <v>134</v>
      </c>
      <c r="F1" s="185" t="s">
        <v>135</v>
      </c>
      <c r="G1" s="185" t="s">
        <v>136</v>
      </c>
      <c r="H1" s="185" t="s">
        <v>137</v>
      </c>
      <c r="I1" s="185" t="s">
        <v>138</v>
      </c>
      <c r="J1" s="185" t="s">
        <v>139</v>
      </c>
    </row>
    <row r="2">
      <c r="A2" s="185" t="s">
        <v>140</v>
      </c>
      <c r="B2" s="185" t="s">
        <v>141</v>
      </c>
      <c r="C2" s="185" t="s">
        <v>142</v>
      </c>
      <c r="D2" s="185" t="s">
        <v>143</v>
      </c>
      <c r="E2" s="185" t="s">
        <v>144</v>
      </c>
      <c r="F2" s="185" t="s">
        <v>145</v>
      </c>
      <c r="G2" s="185" t="s">
        <v>146</v>
      </c>
      <c r="H2" s="185" t="s">
        <v>147</v>
      </c>
      <c r="I2" s="185" t="s">
        <v>148</v>
      </c>
      <c r="J2" s="185" t="s">
        <v>149</v>
      </c>
    </row>
    <row r="3">
      <c r="A3" s="185" t="s">
        <v>150</v>
      </c>
      <c r="B3" s="185" t="s">
        <v>151</v>
      </c>
      <c r="C3" s="185" t="s">
        <v>152</v>
      </c>
      <c r="D3" s="185" t="s">
        <v>153</v>
      </c>
      <c r="E3" s="185" t="s">
        <v>144</v>
      </c>
      <c r="F3" s="185" t="s">
        <v>145</v>
      </c>
      <c r="G3" s="185" t="s">
        <v>146</v>
      </c>
      <c r="H3" s="185" t="s">
        <v>147</v>
      </c>
      <c r="I3" s="185" t="s">
        <v>148</v>
      </c>
      <c r="J3" s="185" t="s">
        <v>149</v>
      </c>
    </row>
    <row r="4">
      <c r="A4" s="185" t="s">
        <v>154</v>
      </c>
      <c r="B4" s="185" t="s">
        <v>155</v>
      </c>
      <c r="C4" s="185" t="s">
        <v>156</v>
      </c>
      <c r="D4" s="185" t="s">
        <v>157</v>
      </c>
      <c r="E4" s="185" t="s">
        <v>144</v>
      </c>
      <c r="F4" s="185" t="s">
        <v>158</v>
      </c>
      <c r="G4" s="185" t="s">
        <v>154</v>
      </c>
      <c r="H4" s="185" t="s">
        <v>147</v>
      </c>
      <c r="I4" s="185" t="s">
        <v>148</v>
      </c>
      <c r="J4" s="185" t="s">
        <v>149</v>
      </c>
    </row>
    <row r="5">
      <c r="A5" s="185" t="s">
        <v>159</v>
      </c>
      <c r="B5" s="185" t="s">
        <v>160</v>
      </c>
      <c r="C5" s="185" t="s">
        <v>161</v>
      </c>
      <c r="D5" s="185" t="s">
        <v>162</v>
      </c>
      <c r="E5" s="185" t="s">
        <v>144</v>
      </c>
      <c r="F5" s="185" t="s">
        <v>145</v>
      </c>
      <c r="G5" s="185" t="s">
        <v>146</v>
      </c>
      <c r="H5" s="185" t="s">
        <v>163</v>
      </c>
      <c r="I5" s="185" t="s">
        <v>148</v>
      </c>
      <c r="J5" s="185" t="s">
        <v>164</v>
      </c>
    </row>
    <row r="6">
      <c r="A6" s="185" t="s">
        <v>165</v>
      </c>
      <c r="B6" s="185" t="s">
        <v>166</v>
      </c>
      <c r="C6" s="185" t="s">
        <v>167</v>
      </c>
      <c r="D6" s="185" t="s">
        <v>168</v>
      </c>
      <c r="E6" s="185" t="s">
        <v>144</v>
      </c>
      <c r="F6" s="185" t="s">
        <v>158</v>
      </c>
      <c r="G6" s="185" t="s">
        <v>154</v>
      </c>
      <c r="H6" s="185" t="s">
        <v>147</v>
      </c>
      <c r="I6" s="185" t="s">
        <v>148</v>
      </c>
      <c r="J6" s="185" t="s">
        <v>149</v>
      </c>
    </row>
    <row r="7">
      <c r="A7" s="185" t="s">
        <v>169</v>
      </c>
      <c r="B7" s="185" t="s">
        <v>170</v>
      </c>
      <c r="C7" s="185" t="s">
        <v>171</v>
      </c>
      <c r="D7" s="185" t="s">
        <v>172</v>
      </c>
      <c r="E7" s="185" t="s">
        <v>144</v>
      </c>
      <c r="F7" s="185" t="s">
        <v>145</v>
      </c>
      <c r="G7" s="185" t="s">
        <v>173</v>
      </c>
      <c r="H7" s="185" t="s">
        <v>147</v>
      </c>
      <c r="I7" s="185" t="s">
        <v>174</v>
      </c>
      <c r="J7" s="185" t="s">
        <v>149</v>
      </c>
    </row>
    <row r="8">
      <c r="A8" s="185" t="s">
        <v>175</v>
      </c>
      <c r="B8" s="185" t="s">
        <v>176</v>
      </c>
      <c r="C8" s="185" t="s">
        <v>177</v>
      </c>
      <c r="D8" s="185" t="s">
        <v>178</v>
      </c>
      <c r="E8" s="185" t="s">
        <v>144</v>
      </c>
      <c r="F8" s="185" t="s">
        <v>179</v>
      </c>
      <c r="G8" s="185" t="s">
        <v>175</v>
      </c>
      <c r="H8" s="185" t="s">
        <v>147</v>
      </c>
      <c r="I8" s="185" t="s">
        <v>174</v>
      </c>
      <c r="J8" s="185" t="s">
        <v>149</v>
      </c>
    </row>
    <row r="9">
      <c r="A9" s="185" t="s">
        <v>180</v>
      </c>
      <c r="B9" s="185" t="s">
        <v>181</v>
      </c>
      <c r="C9" s="185" t="s">
        <v>182</v>
      </c>
      <c r="D9" s="185" t="s">
        <v>183</v>
      </c>
      <c r="E9" s="185" t="s">
        <v>144</v>
      </c>
      <c r="F9" s="185" t="s">
        <v>145</v>
      </c>
      <c r="G9" s="185" t="s">
        <v>173</v>
      </c>
      <c r="H9" s="185" t="s">
        <v>163</v>
      </c>
      <c r="I9" s="185" t="s">
        <v>184</v>
      </c>
      <c r="J9" s="185" t="s">
        <v>164</v>
      </c>
    </row>
    <row r="10">
      <c r="A10" s="185" t="s">
        <v>185</v>
      </c>
      <c r="B10" s="185" t="s">
        <v>186</v>
      </c>
      <c r="C10" s="185" t="s">
        <v>187</v>
      </c>
      <c r="D10" s="185" t="s">
        <v>188</v>
      </c>
      <c r="E10" s="185" t="s">
        <v>144</v>
      </c>
      <c r="F10" s="185" t="s">
        <v>145</v>
      </c>
      <c r="G10" s="185" t="s">
        <v>173</v>
      </c>
      <c r="H10" s="185" t="s">
        <v>147</v>
      </c>
      <c r="I10" s="185" t="s">
        <v>184</v>
      </c>
      <c r="J10" s="185" t="s">
        <v>149</v>
      </c>
    </row>
    <row r="11">
      <c r="A11" s="185" t="s">
        <v>189</v>
      </c>
      <c r="B11" s="185" t="s">
        <v>190</v>
      </c>
      <c r="C11" s="185" t="s">
        <v>191</v>
      </c>
      <c r="D11" s="185" t="s">
        <v>192</v>
      </c>
      <c r="E11" s="185" t="s">
        <v>144</v>
      </c>
      <c r="F11" s="185" t="s">
        <v>158</v>
      </c>
      <c r="G11" s="185" t="s">
        <v>180</v>
      </c>
      <c r="H11" s="185" t="s">
        <v>147</v>
      </c>
      <c r="I11" s="185" t="s">
        <v>193</v>
      </c>
      <c r="J11" s="185" t="s">
        <v>149</v>
      </c>
    </row>
    <row r="12">
      <c r="A12" s="185" t="s">
        <v>173</v>
      </c>
      <c r="B12" s="185" t="s">
        <v>194</v>
      </c>
      <c r="C12" s="185" t="s">
        <v>195</v>
      </c>
      <c r="D12" s="185" t="s">
        <v>196</v>
      </c>
      <c r="E12" s="185" t="s">
        <v>144</v>
      </c>
      <c r="F12" s="185" t="s">
        <v>145</v>
      </c>
      <c r="G12" s="185" t="s">
        <v>173</v>
      </c>
      <c r="H12" s="185" t="s">
        <v>147</v>
      </c>
      <c r="I12" s="185" t="s">
        <v>197</v>
      </c>
      <c r="J12" s="185" t="s">
        <v>149</v>
      </c>
    </row>
    <row r="13">
      <c r="A13" s="185" t="s">
        <v>198</v>
      </c>
      <c r="B13" s="185" t="s">
        <v>199</v>
      </c>
      <c r="C13" s="185" t="s">
        <v>200</v>
      </c>
      <c r="D13" s="185" t="s">
        <v>201</v>
      </c>
      <c r="E13" s="185" t="s">
        <v>144</v>
      </c>
      <c r="F13" s="185" t="s">
        <v>145</v>
      </c>
      <c r="G13" s="185" t="s">
        <v>173</v>
      </c>
      <c r="H13" s="185" t="s">
        <v>147</v>
      </c>
      <c r="I13" s="185" t="s">
        <v>197</v>
      </c>
      <c r="J13" s="185" t="s">
        <v>149</v>
      </c>
    </row>
    <row r="14">
      <c r="A14" s="185" t="s">
        <v>202</v>
      </c>
      <c r="B14" s="185" t="s">
        <v>203</v>
      </c>
      <c r="C14" s="185" t="s">
        <v>204</v>
      </c>
      <c r="D14" s="185" t="s">
        <v>205</v>
      </c>
      <c r="E14" s="185" t="s">
        <v>144</v>
      </c>
      <c r="F14" s="185" t="s">
        <v>158</v>
      </c>
      <c r="G14" s="185" t="s">
        <v>198</v>
      </c>
      <c r="H14" s="185" t="s">
        <v>147</v>
      </c>
      <c r="I14" s="185" t="s">
        <v>206</v>
      </c>
      <c r="J14" s="185" t="s">
        <v>149</v>
      </c>
    </row>
    <row r="15">
      <c r="A15" s="185" t="s">
        <v>146</v>
      </c>
      <c r="B15" s="185" t="s">
        <v>207</v>
      </c>
      <c r="C15" s="185" t="s">
        <v>208</v>
      </c>
      <c r="D15" s="185" t="s">
        <v>209</v>
      </c>
      <c r="E15" s="185" t="s">
        <v>144</v>
      </c>
      <c r="F15" s="185" t="s">
        <v>145</v>
      </c>
      <c r="G15" s="185" t="s">
        <v>165</v>
      </c>
      <c r="H15" s="185" t="s">
        <v>147</v>
      </c>
      <c r="I15" s="185" t="s">
        <v>210</v>
      </c>
      <c r="J15" s="185" t="s">
        <v>149</v>
      </c>
    </row>
    <row r="16">
      <c r="A16" s="185" t="s">
        <v>211</v>
      </c>
      <c r="B16" s="185" t="s">
        <v>212</v>
      </c>
      <c r="C16" s="185" t="s">
        <v>213</v>
      </c>
      <c r="D16" s="185" t="s">
        <v>214</v>
      </c>
      <c r="E16" s="185" t="s">
        <v>144</v>
      </c>
      <c r="F16" s="185" t="s">
        <v>145</v>
      </c>
      <c r="G16" s="185" t="s">
        <v>146</v>
      </c>
      <c r="H16" s="185" t="s">
        <v>147</v>
      </c>
      <c r="I16" s="185" t="s">
        <v>210</v>
      </c>
      <c r="J16" s="185" t="s">
        <v>149</v>
      </c>
    </row>
    <row r="17">
      <c r="A17" s="185" t="s">
        <v>215</v>
      </c>
      <c r="B17" s="185" t="s">
        <v>216</v>
      </c>
      <c r="C17" s="185" t="s">
        <v>217</v>
      </c>
      <c r="D17" s="185" t="s">
        <v>218</v>
      </c>
      <c r="E17" s="185" t="s">
        <v>144</v>
      </c>
      <c r="F17" s="185" t="s">
        <v>145</v>
      </c>
      <c r="G17" s="185" t="s">
        <v>146</v>
      </c>
      <c r="H17" s="185" t="s">
        <v>147</v>
      </c>
      <c r="I17" s="185" t="s">
        <v>219</v>
      </c>
      <c r="J17" s="185" t="s">
        <v>149</v>
      </c>
    </row>
    <row r="18">
      <c r="A18" s="185" t="s">
        <v>220</v>
      </c>
      <c r="B18" s="185" t="s">
        <v>221</v>
      </c>
      <c r="C18" s="185" t="s">
        <v>222</v>
      </c>
      <c r="D18" s="185" t="s">
        <v>223</v>
      </c>
      <c r="E18" s="185" t="s">
        <v>144</v>
      </c>
      <c r="F18" s="185" t="s">
        <v>145</v>
      </c>
      <c r="G18" s="185" t="s">
        <v>198</v>
      </c>
      <c r="H18" s="185" t="s">
        <v>147</v>
      </c>
      <c r="I18" s="185" t="s">
        <v>224</v>
      </c>
      <c r="J18" s="185" t="s">
        <v>149</v>
      </c>
    </row>
    <row r="19">
      <c r="A19" s="185" t="s">
        <v>225</v>
      </c>
      <c r="B19" s="185" t="s">
        <v>226</v>
      </c>
      <c r="C19" s="185" t="s">
        <v>227</v>
      </c>
      <c r="D19" s="185" t="s">
        <v>228</v>
      </c>
      <c r="E19" s="185" t="s">
        <v>144</v>
      </c>
      <c r="F19" s="185" t="s">
        <v>145</v>
      </c>
      <c r="G19" s="185" t="s">
        <v>198</v>
      </c>
      <c r="H19" s="185" t="s">
        <v>147</v>
      </c>
      <c r="I19" s="185" t="s">
        <v>229</v>
      </c>
      <c r="J19" s="185" t="s">
        <v>149</v>
      </c>
    </row>
    <row r="20">
      <c r="A20" s="185" t="s">
        <v>230</v>
      </c>
      <c r="B20" s="185" t="s">
        <v>231</v>
      </c>
      <c r="C20" s="185" t="s">
        <v>232</v>
      </c>
      <c r="D20" s="185" t="s">
        <v>233</v>
      </c>
      <c r="E20" s="185" t="s">
        <v>144</v>
      </c>
      <c r="F20" s="185" t="s">
        <v>145</v>
      </c>
      <c r="G20" s="185" t="s">
        <v>198</v>
      </c>
      <c r="H20" s="185" t="s">
        <v>147</v>
      </c>
      <c r="I20" s="185" t="s">
        <v>234</v>
      </c>
      <c r="J20" s="185" t="s">
        <v>149</v>
      </c>
    </row>
    <row r="21">
      <c r="A21" s="185" t="s">
        <v>235</v>
      </c>
      <c r="B21" s="185" t="s">
        <v>236</v>
      </c>
      <c r="C21" s="185" t="s">
        <v>237</v>
      </c>
      <c r="D21" s="185" t="s">
        <v>238</v>
      </c>
      <c r="E21" s="185" t="s">
        <v>144</v>
      </c>
      <c r="F21" s="185" t="s">
        <v>145</v>
      </c>
      <c r="G21" s="185" t="s">
        <v>173</v>
      </c>
      <c r="H21" s="185" t="s">
        <v>147</v>
      </c>
      <c r="I21" s="185" t="s">
        <v>239</v>
      </c>
      <c r="J21" s="185" t="s">
        <v>149</v>
      </c>
    </row>
    <row r="22">
      <c r="A22" s="185" t="s">
        <v>240</v>
      </c>
      <c r="B22" s="185" t="s">
        <v>241</v>
      </c>
      <c r="C22" s="185" t="s">
        <v>242</v>
      </c>
      <c r="D22" s="185" t="s">
        <v>243</v>
      </c>
      <c r="E22" s="185" t="s">
        <v>144</v>
      </c>
      <c r="F22" s="185" t="s">
        <v>145</v>
      </c>
      <c r="G22" s="185" t="s">
        <v>173</v>
      </c>
      <c r="H22" s="185" t="s">
        <v>147</v>
      </c>
      <c r="I22" s="185" t="s">
        <v>244</v>
      </c>
      <c r="J22" s="185" t="s">
        <v>149</v>
      </c>
    </row>
    <row r="23">
      <c r="A23" s="185" t="s">
        <v>245</v>
      </c>
      <c r="B23" s="185" t="s">
        <v>246</v>
      </c>
      <c r="C23" s="185" t="s">
        <v>247</v>
      </c>
      <c r="D23" s="185" t="s">
        <v>248</v>
      </c>
      <c r="E23" s="185" t="s">
        <v>144</v>
      </c>
      <c r="F23" s="185" t="s">
        <v>145</v>
      </c>
      <c r="G23" s="185" t="s">
        <v>180</v>
      </c>
      <c r="H23" s="185" t="s">
        <v>147</v>
      </c>
      <c r="I23" s="185" t="s">
        <v>249</v>
      </c>
      <c r="J23" s="185" t="s">
        <v>149</v>
      </c>
    </row>
    <row r="24">
      <c r="A24" s="185" t="s">
        <v>250</v>
      </c>
      <c r="B24" s="185" t="s">
        <v>251</v>
      </c>
      <c r="C24" s="185" t="s">
        <v>252</v>
      </c>
      <c r="D24" s="185" t="s">
        <v>253</v>
      </c>
      <c r="E24" s="185" t="s">
        <v>144</v>
      </c>
      <c r="F24" s="185" t="s">
        <v>145</v>
      </c>
      <c r="G24" s="185" t="s">
        <v>180</v>
      </c>
      <c r="H24" s="185" t="s">
        <v>147</v>
      </c>
      <c r="I24" s="185" t="s">
        <v>249</v>
      </c>
      <c r="J24" s="185" t="s">
        <v>149</v>
      </c>
    </row>
    <row r="25">
      <c r="A25" s="185" t="s">
        <v>254</v>
      </c>
      <c r="B25" s="185" t="s">
        <v>255</v>
      </c>
      <c r="C25" s="185" t="s">
        <v>256</v>
      </c>
      <c r="D25" s="185" t="s">
        <v>257</v>
      </c>
      <c r="E25" s="185" t="s">
        <v>144</v>
      </c>
      <c r="F25" s="185" t="s">
        <v>145</v>
      </c>
      <c r="G25" s="185" t="s">
        <v>180</v>
      </c>
      <c r="H25" s="185" t="s">
        <v>147</v>
      </c>
      <c r="I25" s="185" t="s">
        <v>249</v>
      </c>
      <c r="J25" s="185" t="s">
        <v>149</v>
      </c>
    </row>
    <row r="26">
      <c r="A26" s="185" t="s">
        <v>258</v>
      </c>
      <c r="B26" s="185" t="s">
        <v>259</v>
      </c>
      <c r="C26" s="185" t="s">
        <v>167</v>
      </c>
      <c r="D26" s="185" t="s">
        <v>260</v>
      </c>
      <c r="E26" s="185" t="s">
        <v>144</v>
      </c>
      <c r="F26" s="185" t="s">
        <v>145</v>
      </c>
      <c r="G26" s="185" t="s">
        <v>180</v>
      </c>
      <c r="H26" s="185" t="s">
        <v>147</v>
      </c>
      <c r="I26" s="185" t="s">
        <v>249</v>
      </c>
      <c r="J26" s="185" t="s">
        <v>149</v>
      </c>
    </row>
    <row r="27">
      <c r="A27" s="185" t="s">
        <v>261</v>
      </c>
      <c r="B27" s="185" t="s">
        <v>190</v>
      </c>
      <c r="C27" s="185" t="s">
        <v>262</v>
      </c>
      <c r="D27" s="185" t="s">
        <v>263</v>
      </c>
      <c r="E27" s="185" t="s">
        <v>144</v>
      </c>
      <c r="F27" s="185" t="s">
        <v>145</v>
      </c>
      <c r="G27" s="185" t="s">
        <v>180</v>
      </c>
      <c r="H27" s="185" t="s">
        <v>147</v>
      </c>
      <c r="I27" s="185" t="s">
        <v>249</v>
      </c>
      <c r="J27" s="185" t="s">
        <v>149</v>
      </c>
    </row>
    <row r="28">
      <c r="A28" s="185" t="s">
        <v>264</v>
      </c>
      <c r="B28" s="185" t="s">
        <v>265</v>
      </c>
      <c r="C28" s="185" t="s">
        <v>266</v>
      </c>
      <c r="D28" s="185" t="s">
        <v>267</v>
      </c>
      <c r="E28" s="185" t="s">
        <v>144</v>
      </c>
      <c r="F28" s="185" t="s">
        <v>145</v>
      </c>
      <c r="G28" s="185" t="s">
        <v>173</v>
      </c>
      <c r="H28" s="185" t="s">
        <v>147</v>
      </c>
      <c r="I28" s="185" t="s">
        <v>268</v>
      </c>
      <c r="J28" s="185" t="s">
        <v>149</v>
      </c>
    </row>
    <row r="29">
      <c r="A29" s="185" t="s">
        <v>269</v>
      </c>
      <c r="B29" s="185" t="s">
        <v>270</v>
      </c>
      <c r="C29" s="185" t="s">
        <v>271</v>
      </c>
      <c r="D29" s="185" t="s">
        <v>272</v>
      </c>
      <c r="E29" s="185" t="s">
        <v>144</v>
      </c>
      <c r="F29" s="185" t="s">
        <v>145</v>
      </c>
      <c r="G29" s="185" t="s">
        <v>173</v>
      </c>
      <c r="H29" s="185" t="s">
        <v>147</v>
      </c>
      <c r="I29" s="185" t="s">
        <v>273</v>
      </c>
      <c r="J29" s="185" t="s">
        <v>149</v>
      </c>
    </row>
    <row r="30">
      <c r="A30" s="185" t="s">
        <v>274</v>
      </c>
      <c r="B30" s="185" t="s">
        <v>275</v>
      </c>
      <c r="C30" s="185" t="s">
        <v>276</v>
      </c>
      <c r="D30" s="185" t="s">
        <v>277</v>
      </c>
      <c r="E30" s="185" t="s">
        <v>144</v>
      </c>
      <c r="F30" s="185" t="s">
        <v>145</v>
      </c>
      <c r="G30" s="185" t="s">
        <v>173</v>
      </c>
      <c r="H30" s="185" t="s">
        <v>147</v>
      </c>
      <c r="I30" s="185" t="s">
        <v>273</v>
      </c>
      <c r="J30" s="185" t="s">
        <v>149</v>
      </c>
    </row>
    <row r="31">
      <c r="A31" s="185" t="s">
        <v>278</v>
      </c>
      <c r="B31" s="185" t="s">
        <v>279</v>
      </c>
      <c r="C31" s="185" t="s">
        <v>280</v>
      </c>
      <c r="D31" s="185" t="s">
        <v>281</v>
      </c>
      <c r="E31" s="185" t="s">
        <v>144</v>
      </c>
      <c r="F31" s="185" t="s">
        <v>145</v>
      </c>
      <c r="G31" s="185" t="s">
        <v>173</v>
      </c>
      <c r="H31" s="185" t="s">
        <v>147</v>
      </c>
      <c r="I31" s="185" t="s">
        <v>273</v>
      </c>
      <c r="J31" s="185" t="s">
        <v>149</v>
      </c>
    </row>
    <row r="32">
      <c r="A32" s="185" t="s">
        <v>282</v>
      </c>
      <c r="B32" s="185" t="s">
        <v>283</v>
      </c>
      <c r="C32" s="185" t="s">
        <v>284</v>
      </c>
      <c r="D32" s="185" t="s">
        <v>285</v>
      </c>
      <c r="E32" s="185" t="s">
        <v>144</v>
      </c>
      <c r="F32" s="185" t="s">
        <v>145</v>
      </c>
      <c r="G32" s="185" t="s">
        <v>189</v>
      </c>
      <c r="H32" s="185" t="s">
        <v>147</v>
      </c>
      <c r="I32" s="185" t="s">
        <v>286</v>
      </c>
      <c r="J32" s="185" t="s">
        <v>149</v>
      </c>
    </row>
    <row r="33">
      <c r="A33" s="185" t="s">
        <v>287</v>
      </c>
      <c r="B33" s="185" t="s">
        <v>288</v>
      </c>
      <c r="C33" s="185" t="s">
        <v>289</v>
      </c>
      <c r="D33" s="185" t="s">
        <v>290</v>
      </c>
      <c r="E33" s="185" t="s">
        <v>144</v>
      </c>
      <c r="F33" s="185" t="s">
        <v>145</v>
      </c>
      <c r="G33" s="185" t="s">
        <v>146</v>
      </c>
      <c r="H33" s="185" t="s">
        <v>147</v>
      </c>
      <c r="I33" s="185" t="s">
        <v>291</v>
      </c>
      <c r="J33" s="185" t="s">
        <v>149</v>
      </c>
    </row>
    <row r="34">
      <c r="A34" s="185" t="s">
        <v>292</v>
      </c>
      <c r="B34" s="185" t="s">
        <v>293</v>
      </c>
      <c r="C34" s="185" t="s">
        <v>294</v>
      </c>
      <c r="D34" s="185" t="s">
        <v>295</v>
      </c>
      <c r="E34" s="185" t="s">
        <v>144</v>
      </c>
      <c r="F34" s="185" t="s">
        <v>145</v>
      </c>
      <c r="G34" s="185" t="s">
        <v>173</v>
      </c>
      <c r="H34" s="185" t="s">
        <v>147</v>
      </c>
      <c r="I34" s="185" t="s">
        <v>296</v>
      </c>
      <c r="J34" s="185" t="s">
        <v>149</v>
      </c>
    </row>
    <row r="35">
      <c r="A35" s="185" t="s">
        <v>297</v>
      </c>
      <c r="B35" s="185" t="s">
        <v>298</v>
      </c>
      <c r="C35" s="185" t="s">
        <v>299</v>
      </c>
      <c r="D35" s="185" t="s">
        <v>300</v>
      </c>
      <c r="E35" s="185" t="s">
        <v>144</v>
      </c>
      <c r="F35" s="185" t="s">
        <v>145</v>
      </c>
      <c r="G35" s="185" t="s">
        <v>173</v>
      </c>
      <c r="H35" s="185" t="s">
        <v>147</v>
      </c>
      <c r="I35" s="185" t="s">
        <v>296</v>
      </c>
      <c r="J35" s="185" t="s">
        <v>149</v>
      </c>
    </row>
    <row r="36">
      <c r="A36" s="185" t="s">
        <v>301</v>
      </c>
      <c r="B36" s="185" t="s">
        <v>302</v>
      </c>
      <c r="C36" s="185" t="s">
        <v>303</v>
      </c>
      <c r="D36" s="185" t="s">
        <v>304</v>
      </c>
      <c r="E36" s="185" t="s">
        <v>144</v>
      </c>
      <c r="F36" s="185" t="s">
        <v>145</v>
      </c>
      <c r="G36" s="185" t="s">
        <v>146</v>
      </c>
      <c r="H36" s="185" t="s">
        <v>147</v>
      </c>
      <c r="I36" s="185" t="s">
        <v>305</v>
      </c>
      <c r="J36" s="185" t="s">
        <v>149</v>
      </c>
    </row>
    <row r="37">
      <c r="A37" s="185" t="s">
        <v>306</v>
      </c>
      <c r="B37" s="185" t="s">
        <v>307</v>
      </c>
      <c r="C37" s="185" t="s">
        <v>308</v>
      </c>
      <c r="D37" s="185" t="s">
        <v>309</v>
      </c>
      <c r="E37" s="185" t="s">
        <v>144</v>
      </c>
      <c r="F37" s="185" t="s">
        <v>145</v>
      </c>
      <c r="G37" s="185" t="s">
        <v>173</v>
      </c>
      <c r="H37" s="185" t="s">
        <v>147</v>
      </c>
      <c r="I37" s="185" t="s">
        <v>310</v>
      </c>
      <c r="J37" s="185" t="s">
        <v>149</v>
      </c>
    </row>
    <row r="38">
      <c r="A38" s="185" t="s">
        <v>311</v>
      </c>
      <c r="B38" s="185" t="s">
        <v>312</v>
      </c>
      <c r="C38" s="185" t="s">
        <v>313</v>
      </c>
      <c r="D38" s="185" t="s">
        <v>314</v>
      </c>
      <c r="E38" s="185" t="s">
        <v>144</v>
      </c>
      <c r="F38" s="185" t="s">
        <v>145</v>
      </c>
      <c r="G38" s="185" t="s">
        <v>173</v>
      </c>
      <c r="H38" s="185" t="s">
        <v>147</v>
      </c>
      <c r="I38" s="185" t="s">
        <v>310</v>
      </c>
      <c r="J38" s="185" t="s">
        <v>149</v>
      </c>
    </row>
    <row r="39">
      <c r="A39" s="185" t="s">
        <v>315</v>
      </c>
      <c r="B39" s="185" t="s">
        <v>316</v>
      </c>
      <c r="C39" s="185" t="s">
        <v>317</v>
      </c>
      <c r="D39" s="185" t="s">
        <v>318</v>
      </c>
      <c r="E39" s="185" t="s">
        <v>144</v>
      </c>
      <c r="F39" s="185" t="s">
        <v>145</v>
      </c>
      <c r="G39" s="185" t="s">
        <v>173</v>
      </c>
      <c r="H39" s="185" t="s">
        <v>147</v>
      </c>
      <c r="I39" s="185" t="s">
        <v>319</v>
      </c>
      <c r="J39" s="185" t="s">
        <v>149</v>
      </c>
    </row>
    <row r="40">
      <c r="A40" s="185" t="s">
        <v>320</v>
      </c>
      <c r="B40" s="185" t="s">
        <v>321</v>
      </c>
      <c r="C40" s="185" t="s">
        <v>322</v>
      </c>
      <c r="D40" s="185" t="s">
        <v>323</v>
      </c>
      <c r="E40" s="185" t="s">
        <v>144</v>
      </c>
      <c r="F40" s="185" t="s">
        <v>145</v>
      </c>
      <c r="G40" s="185" t="s">
        <v>173</v>
      </c>
      <c r="H40" s="185" t="s">
        <v>147</v>
      </c>
      <c r="I40" s="185" t="s">
        <v>324</v>
      </c>
      <c r="J40" s="185" t="s">
        <v>149</v>
      </c>
    </row>
    <row r="41">
      <c r="A41" s="185" t="s">
        <v>325</v>
      </c>
      <c r="B41" s="185" t="s">
        <v>326</v>
      </c>
      <c r="C41" s="185" t="s">
        <v>327</v>
      </c>
      <c r="D41" s="185" t="s">
        <v>328</v>
      </c>
      <c r="E41" s="185" t="s">
        <v>144</v>
      </c>
      <c r="F41" s="185" t="s">
        <v>145</v>
      </c>
      <c r="G41" s="185" t="s">
        <v>146</v>
      </c>
      <c r="H41" s="185" t="s">
        <v>147</v>
      </c>
      <c r="I41" s="185" t="s">
        <v>329</v>
      </c>
      <c r="J41" s="185" t="s">
        <v>149</v>
      </c>
    </row>
    <row r="42">
      <c r="A42" s="185" t="s">
        <v>330</v>
      </c>
      <c r="B42" s="185" t="s">
        <v>331</v>
      </c>
      <c r="C42" s="185" t="s">
        <v>332</v>
      </c>
      <c r="D42" s="185" t="s">
        <v>333</v>
      </c>
      <c r="E42" s="185" t="s">
        <v>144</v>
      </c>
      <c r="F42" s="185" t="s">
        <v>145</v>
      </c>
      <c r="G42" s="185" t="s">
        <v>202</v>
      </c>
      <c r="H42" s="185" t="s">
        <v>147</v>
      </c>
      <c r="I42" s="185" t="s">
        <v>334</v>
      </c>
      <c r="J42" s="185" t="s">
        <v>149</v>
      </c>
    </row>
    <row r="43">
      <c r="A43" s="185" t="s">
        <v>335</v>
      </c>
      <c r="B43" s="185" t="s">
        <v>336</v>
      </c>
      <c r="C43" s="185" t="s">
        <v>337</v>
      </c>
      <c r="D43" s="185" t="s">
        <v>338</v>
      </c>
      <c r="E43" s="185" t="s">
        <v>144</v>
      </c>
      <c r="F43" s="185" t="s">
        <v>145</v>
      </c>
      <c r="G43" s="185" t="s">
        <v>202</v>
      </c>
      <c r="H43" s="185" t="s">
        <v>147</v>
      </c>
      <c r="I43" s="185" t="s">
        <v>339</v>
      </c>
      <c r="J43" s="185" t="s">
        <v>149</v>
      </c>
    </row>
    <row r="44">
      <c r="A44" s="185" t="s">
        <v>340</v>
      </c>
      <c r="B44" s="185" t="s">
        <v>341</v>
      </c>
      <c r="C44" s="185" t="s">
        <v>342</v>
      </c>
      <c r="D44" s="185" t="s">
        <v>343</v>
      </c>
      <c r="E44" s="185" t="s">
        <v>144</v>
      </c>
      <c r="F44" s="185" t="s">
        <v>145</v>
      </c>
      <c r="G44" s="185" t="s">
        <v>211</v>
      </c>
      <c r="H44" s="185" t="s">
        <v>163</v>
      </c>
      <c r="I44" s="185" t="s">
        <v>344</v>
      </c>
      <c r="J44" s="185" t="s">
        <v>164</v>
      </c>
    </row>
    <row r="45">
      <c r="A45" s="185" t="s">
        <v>345</v>
      </c>
      <c r="B45" s="185" t="s">
        <v>346</v>
      </c>
      <c r="C45" s="185" t="s">
        <v>347</v>
      </c>
      <c r="D45" s="185" t="s">
        <v>348</v>
      </c>
      <c r="E45" s="185" t="s">
        <v>144</v>
      </c>
      <c r="F45" s="185" t="s">
        <v>349</v>
      </c>
      <c r="G45" s="185" t="s">
        <v>173</v>
      </c>
      <c r="H45" s="185" t="s">
        <v>147</v>
      </c>
      <c r="I45" s="185" t="s">
        <v>350</v>
      </c>
      <c r="J45" s="185" t="s">
        <v>149</v>
      </c>
    </row>
    <row r="46">
      <c r="A46" s="185" t="s">
        <v>351</v>
      </c>
      <c r="B46" s="185" t="s">
        <v>352</v>
      </c>
      <c r="C46" s="185" t="s">
        <v>353</v>
      </c>
      <c r="D46" s="185" t="s">
        <v>354</v>
      </c>
      <c r="E46" s="185" t="s">
        <v>144</v>
      </c>
      <c r="F46" s="185" t="s">
        <v>145</v>
      </c>
      <c r="G46" s="185" t="s">
        <v>169</v>
      </c>
      <c r="H46" s="185" t="s">
        <v>147</v>
      </c>
      <c r="I46" s="185" t="s">
        <v>355</v>
      </c>
      <c r="J46" s="185" t="s">
        <v>149</v>
      </c>
    </row>
    <row r="47">
      <c r="A47" s="185" t="s">
        <v>356</v>
      </c>
      <c r="B47" s="185" t="s">
        <v>357</v>
      </c>
      <c r="C47" s="185" t="s">
        <v>284</v>
      </c>
      <c r="D47" s="185" t="s">
        <v>358</v>
      </c>
      <c r="E47" s="185" t="s">
        <v>144</v>
      </c>
      <c r="F47" s="185" t="s">
        <v>145</v>
      </c>
      <c r="G47" s="185" t="s">
        <v>146</v>
      </c>
      <c r="H47" s="185" t="s">
        <v>163</v>
      </c>
      <c r="I47" s="185" t="s">
        <v>355</v>
      </c>
      <c r="J47" s="185" t="s">
        <v>164</v>
      </c>
    </row>
    <row r="48">
      <c r="A48" s="185" t="s">
        <v>359</v>
      </c>
      <c r="B48" s="185" t="s">
        <v>360</v>
      </c>
      <c r="C48" s="185" t="s">
        <v>361</v>
      </c>
      <c r="D48" s="185" t="s">
        <v>362</v>
      </c>
      <c r="E48" s="185" t="s">
        <v>144</v>
      </c>
      <c r="F48" s="185" t="s">
        <v>145</v>
      </c>
      <c r="G48" s="185" t="s">
        <v>173</v>
      </c>
      <c r="H48" s="185" t="s">
        <v>147</v>
      </c>
      <c r="I48" s="185" t="s">
        <v>355</v>
      </c>
      <c r="J48" s="185" t="s">
        <v>149</v>
      </c>
    </row>
    <row r="49">
      <c r="A49" s="185" t="s">
        <v>363</v>
      </c>
      <c r="B49" s="185" t="s">
        <v>364</v>
      </c>
      <c r="C49" s="185" t="s">
        <v>365</v>
      </c>
      <c r="D49" s="185" t="s">
        <v>366</v>
      </c>
      <c r="E49" s="185" t="s">
        <v>144</v>
      </c>
      <c r="F49" s="185" t="s">
        <v>145</v>
      </c>
      <c r="G49" s="185" t="s">
        <v>185</v>
      </c>
      <c r="H49" s="185" t="s">
        <v>147</v>
      </c>
      <c r="I49" s="185" t="s">
        <v>355</v>
      </c>
      <c r="J49" s="185" t="s">
        <v>149</v>
      </c>
    </row>
    <row r="50">
      <c r="A50" s="185" t="s">
        <v>367</v>
      </c>
      <c r="B50" s="185" t="s">
        <v>368</v>
      </c>
      <c r="C50" s="185" t="s">
        <v>369</v>
      </c>
      <c r="D50" s="185" t="s">
        <v>370</v>
      </c>
      <c r="E50" s="185" t="s">
        <v>144</v>
      </c>
      <c r="F50" s="185" t="s">
        <v>145</v>
      </c>
      <c r="G50" s="185" t="s">
        <v>198</v>
      </c>
      <c r="H50" s="185" t="s">
        <v>147</v>
      </c>
      <c r="I50" s="185" t="s">
        <v>371</v>
      </c>
      <c r="J50" s="185" t="s">
        <v>149</v>
      </c>
    </row>
    <row r="51">
      <c r="A51" s="185" t="s">
        <v>372</v>
      </c>
      <c r="B51" s="185" t="s">
        <v>373</v>
      </c>
      <c r="C51" s="185" t="s">
        <v>374</v>
      </c>
      <c r="D51" s="185" t="s">
        <v>375</v>
      </c>
      <c r="E51" s="185" t="s">
        <v>144</v>
      </c>
      <c r="F51" s="185" t="s">
        <v>145</v>
      </c>
      <c r="G51" s="185" t="s">
        <v>146</v>
      </c>
      <c r="H51" s="185" t="s">
        <v>147</v>
      </c>
      <c r="I51" s="185" t="s">
        <v>291</v>
      </c>
      <c r="J51" s="185" t="s">
        <v>149</v>
      </c>
    </row>
    <row r="52">
      <c r="A52" s="185" t="s">
        <v>376</v>
      </c>
      <c r="B52" s="185" t="s">
        <v>377</v>
      </c>
      <c r="C52" s="185" t="s">
        <v>378</v>
      </c>
      <c r="D52" s="185" t="s">
        <v>379</v>
      </c>
      <c r="E52" s="185" t="s">
        <v>144</v>
      </c>
      <c r="F52" s="185" t="s">
        <v>145</v>
      </c>
      <c r="G52" s="185" t="s">
        <v>146</v>
      </c>
      <c r="H52" s="185" t="s">
        <v>163</v>
      </c>
      <c r="I52" s="185" t="s">
        <v>291</v>
      </c>
      <c r="J52" s="185" t="s">
        <v>164</v>
      </c>
    </row>
    <row r="53">
      <c r="A53" s="185" t="s">
        <v>380</v>
      </c>
      <c r="B53" s="185" t="s">
        <v>381</v>
      </c>
      <c r="C53" s="185" t="s">
        <v>382</v>
      </c>
      <c r="D53" s="185" t="s">
        <v>383</v>
      </c>
      <c r="E53" s="185" t="s">
        <v>144</v>
      </c>
      <c r="F53" s="185" t="s">
        <v>145</v>
      </c>
      <c r="G53" s="185" t="s">
        <v>146</v>
      </c>
      <c r="H53" s="185" t="s">
        <v>147</v>
      </c>
      <c r="I53" s="185" t="s">
        <v>291</v>
      </c>
      <c r="J53" s="185" t="s">
        <v>149</v>
      </c>
    </row>
    <row r="54">
      <c r="A54" s="185" t="s">
        <v>384</v>
      </c>
      <c r="B54" s="185" t="s">
        <v>385</v>
      </c>
      <c r="C54" s="185" t="s">
        <v>386</v>
      </c>
      <c r="D54" s="185" t="s">
        <v>387</v>
      </c>
      <c r="E54" s="185" t="s">
        <v>144</v>
      </c>
      <c r="F54" s="185" t="s">
        <v>145</v>
      </c>
      <c r="G54" s="185" t="s">
        <v>146</v>
      </c>
      <c r="H54" s="185" t="s">
        <v>147</v>
      </c>
      <c r="I54" s="185" t="s">
        <v>291</v>
      </c>
      <c r="J54" s="185" t="s">
        <v>149</v>
      </c>
    </row>
    <row r="55">
      <c r="A55" s="185" t="s">
        <v>388</v>
      </c>
      <c r="B55" s="185" t="s">
        <v>389</v>
      </c>
      <c r="C55" s="185" t="s">
        <v>390</v>
      </c>
      <c r="D55" s="185" t="s">
        <v>391</v>
      </c>
      <c r="E55" s="185" t="s">
        <v>144</v>
      </c>
      <c r="F55" s="185" t="s">
        <v>145</v>
      </c>
      <c r="G55" s="185" t="s">
        <v>202</v>
      </c>
      <c r="H55" s="185" t="s">
        <v>147</v>
      </c>
      <c r="I55" s="185" t="s">
        <v>291</v>
      </c>
      <c r="J55" s="185" t="s">
        <v>149</v>
      </c>
    </row>
    <row r="56">
      <c r="A56" s="185" t="s">
        <v>392</v>
      </c>
      <c r="B56" s="185" t="s">
        <v>393</v>
      </c>
      <c r="C56" s="185" t="s">
        <v>394</v>
      </c>
      <c r="D56" s="185" t="s">
        <v>395</v>
      </c>
      <c r="E56" s="185" t="s">
        <v>144</v>
      </c>
      <c r="F56" s="185" t="s">
        <v>145</v>
      </c>
      <c r="G56" s="185" t="s">
        <v>146</v>
      </c>
      <c r="H56" s="185" t="s">
        <v>147</v>
      </c>
      <c r="I56" s="185" t="s">
        <v>291</v>
      </c>
      <c r="J56" s="185" t="s">
        <v>149</v>
      </c>
    </row>
    <row r="57">
      <c r="A57" s="185" t="s">
        <v>396</v>
      </c>
      <c r="B57" s="185" t="s">
        <v>397</v>
      </c>
      <c r="C57" s="185" t="s">
        <v>398</v>
      </c>
      <c r="D57" s="185" t="s">
        <v>399</v>
      </c>
      <c r="E57" s="185" t="s">
        <v>144</v>
      </c>
      <c r="F57" s="185" t="s">
        <v>145</v>
      </c>
      <c r="G57" s="185" t="s">
        <v>146</v>
      </c>
      <c r="H57" s="185" t="s">
        <v>147</v>
      </c>
      <c r="I57" s="185" t="s">
        <v>291</v>
      </c>
      <c r="J57" s="185" t="s">
        <v>149</v>
      </c>
    </row>
    <row r="58">
      <c r="A58" s="185" t="s">
        <v>400</v>
      </c>
      <c r="B58" s="185" t="s">
        <v>401</v>
      </c>
      <c r="C58" s="185" t="s">
        <v>402</v>
      </c>
      <c r="D58" s="185" t="s">
        <v>403</v>
      </c>
      <c r="E58" s="185" t="s">
        <v>144</v>
      </c>
      <c r="F58" s="185" t="s">
        <v>145</v>
      </c>
      <c r="G58" s="185" t="s">
        <v>146</v>
      </c>
      <c r="H58" s="185" t="s">
        <v>163</v>
      </c>
      <c r="I58" s="185" t="s">
        <v>291</v>
      </c>
      <c r="J58" s="185" t="s">
        <v>164</v>
      </c>
    </row>
    <row r="59">
      <c r="A59" s="185" t="s">
        <v>404</v>
      </c>
      <c r="B59" s="185" t="s">
        <v>405</v>
      </c>
      <c r="C59" s="185" t="s">
        <v>406</v>
      </c>
      <c r="D59" s="185" t="s">
        <v>407</v>
      </c>
      <c r="E59" s="185" t="s">
        <v>144</v>
      </c>
      <c r="F59" s="185" t="s">
        <v>145</v>
      </c>
      <c r="G59" s="185" t="s">
        <v>146</v>
      </c>
      <c r="H59" s="185" t="s">
        <v>147</v>
      </c>
      <c r="I59" s="185" t="s">
        <v>291</v>
      </c>
      <c r="J59" s="185" t="s">
        <v>149</v>
      </c>
    </row>
    <row r="60">
      <c r="A60" s="185" t="s">
        <v>408</v>
      </c>
      <c r="B60" s="185" t="s">
        <v>409</v>
      </c>
      <c r="C60" s="185" t="s">
        <v>410</v>
      </c>
      <c r="D60" s="185" t="s">
        <v>411</v>
      </c>
      <c r="E60" s="185" t="s">
        <v>144</v>
      </c>
      <c r="F60" s="185" t="s">
        <v>158</v>
      </c>
      <c r="G60" s="185" t="s">
        <v>198</v>
      </c>
      <c r="H60" s="185" t="s">
        <v>147</v>
      </c>
      <c r="I60" s="185" t="s">
        <v>291</v>
      </c>
      <c r="J60" s="185" t="s">
        <v>149</v>
      </c>
    </row>
    <row r="61">
      <c r="A61" s="185" t="s">
        <v>412</v>
      </c>
      <c r="B61" s="185" t="s">
        <v>190</v>
      </c>
      <c r="C61" s="185" t="s">
        <v>413</v>
      </c>
      <c r="D61" s="185" t="s">
        <v>414</v>
      </c>
      <c r="E61" s="185" t="s">
        <v>144</v>
      </c>
      <c r="F61" s="185" t="s">
        <v>145</v>
      </c>
      <c r="G61" s="185" t="s">
        <v>146</v>
      </c>
      <c r="H61" s="185" t="s">
        <v>147</v>
      </c>
      <c r="I61" s="185" t="s">
        <v>291</v>
      </c>
      <c r="J61" s="185" t="s">
        <v>149</v>
      </c>
    </row>
    <row r="62">
      <c r="A62" s="185" t="s">
        <v>415</v>
      </c>
      <c r="B62" s="185" t="s">
        <v>416</v>
      </c>
      <c r="C62" s="185" t="s">
        <v>417</v>
      </c>
      <c r="D62" s="185" t="s">
        <v>418</v>
      </c>
      <c r="E62" s="185" t="s">
        <v>144</v>
      </c>
      <c r="F62" s="185" t="s">
        <v>145</v>
      </c>
      <c r="G62" s="185" t="s">
        <v>146</v>
      </c>
      <c r="H62" s="185" t="s">
        <v>147</v>
      </c>
      <c r="I62" s="185" t="s">
        <v>291</v>
      </c>
      <c r="J62" s="185" t="s">
        <v>149</v>
      </c>
    </row>
    <row r="63">
      <c r="A63" s="185" t="s">
        <v>419</v>
      </c>
      <c r="B63" s="185" t="s">
        <v>420</v>
      </c>
      <c r="C63" s="185" t="s">
        <v>421</v>
      </c>
      <c r="D63" s="185" t="s">
        <v>422</v>
      </c>
      <c r="E63" s="185" t="s">
        <v>144</v>
      </c>
      <c r="F63" s="185" t="s">
        <v>145</v>
      </c>
      <c r="G63" s="185" t="s">
        <v>173</v>
      </c>
      <c r="H63" s="185" t="s">
        <v>147</v>
      </c>
      <c r="I63" s="185" t="s">
        <v>423</v>
      </c>
      <c r="J63" s="185" t="s">
        <v>149</v>
      </c>
    </row>
    <row r="64">
      <c r="A64" s="185" t="s">
        <v>424</v>
      </c>
      <c r="B64" s="185" t="s">
        <v>425</v>
      </c>
      <c r="C64" s="185" t="s">
        <v>426</v>
      </c>
      <c r="D64" s="185" t="s">
        <v>427</v>
      </c>
      <c r="E64" s="185" t="s">
        <v>144</v>
      </c>
      <c r="F64" s="185" t="s">
        <v>145</v>
      </c>
      <c r="G64" s="185" t="s">
        <v>173</v>
      </c>
      <c r="H64" s="185" t="s">
        <v>147</v>
      </c>
      <c r="I64" s="185" t="s">
        <v>428</v>
      </c>
      <c r="J64" s="185" t="s">
        <v>149</v>
      </c>
    </row>
    <row r="65">
      <c r="A65" s="185" t="s">
        <v>429</v>
      </c>
      <c r="B65" s="185" t="s">
        <v>430</v>
      </c>
      <c r="C65" s="185" t="s">
        <v>431</v>
      </c>
      <c r="D65" s="185" t="s">
        <v>432</v>
      </c>
      <c r="E65" s="185" t="s">
        <v>433</v>
      </c>
      <c r="F65" s="185" t="s">
        <v>434</v>
      </c>
      <c r="G65" s="185" t="s">
        <v>146</v>
      </c>
      <c r="H65" s="185" t="s">
        <v>147</v>
      </c>
      <c r="I65" s="185" t="s">
        <v>435</v>
      </c>
      <c r="J65" s="185" t="s">
        <v>149</v>
      </c>
    </row>
    <row r="66">
      <c r="A66" s="185" t="s">
        <v>436</v>
      </c>
      <c r="B66" s="185" t="s">
        <v>437</v>
      </c>
      <c r="C66" s="185" t="s">
        <v>438</v>
      </c>
      <c r="D66" s="185" t="s">
        <v>439</v>
      </c>
      <c r="E66" s="185" t="s">
        <v>433</v>
      </c>
      <c r="F66" s="185" t="s">
        <v>440</v>
      </c>
      <c r="G66" s="185" t="s">
        <v>146</v>
      </c>
      <c r="H66" s="185" t="s">
        <v>147</v>
      </c>
      <c r="I66" s="185" t="s">
        <v>435</v>
      </c>
      <c r="J66" s="185" t="s">
        <v>149</v>
      </c>
    </row>
    <row r="67">
      <c r="A67" s="185" t="s">
        <v>441</v>
      </c>
      <c r="B67" s="185" t="s">
        <v>442</v>
      </c>
      <c r="C67" s="185" t="s">
        <v>443</v>
      </c>
      <c r="D67" s="185" t="s">
        <v>444</v>
      </c>
      <c r="E67" s="185" t="s">
        <v>433</v>
      </c>
      <c r="F67" s="185" t="s">
        <v>434</v>
      </c>
      <c r="G67" s="185" t="s">
        <v>202</v>
      </c>
      <c r="H67" s="185" t="s">
        <v>147</v>
      </c>
      <c r="I67" s="185" t="s">
        <v>435</v>
      </c>
      <c r="J67" s="185" t="s">
        <v>149</v>
      </c>
    </row>
    <row r="68">
      <c r="A68" s="185" t="s">
        <v>445</v>
      </c>
      <c r="B68" s="185" t="s">
        <v>446</v>
      </c>
      <c r="C68" s="185" t="s">
        <v>447</v>
      </c>
      <c r="D68" s="185" t="s">
        <v>448</v>
      </c>
      <c r="E68" s="185" t="s">
        <v>144</v>
      </c>
      <c r="F68" s="185" t="s">
        <v>434</v>
      </c>
      <c r="G68" s="185" t="s">
        <v>146</v>
      </c>
      <c r="H68" s="185" t="s">
        <v>147</v>
      </c>
      <c r="I68" s="185" t="s">
        <v>435</v>
      </c>
      <c r="J68" s="185" t="s">
        <v>149</v>
      </c>
    </row>
    <row r="69">
      <c r="A69" s="185" t="s">
        <v>449</v>
      </c>
      <c r="B69" s="185" t="s">
        <v>450</v>
      </c>
      <c r="C69" s="185" t="s">
        <v>451</v>
      </c>
      <c r="D69" s="185" t="s">
        <v>452</v>
      </c>
      <c r="E69" s="185" t="s">
        <v>453</v>
      </c>
      <c r="F69" s="185" t="s">
        <v>454</v>
      </c>
      <c r="G69" s="185" t="s">
        <v>198</v>
      </c>
      <c r="H69" s="185" t="s">
        <v>147</v>
      </c>
      <c r="I69" s="185" t="s">
        <v>455</v>
      </c>
      <c r="J69" s="185" t="s">
        <v>149</v>
      </c>
    </row>
    <row r="70">
      <c r="A70" s="185" t="s">
        <v>456</v>
      </c>
      <c r="B70" s="185" t="s">
        <v>457</v>
      </c>
      <c r="C70" s="185" t="s">
        <v>458</v>
      </c>
      <c r="D70" s="185" t="s">
        <v>459</v>
      </c>
      <c r="E70" s="185" t="s">
        <v>453</v>
      </c>
      <c r="F70" s="185" t="s">
        <v>454</v>
      </c>
      <c r="G70" s="185" t="s">
        <v>198</v>
      </c>
      <c r="H70" s="185" t="s">
        <v>147</v>
      </c>
      <c r="I70" s="185" t="s">
        <v>455</v>
      </c>
      <c r="J70" s="185" t="s">
        <v>149</v>
      </c>
    </row>
    <row r="71">
      <c r="A71" s="185" t="s">
        <v>460</v>
      </c>
      <c r="B71" s="185" t="s">
        <v>461</v>
      </c>
      <c r="C71" s="185" t="s">
        <v>462</v>
      </c>
      <c r="D71" s="185" t="s">
        <v>463</v>
      </c>
      <c r="E71" s="185" t="s">
        <v>453</v>
      </c>
      <c r="F71" s="185" t="s">
        <v>454</v>
      </c>
      <c r="G71" s="185" t="s">
        <v>211</v>
      </c>
      <c r="H71" s="185" t="s">
        <v>147</v>
      </c>
      <c r="I71" s="185" t="s">
        <v>464</v>
      </c>
      <c r="J71" s="185" t="s">
        <v>149</v>
      </c>
    </row>
    <row r="72">
      <c r="A72" s="185" t="s">
        <v>465</v>
      </c>
      <c r="B72" s="185" t="s">
        <v>466</v>
      </c>
      <c r="C72" s="185" t="s">
        <v>467</v>
      </c>
      <c r="D72" s="185" t="s">
        <v>468</v>
      </c>
      <c r="E72" s="185" t="s">
        <v>453</v>
      </c>
      <c r="F72" s="185" t="s">
        <v>454</v>
      </c>
      <c r="G72" s="185" t="s">
        <v>211</v>
      </c>
      <c r="H72" s="185" t="s">
        <v>147</v>
      </c>
      <c r="I72" s="185" t="s">
        <v>464</v>
      </c>
      <c r="J72" s="185" t="s">
        <v>149</v>
      </c>
    </row>
    <row r="73">
      <c r="A73" s="185" t="s">
        <v>469</v>
      </c>
      <c r="B73" s="185" t="s">
        <v>470</v>
      </c>
      <c r="C73" s="185" t="s">
        <v>471</v>
      </c>
      <c r="D73" s="185" t="s">
        <v>472</v>
      </c>
      <c r="E73" s="185" t="s">
        <v>453</v>
      </c>
      <c r="F73" s="185" t="s">
        <v>454</v>
      </c>
      <c r="G73" s="185" t="s">
        <v>211</v>
      </c>
      <c r="H73" s="185" t="s">
        <v>147</v>
      </c>
      <c r="I73" s="185" t="s">
        <v>464</v>
      </c>
      <c r="J73" s="185" t="s">
        <v>149</v>
      </c>
    </row>
    <row r="74">
      <c r="A74" s="185" t="s">
        <v>473</v>
      </c>
      <c r="B74" s="185" t="s">
        <v>474</v>
      </c>
      <c r="C74" s="185" t="s">
        <v>475</v>
      </c>
      <c r="D74" s="185" t="s">
        <v>476</v>
      </c>
      <c r="E74" s="185" t="s">
        <v>453</v>
      </c>
      <c r="F74" s="185" t="s">
        <v>454</v>
      </c>
      <c r="G74" s="185" t="s">
        <v>146</v>
      </c>
      <c r="H74" s="185" t="s">
        <v>147</v>
      </c>
      <c r="I74" s="185" t="s">
        <v>464</v>
      </c>
      <c r="J74" s="185" t="s">
        <v>149</v>
      </c>
    </row>
    <row r="75">
      <c r="A75" s="185" t="s">
        <v>477</v>
      </c>
      <c r="B75" s="185" t="s">
        <v>478</v>
      </c>
      <c r="C75" s="185" t="s">
        <v>342</v>
      </c>
      <c r="D75" s="185" t="s">
        <v>479</v>
      </c>
      <c r="E75" s="185" t="s">
        <v>453</v>
      </c>
      <c r="F75" s="185" t="s">
        <v>454</v>
      </c>
      <c r="G75" s="185" t="s">
        <v>211</v>
      </c>
      <c r="H75" s="185" t="s">
        <v>163</v>
      </c>
      <c r="I75" s="185" t="s">
        <v>464</v>
      </c>
      <c r="J75" s="185" t="s">
        <v>164</v>
      </c>
    </row>
    <row r="76">
      <c r="A76" s="185" t="s">
        <v>480</v>
      </c>
      <c r="B76" s="185" t="s">
        <v>481</v>
      </c>
      <c r="C76" s="185" t="s">
        <v>482</v>
      </c>
      <c r="D76" s="185" t="s">
        <v>483</v>
      </c>
      <c r="E76" s="185" t="s">
        <v>453</v>
      </c>
      <c r="F76" s="185" t="s">
        <v>440</v>
      </c>
      <c r="G76" s="185" t="s">
        <v>202</v>
      </c>
      <c r="H76" s="185" t="s">
        <v>147</v>
      </c>
      <c r="I76" s="185" t="s">
        <v>329</v>
      </c>
      <c r="J76" s="185" t="s">
        <v>149</v>
      </c>
    </row>
    <row r="77">
      <c r="A77" s="185" t="s">
        <v>484</v>
      </c>
      <c r="B77" s="185" t="s">
        <v>485</v>
      </c>
      <c r="C77" s="185" t="s">
        <v>486</v>
      </c>
      <c r="D77" s="185" t="s">
        <v>487</v>
      </c>
      <c r="E77" s="185" t="s">
        <v>453</v>
      </c>
      <c r="F77" s="185" t="s">
        <v>145</v>
      </c>
      <c r="G77" s="185" t="s">
        <v>173</v>
      </c>
      <c r="H77" s="185" t="s">
        <v>147</v>
      </c>
      <c r="I77" s="185" t="s">
        <v>488</v>
      </c>
      <c r="J77" s="185" t="s">
        <v>149</v>
      </c>
    </row>
    <row r="78">
      <c r="A78" s="185" t="s">
        <v>489</v>
      </c>
      <c r="B78" s="185" t="s">
        <v>490</v>
      </c>
      <c r="C78" s="185" t="s">
        <v>491</v>
      </c>
      <c r="D78" s="185" t="s">
        <v>492</v>
      </c>
      <c r="E78" s="185" t="s">
        <v>453</v>
      </c>
      <c r="F78" s="185" t="s">
        <v>454</v>
      </c>
      <c r="G78" s="185" t="s">
        <v>198</v>
      </c>
      <c r="H78" s="185" t="s">
        <v>147</v>
      </c>
      <c r="I78" s="185" t="s">
        <v>493</v>
      </c>
      <c r="J78" s="185" t="s">
        <v>149</v>
      </c>
    </row>
    <row r="79">
      <c r="A79" s="185" t="s">
        <v>494</v>
      </c>
      <c r="B79" s="185" t="s">
        <v>495</v>
      </c>
      <c r="C79" s="185" t="s">
        <v>496</v>
      </c>
      <c r="D79" s="185" t="s">
        <v>497</v>
      </c>
      <c r="E79" s="185" t="s">
        <v>453</v>
      </c>
      <c r="F79" s="185" t="s">
        <v>498</v>
      </c>
      <c r="G79" s="185" t="s">
        <v>198</v>
      </c>
      <c r="H79" s="185" t="s">
        <v>147</v>
      </c>
      <c r="I79" s="185" t="s">
        <v>224</v>
      </c>
      <c r="J79" s="185" t="s">
        <v>149</v>
      </c>
    </row>
    <row r="80">
      <c r="A80" s="185" t="s">
        <v>499</v>
      </c>
      <c r="B80" s="185" t="s">
        <v>500</v>
      </c>
      <c r="C80" s="185" t="s">
        <v>501</v>
      </c>
      <c r="D80" s="185" t="s">
        <v>502</v>
      </c>
      <c r="E80" s="185" t="s">
        <v>453</v>
      </c>
      <c r="F80" s="185" t="s">
        <v>454</v>
      </c>
      <c r="G80" s="185" t="s">
        <v>198</v>
      </c>
      <c r="H80" s="185" t="s">
        <v>147</v>
      </c>
      <c r="I80" s="185" t="s">
        <v>503</v>
      </c>
      <c r="J80" s="185" t="s">
        <v>149</v>
      </c>
    </row>
    <row r="81">
      <c r="A81" s="185" t="s">
        <v>504</v>
      </c>
      <c r="B81" s="185" t="s">
        <v>505</v>
      </c>
      <c r="C81" s="185" t="s">
        <v>506</v>
      </c>
      <c r="D81" s="185" t="s">
        <v>507</v>
      </c>
      <c r="E81" s="185" t="s">
        <v>144</v>
      </c>
      <c r="F81" s="185" t="s">
        <v>508</v>
      </c>
      <c r="G81" s="185" t="s">
        <v>189</v>
      </c>
      <c r="H81" s="185" t="s">
        <v>147</v>
      </c>
      <c r="I81" s="185" t="s">
        <v>509</v>
      </c>
      <c r="J81" s="185" t="s">
        <v>149</v>
      </c>
    </row>
    <row r="82">
      <c r="A82" s="185" t="s">
        <v>510</v>
      </c>
      <c r="B82" s="185" t="s">
        <v>511</v>
      </c>
      <c r="C82" s="185" t="s">
        <v>512</v>
      </c>
      <c r="D82" s="185" t="s">
        <v>513</v>
      </c>
      <c r="E82" s="185" t="s">
        <v>433</v>
      </c>
      <c r="F82" s="185" t="s">
        <v>434</v>
      </c>
      <c r="G82" s="185" t="s">
        <v>146</v>
      </c>
      <c r="H82" s="185" t="s">
        <v>147</v>
      </c>
      <c r="I82" s="185" t="s">
        <v>435</v>
      </c>
      <c r="J82" s="185" t="s">
        <v>149</v>
      </c>
    </row>
    <row r="83">
      <c r="A83" s="185" t="s">
        <v>514</v>
      </c>
      <c r="B83" s="185" t="s">
        <v>515</v>
      </c>
      <c r="C83" s="185" t="s">
        <v>17</v>
      </c>
      <c r="D83" s="185" t="s">
        <v>516</v>
      </c>
      <c r="E83" s="185" t="s">
        <v>517</v>
      </c>
      <c r="F83" s="185" t="s">
        <v>454</v>
      </c>
      <c r="G83" s="185" t="s">
        <v>198</v>
      </c>
      <c r="H83" s="185" t="s">
        <v>147</v>
      </c>
      <c r="I83" s="185" t="s">
        <v>518</v>
      </c>
      <c r="J83" s="185" t="s">
        <v>149</v>
      </c>
    </row>
    <row r="84">
      <c r="A84" s="185" t="s">
        <v>519</v>
      </c>
      <c r="B84" s="185" t="s">
        <v>520</v>
      </c>
      <c r="C84" s="185" t="s">
        <v>521</v>
      </c>
      <c r="D84" s="185" t="s">
        <v>522</v>
      </c>
      <c r="E84" s="185" t="s">
        <v>453</v>
      </c>
      <c r="F84" s="185" t="s">
        <v>434</v>
      </c>
      <c r="G84" s="185" t="s">
        <v>146</v>
      </c>
      <c r="H84" s="185" t="s">
        <v>163</v>
      </c>
      <c r="I84" s="185" t="s">
        <v>329</v>
      </c>
      <c r="J84" s="185" t="s">
        <v>164</v>
      </c>
    </row>
    <row r="85">
      <c r="A85" s="185" t="s">
        <v>523</v>
      </c>
      <c r="B85" s="185" t="s">
        <v>524</v>
      </c>
      <c r="C85" s="185" t="s">
        <v>525</v>
      </c>
      <c r="D85" s="185" t="s">
        <v>526</v>
      </c>
      <c r="E85" s="185" t="s">
        <v>453</v>
      </c>
      <c r="F85" s="185" t="s">
        <v>434</v>
      </c>
      <c r="G85" s="185" t="s">
        <v>198</v>
      </c>
      <c r="H85" s="185" t="s">
        <v>147</v>
      </c>
      <c r="I85" s="185" t="s">
        <v>329</v>
      </c>
      <c r="J85" s="185" t="s">
        <v>149</v>
      </c>
    </row>
    <row r="86">
      <c r="A86" s="185" t="s">
        <v>527</v>
      </c>
      <c r="B86" s="185" t="s">
        <v>528</v>
      </c>
      <c r="C86" s="185" t="s">
        <v>529</v>
      </c>
      <c r="D86" s="185" t="s">
        <v>530</v>
      </c>
      <c r="E86" s="185" t="s">
        <v>453</v>
      </c>
      <c r="F86" s="185" t="s">
        <v>434</v>
      </c>
      <c r="G86" s="185" t="s">
        <v>146</v>
      </c>
      <c r="H86" s="185" t="s">
        <v>147</v>
      </c>
      <c r="I86" s="185" t="s">
        <v>329</v>
      </c>
      <c r="J86" s="185" t="s">
        <v>149</v>
      </c>
    </row>
    <row r="87">
      <c r="A87" s="185" t="s">
        <v>531</v>
      </c>
      <c r="B87" s="185" t="s">
        <v>532</v>
      </c>
      <c r="C87" s="185" t="s">
        <v>458</v>
      </c>
      <c r="D87" s="185" t="s">
        <v>533</v>
      </c>
      <c r="E87" s="185" t="s">
        <v>453</v>
      </c>
      <c r="F87" s="185" t="s">
        <v>434</v>
      </c>
      <c r="G87" s="185" t="s">
        <v>146</v>
      </c>
      <c r="H87" s="185" t="s">
        <v>147</v>
      </c>
      <c r="I87" s="185" t="s">
        <v>329</v>
      </c>
      <c r="J87" s="185" t="s">
        <v>149</v>
      </c>
    </row>
    <row r="88">
      <c r="A88" s="185" t="s">
        <v>534</v>
      </c>
      <c r="B88" s="185" t="s">
        <v>535</v>
      </c>
      <c r="C88" s="185" t="s">
        <v>536</v>
      </c>
      <c r="D88" s="185" t="s">
        <v>537</v>
      </c>
      <c r="E88" s="185" t="s">
        <v>538</v>
      </c>
      <c r="F88" s="185" t="s">
        <v>454</v>
      </c>
      <c r="G88" s="185" t="s">
        <v>185</v>
      </c>
      <c r="H88" s="185" t="s">
        <v>147</v>
      </c>
      <c r="I88" s="185" t="s">
        <v>539</v>
      </c>
      <c r="J88" s="185" t="s">
        <v>149</v>
      </c>
    </row>
    <row r="89">
      <c r="A89" s="185" t="s">
        <v>540</v>
      </c>
      <c r="B89" s="185" t="s">
        <v>541</v>
      </c>
      <c r="C89" s="185" t="s">
        <v>542</v>
      </c>
      <c r="D89" s="185" t="s">
        <v>543</v>
      </c>
      <c r="E89" s="185" t="s">
        <v>538</v>
      </c>
      <c r="F89" s="185" t="s">
        <v>454</v>
      </c>
      <c r="G89" s="185" t="s">
        <v>173</v>
      </c>
      <c r="H89" s="185" t="s">
        <v>147</v>
      </c>
      <c r="I89" s="185" t="s">
        <v>539</v>
      </c>
      <c r="J89" s="185" t="s">
        <v>149</v>
      </c>
    </row>
    <row r="90">
      <c r="A90" s="185" t="s">
        <v>544</v>
      </c>
      <c r="B90" s="185" t="s">
        <v>545</v>
      </c>
      <c r="C90" s="185" t="s">
        <v>546</v>
      </c>
      <c r="D90" s="185" t="s">
        <v>547</v>
      </c>
      <c r="E90" s="185" t="s">
        <v>548</v>
      </c>
      <c r="F90" s="185" t="s">
        <v>549</v>
      </c>
      <c r="G90" s="185" t="s">
        <v>173</v>
      </c>
      <c r="H90" s="185" t="s">
        <v>147</v>
      </c>
      <c r="I90" s="185" t="s">
        <v>286</v>
      </c>
      <c r="J90" s="185" t="s">
        <v>149</v>
      </c>
    </row>
    <row r="91">
      <c r="A91" s="185" t="s">
        <v>550</v>
      </c>
      <c r="B91" s="185" t="s">
        <v>551</v>
      </c>
      <c r="C91" s="185" t="s">
        <v>552</v>
      </c>
      <c r="D91" s="185" t="s">
        <v>553</v>
      </c>
      <c r="E91" s="185" t="s">
        <v>554</v>
      </c>
      <c r="F91" s="185" t="s">
        <v>454</v>
      </c>
      <c r="G91" s="185" t="s">
        <v>211</v>
      </c>
      <c r="H91" s="185" t="s">
        <v>147</v>
      </c>
      <c r="I91" s="185" t="s">
        <v>206</v>
      </c>
      <c r="J91" s="185" t="s">
        <v>149</v>
      </c>
    </row>
    <row r="92">
      <c r="A92" s="185" t="s">
        <v>555</v>
      </c>
      <c r="B92" s="185" t="s">
        <v>556</v>
      </c>
      <c r="C92" s="185" t="s">
        <v>557</v>
      </c>
      <c r="D92" s="185" t="s">
        <v>558</v>
      </c>
      <c r="E92" s="185" t="s">
        <v>554</v>
      </c>
      <c r="F92" s="185" t="s">
        <v>454</v>
      </c>
      <c r="G92" s="185" t="s">
        <v>173</v>
      </c>
      <c r="H92" s="185" t="s">
        <v>147</v>
      </c>
      <c r="I92" s="185" t="s">
        <v>559</v>
      </c>
      <c r="J92" s="185" t="s">
        <v>149</v>
      </c>
    </row>
    <row r="93">
      <c r="A93" s="185" t="s">
        <v>560</v>
      </c>
      <c r="B93" s="185" t="s">
        <v>561</v>
      </c>
      <c r="C93" s="185" t="s">
        <v>562</v>
      </c>
      <c r="D93" s="185" t="s">
        <v>563</v>
      </c>
      <c r="E93" s="185" t="s">
        <v>554</v>
      </c>
      <c r="F93" s="185" t="s">
        <v>564</v>
      </c>
      <c r="G93" s="185" t="s">
        <v>140</v>
      </c>
      <c r="H93" s="185" t="s">
        <v>565</v>
      </c>
      <c r="I93" s="185" t="s">
        <v>559</v>
      </c>
      <c r="J93" s="185" t="s">
        <v>149</v>
      </c>
    </row>
    <row r="94">
      <c r="A94" s="185" t="s">
        <v>566</v>
      </c>
      <c r="B94" s="185" t="s">
        <v>567</v>
      </c>
      <c r="C94" s="185" t="s">
        <v>568</v>
      </c>
      <c r="D94" s="185" t="s">
        <v>569</v>
      </c>
      <c r="E94" s="185" t="s">
        <v>554</v>
      </c>
      <c r="F94" s="185" t="s">
        <v>454</v>
      </c>
      <c r="G94" s="185" t="s">
        <v>202</v>
      </c>
      <c r="H94" s="185" t="s">
        <v>147</v>
      </c>
      <c r="I94" s="185" t="s">
        <v>570</v>
      </c>
      <c r="J94" s="185" t="s">
        <v>149</v>
      </c>
    </row>
    <row r="95">
      <c r="A95" s="185" t="s">
        <v>571</v>
      </c>
      <c r="B95" s="185" t="s">
        <v>307</v>
      </c>
      <c r="C95" s="185" t="s">
        <v>572</v>
      </c>
      <c r="D95" s="185" t="s">
        <v>573</v>
      </c>
      <c r="E95" s="185" t="s">
        <v>574</v>
      </c>
      <c r="F95" s="185" t="s">
        <v>454</v>
      </c>
      <c r="G95" s="185" t="s">
        <v>189</v>
      </c>
      <c r="H95" s="185" t="s">
        <v>147</v>
      </c>
      <c r="I95" s="185" t="s">
        <v>575</v>
      </c>
      <c r="J95" s="185" t="s">
        <v>149</v>
      </c>
    </row>
    <row r="96">
      <c r="A96" s="185" t="s">
        <v>576</v>
      </c>
      <c r="B96" s="185" t="s">
        <v>577</v>
      </c>
      <c r="C96" s="185" t="s">
        <v>578</v>
      </c>
      <c r="D96" s="185" t="s">
        <v>579</v>
      </c>
      <c r="E96" s="185" t="s">
        <v>580</v>
      </c>
      <c r="F96" s="185" t="s">
        <v>581</v>
      </c>
      <c r="G96" s="185" t="s">
        <v>146</v>
      </c>
      <c r="H96" s="185" t="s">
        <v>163</v>
      </c>
      <c r="I96" s="185" t="s">
        <v>435</v>
      </c>
      <c r="J96" s="185" t="s">
        <v>164</v>
      </c>
    </row>
    <row r="97">
      <c r="A97" s="185" t="s">
        <v>582</v>
      </c>
      <c r="B97" s="185" t="s">
        <v>583</v>
      </c>
      <c r="C97" s="185" t="s">
        <v>584</v>
      </c>
      <c r="D97" s="185" t="s">
        <v>585</v>
      </c>
      <c r="E97" s="185" t="s">
        <v>580</v>
      </c>
      <c r="F97" s="185" t="s">
        <v>581</v>
      </c>
      <c r="G97" s="185" t="s">
        <v>146</v>
      </c>
      <c r="H97" s="185" t="s">
        <v>147</v>
      </c>
      <c r="I97" s="185" t="s">
        <v>435</v>
      </c>
      <c r="J97" s="185" t="s">
        <v>149</v>
      </c>
    </row>
    <row r="98">
      <c r="A98" s="185" t="s">
        <v>586</v>
      </c>
      <c r="B98" s="185" t="s">
        <v>587</v>
      </c>
      <c r="C98" s="185" t="s">
        <v>588</v>
      </c>
      <c r="D98" s="185" t="s">
        <v>589</v>
      </c>
      <c r="E98" s="185" t="s">
        <v>580</v>
      </c>
      <c r="F98" s="185" t="s">
        <v>581</v>
      </c>
      <c r="G98" s="185" t="s">
        <v>173</v>
      </c>
      <c r="H98" s="185" t="s">
        <v>147</v>
      </c>
      <c r="I98" s="185" t="s">
        <v>590</v>
      </c>
      <c r="J98" s="185" t="s">
        <v>149</v>
      </c>
    </row>
    <row r="99">
      <c r="A99" s="185" t="s">
        <v>591</v>
      </c>
      <c r="B99" s="185" t="s">
        <v>592</v>
      </c>
      <c r="C99" s="185" t="s">
        <v>593</v>
      </c>
      <c r="D99" s="185" t="s">
        <v>594</v>
      </c>
      <c r="E99" s="185" t="s">
        <v>580</v>
      </c>
      <c r="F99" s="185" t="s">
        <v>564</v>
      </c>
      <c r="G99" s="185" t="s">
        <v>140</v>
      </c>
      <c r="H99" s="185" t="s">
        <v>565</v>
      </c>
      <c r="I99" s="185" t="s">
        <v>435</v>
      </c>
      <c r="J99" s="185" t="s">
        <v>149</v>
      </c>
    </row>
    <row r="100">
      <c r="A100" s="185" t="s">
        <v>595</v>
      </c>
      <c r="B100" s="185" t="s">
        <v>596</v>
      </c>
      <c r="C100" s="185" t="s">
        <v>597</v>
      </c>
      <c r="D100" s="185" t="s">
        <v>598</v>
      </c>
      <c r="E100" s="185" t="s">
        <v>574</v>
      </c>
      <c r="F100" s="185" t="s">
        <v>581</v>
      </c>
      <c r="G100" s="185" t="s">
        <v>173</v>
      </c>
      <c r="H100" s="185" t="s">
        <v>147</v>
      </c>
      <c r="I100" s="185" t="s">
        <v>599</v>
      </c>
      <c r="J100" s="185" t="s">
        <v>149</v>
      </c>
    </row>
    <row r="101">
      <c r="A101" s="185" t="s">
        <v>600</v>
      </c>
      <c r="B101" s="185" t="s">
        <v>601</v>
      </c>
      <c r="C101" s="185" t="s">
        <v>602</v>
      </c>
      <c r="D101" s="185" t="s">
        <v>603</v>
      </c>
      <c r="E101" s="185" t="s">
        <v>574</v>
      </c>
      <c r="F101" s="185" t="s">
        <v>581</v>
      </c>
      <c r="G101" s="185" t="s">
        <v>185</v>
      </c>
      <c r="H101" s="185" t="s">
        <v>147</v>
      </c>
      <c r="I101" s="185" t="s">
        <v>604</v>
      </c>
      <c r="J101" s="185" t="s">
        <v>149</v>
      </c>
    </row>
    <row r="102">
      <c r="A102" s="185" t="s">
        <v>605</v>
      </c>
      <c r="B102" s="185" t="s">
        <v>606</v>
      </c>
      <c r="C102" s="185" t="s">
        <v>607</v>
      </c>
      <c r="D102" s="185" t="s">
        <v>608</v>
      </c>
      <c r="E102" s="185" t="s">
        <v>574</v>
      </c>
      <c r="F102" s="185" t="s">
        <v>581</v>
      </c>
      <c r="G102" s="185" t="s">
        <v>189</v>
      </c>
      <c r="H102" s="185" t="s">
        <v>147</v>
      </c>
      <c r="I102" s="185" t="s">
        <v>604</v>
      </c>
      <c r="J102" s="185" t="s">
        <v>149</v>
      </c>
    </row>
    <row r="103">
      <c r="A103" s="185" t="s">
        <v>609</v>
      </c>
      <c r="B103" s="185" t="s">
        <v>610</v>
      </c>
      <c r="C103" s="185" t="s">
        <v>611</v>
      </c>
      <c r="D103" s="185" t="s">
        <v>612</v>
      </c>
      <c r="E103" s="185" t="s">
        <v>574</v>
      </c>
      <c r="F103" s="185" t="s">
        <v>581</v>
      </c>
      <c r="G103" s="185" t="s">
        <v>180</v>
      </c>
      <c r="H103" s="185" t="s">
        <v>147</v>
      </c>
      <c r="I103" s="185" t="s">
        <v>604</v>
      </c>
      <c r="J103" s="185" t="s">
        <v>149</v>
      </c>
    </row>
    <row r="104">
      <c r="A104" s="185" t="s">
        <v>613</v>
      </c>
      <c r="B104" s="185" t="s">
        <v>614</v>
      </c>
      <c r="C104" s="185" t="s">
        <v>615</v>
      </c>
      <c r="D104" s="185" t="s">
        <v>616</v>
      </c>
      <c r="E104" s="185" t="s">
        <v>580</v>
      </c>
      <c r="F104" s="185" t="s">
        <v>158</v>
      </c>
      <c r="G104" s="185" t="s">
        <v>154</v>
      </c>
      <c r="H104" s="185" t="s">
        <v>147</v>
      </c>
      <c r="I104" s="185" t="s">
        <v>339</v>
      </c>
      <c r="J104" s="185" t="s">
        <v>149</v>
      </c>
    </row>
    <row r="105">
      <c r="A105" s="185" t="s">
        <v>617</v>
      </c>
      <c r="B105" s="185" t="s">
        <v>618</v>
      </c>
      <c r="C105" s="185" t="s">
        <v>619</v>
      </c>
      <c r="D105" s="185" t="s">
        <v>620</v>
      </c>
      <c r="E105" s="185" t="s">
        <v>621</v>
      </c>
      <c r="F105" s="185" t="s">
        <v>564</v>
      </c>
      <c r="G105" s="185" t="s">
        <v>180</v>
      </c>
      <c r="H105" s="185" t="s">
        <v>147</v>
      </c>
      <c r="I105" s="185" t="s">
        <v>350</v>
      </c>
      <c r="J105" s="185" t="s">
        <v>149</v>
      </c>
    </row>
    <row r="106">
      <c r="A106" s="185" t="s">
        <v>622</v>
      </c>
      <c r="B106" s="185" t="s">
        <v>623</v>
      </c>
      <c r="C106" s="185" t="s">
        <v>624</v>
      </c>
      <c r="D106" s="185" t="s">
        <v>625</v>
      </c>
      <c r="E106" s="185" t="s">
        <v>621</v>
      </c>
      <c r="F106" s="185" t="s">
        <v>564</v>
      </c>
      <c r="G106" s="185" t="s">
        <v>173</v>
      </c>
      <c r="H106" s="185" t="s">
        <v>147</v>
      </c>
      <c r="I106" s="185" t="s">
        <v>350</v>
      </c>
      <c r="J106" s="185" t="s">
        <v>149</v>
      </c>
    </row>
    <row r="107">
      <c r="A107" s="185" t="s">
        <v>626</v>
      </c>
      <c r="B107" s="185" t="s">
        <v>627</v>
      </c>
      <c r="C107" s="185" t="s">
        <v>628</v>
      </c>
      <c r="D107" s="185" t="s">
        <v>629</v>
      </c>
      <c r="E107" s="185" t="s">
        <v>630</v>
      </c>
      <c r="F107" s="185" t="s">
        <v>581</v>
      </c>
      <c r="G107" s="185" t="s">
        <v>173</v>
      </c>
      <c r="H107" s="185" t="s">
        <v>147</v>
      </c>
      <c r="I107" s="185" t="s">
        <v>539</v>
      </c>
      <c r="J107" s="185" t="s">
        <v>149</v>
      </c>
    </row>
    <row r="108">
      <c r="A108" s="185" t="s">
        <v>631</v>
      </c>
      <c r="B108" s="185" t="s">
        <v>632</v>
      </c>
      <c r="C108" s="185" t="s">
        <v>633</v>
      </c>
      <c r="D108" s="185" t="s">
        <v>634</v>
      </c>
      <c r="E108" s="185" t="s">
        <v>630</v>
      </c>
      <c r="F108" s="185" t="s">
        <v>581</v>
      </c>
      <c r="G108" s="185" t="s">
        <v>150</v>
      </c>
      <c r="H108" s="185" t="s">
        <v>147</v>
      </c>
      <c r="I108" s="185" t="s">
        <v>539</v>
      </c>
      <c r="J108" s="185" t="s">
        <v>149</v>
      </c>
    </row>
    <row r="109">
      <c r="A109" s="185" t="s">
        <v>635</v>
      </c>
      <c r="B109" s="185" t="s">
        <v>241</v>
      </c>
      <c r="C109" s="185" t="s">
        <v>636</v>
      </c>
      <c r="D109" s="185" t="s">
        <v>637</v>
      </c>
      <c r="E109" s="185" t="s">
        <v>630</v>
      </c>
      <c r="F109" s="185" t="s">
        <v>581</v>
      </c>
      <c r="G109" s="185" t="s">
        <v>173</v>
      </c>
      <c r="H109" s="185" t="s">
        <v>147</v>
      </c>
      <c r="I109" s="185" t="s">
        <v>539</v>
      </c>
      <c r="J109" s="185" t="s">
        <v>149</v>
      </c>
    </row>
    <row r="110">
      <c r="A110" s="185" t="s">
        <v>638</v>
      </c>
      <c r="B110" s="185" t="s">
        <v>639</v>
      </c>
      <c r="C110" s="185" t="s">
        <v>640</v>
      </c>
      <c r="D110" s="185" t="s">
        <v>641</v>
      </c>
      <c r="E110" s="185" t="s">
        <v>630</v>
      </c>
      <c r="F110" s="185" t="s">
        <v>581</v>
      </c>
      <c r="G110" s="185" t="s">
        <v>173</v>
      </c>
      <c r="H110" s="185" t="s">
        <v>147</v>
      </c>
      <c r="I110" s="185" t="s">
        <v>539</v>
      </c>
      <c r="J110" s="185" t="s">
        <v>149</v>
      </c>
    </row>
    <row r="111">
      <c r="A111" s="185" t="s">
        <v>642</v>
      </c>
      <c r="B111" s="185" t="s">
        <v>643</v>
      </c>
      <c r="C111" s="185" t="s">
        <v>644</v>
      </c>
      <c r="D111" s="185" t="s">
        <v>645</v>
      </c>
      <c r="E111" s="185" t="s">
        <v>630</v>
      </c>
      <c r="F111" s="185" t="s">
        <v>581</v>
      </c>
      <c r="G111" s="185" t="s">
        <v>173</v>
      </c>
      <c r="H111" s="185" t="s">
        <v>147</v>
      </c>
      <c r="I111" s="185" t="s">
        <v>539</v>
      </c>
      <c r="J111" s="185" t="s">
        <v>149</v>
      </c>
    </row>
    <row r="112">
      <c r="A112" s="185" t="s">
        <v>646</v>
      </c>
      <c r="B112" s="185" t="s">
        <v>647</v>
      </c>
      <c r="C112" s="185" t="s">
        <v>648</v>
      </c>
      <c r="D112" s="185" t="s">
        <v>649</v>
      </c>
      <c r="E112" s="185" t="s">
        <v>630</v>
      </c>
      <c r="F112" s="185" t="s">
        <v>581</v>
      </c>
      <c r="G112" s="185" t="s">
        <v>173</v>
      </c>
      <c r="H112" s="185" t="s">
        <v>147</v>
      </c>
      <c r="I112" s="185" t="s">
        <v>539</v>
      </c>
      <c r="J112" s="185" t="s">
        <v>149</v>
      </c>
    </row>
    <row r="113">
      <c r="A113" s="185" t="s">
        <v>650</v>
      </c>
      <c r="B113" s="185" t="s">
        <v>651</v>
      </c>
      <c r="C113" s="185" t="s">
        <v>615</v>
      </c>
      <c r="D113" s="185" t="s">
        <v>652</v>
      </c>
      <c r="E113" s="185" t="s">
        <v>630</v>
      </c>
      <c r="F113" s="185" t="s">
        <v>581</v>
      </c>
      <c r="G113" s="185" t="s">
        <v>173</v>
      </c>
      <c r="H113" s="185" t="s">
        <v>147</v>
      </c>
      <c r="I113" s="185" t="s">
        <v>539</v>
      </c>
      <c r="J113" s="185" t="s">
        <v>149</v>
      </c>
    </row>
    <row r="114">
      <c r="A114" s="185" t="s">
        <v>653</v>
      </c>
      <c r="B114" s="185" t="s">
        <v>654</v>
      </c>
      <c r="C114" s="185" t="s">
        <v>655</v>
      </c>
      <c r="D114" s="185" t="s">
        <v>656</v>
      </c>
      <c r="E114" s="185" t="s">
        <v>630</v>
      </c>
      <c r="F114" s="185" t="s">
        <v>581</v>
      </c>
      <c r="G114" s="185" t="s">
        <v>173</v>
      </c>
      <c r="H114" s="185" t="s">
        <v>147</v>
      </c>
      <c r="I114" s="185" t="s">
        <v>539</v>
      </c>
      <c r="J114" s="185" t="s">
        <v>149</v>
      </c>
    </row>
    <row r="115">
      <c r="A115" s="185" t="s">
        <v>657</v>
      </c>
      <c r="B115" s="185" t="s">
        <v>658</v>
      </c>
      <c r="C115" s="185" t="s">
        <v>659</v>
      </c>
      <c r="D115" s="185" t="s">
        <v>660</v>
      </c>
      <c r="E115" s="185" t="s">
        <v>630</v>
      </c>
      <c r="F115" s="185" t="s">
        <v>581</v>
      </c>
      <c r="G115" s="185" t="s">
        <v>173</v>
      </c>
      <c r="H115" s="185" t="s">
        <v>147</v>
      </c>
      <c r="I115" s="185" t="s">
        <v>539</v>
      </c>
      <c r="J115" s="185" t="s">
        <v>149</v>
      </c>
    </row>
    <row r="116">
      <c r="A116" s="185" t="s">
        <v>661</v>
      </c>
      <c r="B116" s="185" t="s">
        <v>662</v>
      </c>
      <c r="C116" s="185" t="s">
        <v>663</v>
      </c>
      <c r="D116" s="185" t="s">
        <v>664</v>
      </c>
      <c r="E116" s="185" t="s">
        <v>630</v>
      </c>
      <c r="F116" s="185" t="s">
        <v>581</v>
      </c>
      <c r="G116" s="185" t="s">
        <v>173</v>
      </c>
      <c r="H116" s="185" t="s">
        <v>147</v>
      </c>
      <c r="I116" s="185" t="s">
        <v>539</v>
      </c>
      <c r="J116" s="185" t="s">
        <v>149</v>
      </c>
    </row>
    <row r="117">
      <c r="A117" s="185" t="s">
        <v>665</v>
      </c>
      <c r="B117" s="185" t="s">
        <v>666</v>
      </c>
      <c r="C117" s="185" t="s">
        <v>667</v>
      </c>
      <c r="D117" s="185" t="s">
        <v>668</v>
      </c>
      <c r="E117" s="185" t="s">
        <v>630</v>
      </c>
      <c r="F117" s="185" t="s">
        <v>581</v>
      </c>
      <c r="G117" s="185" t="s">
        <v>173</v>
      </c>
      <c r="H117" s="185" t="s">
        <v>147</v>
      </c>
      <c r="I117" s="185" t="s">
        <v>539</v>
      </c>
      <c r="J117" s="185" t="s">
        <v>149</v>
      </c>
    </row>
    <row r="118">
      <c r="A118" s="185" t="s">
        <v>669</v>
      </c>
      <c r="B118" s="185" t="s">
        <v>670</v>
      </c>
      <c r="C118" s="185" t="s">
        <v>671</v>
      </c>
      <c r="D118" s="185" t="s">
        <v>672</v>
      </c>
      <c r="E118" s="185" t="s">
        <v>630</v>
      </c>
      <c r="F118" s="185" t="s">
        <v>581</v>
      </c>
      <c r="G118" s="185" t="s">
        <v>173</v>
      </c>
      <c r="H118" s="185" t="s">
        <v>147</v>
      </c>
      <c r="I118" s="185" t="s">
        <v>539</v>
      </c>
      <c r="J118" s="185" t="s">
        <v>149</v>
      </c>
    </row>
    <row r="119">
      <c r="A119" s="185" t="s">
        <v>673</v>
      </c>
      <c r="B119" s="185" t="s">
        <v>674</v>
      </c>
      <c r="C119" s="185" t="s">
        <v>675</v>
      </c>
      <c r="D119" s="185" t="s">
        <v>676</v>
      </c>
      <c r="E119" s="185" t="s">
        <v>630</v>
      </c>
      <c r="F119" s="185" t="s">
        <v>581</v>
      </c>
      <c r="G119" s="185" t="s">
        <v>173</v>
      </c>
      <c r="H119" s="185" t="s">
        <v>147</v>
      </c>
      <c r="I119" s="185" t="s">
        <v>539</v>
      </c>
      <c r="J119" s="185" t="s">
        <v>149</v>
      </c>
    </row>
    <row r="120">
      <c r="A120" s="185" t="s">
        <v>677</v>
      </c>
      <c r="B120" s="185" t="s">
        <v>678</v>
      </c>
      <c r="C120" s="185" t="s">
        <v>679</v>
      </c>
      <c r="D120" s="185" t="s">
        <v>680</v>
      </c>
      <c r="E120" s="185" t="s">
        <v>681</v>
      </c>
      <c r="F120" s="185" t="s">
        <v>508</v>
      </c>
      <c r="G120" s="185" t="s">
        <v>173</v>
      </c>
      <c r="H120" s="185" t="s">
        <v>147</v>
      </c>
      <c r="I120" s="185" t="s">
        <v>682</v>
      </c>
      <c r="J120" s="185" t="s">
        <v>149</v>
      </c>
    </row>
    <row r="121">
      <c r="A121" s="185" t="s">
        <v>683</v>
      </c>
      <c r="B121" s="185" t="s">
        <v>684</v>
      </c>
      <c r="C121" s="185" t="s">
        <v>685</v>
      </c>
      <c r="D121" s="185" t="s">
        <v>686</v>
      </c>
      <c r="E121" s="185" t="s">
        <v>681</v>
      </c>
      <c r="F121" s="185" t="s">
        <v>508</v>
      </c>
      <c r="G121" s="185" t="s">
        <v>173</v>
      </c>
      <c r="H121" s="185" t="s">
        <v>147</v>
      </c>
      <c r="I121" s="185" t="s">
        <v>682</v>
      </c>
      <c r="J121" s="185" t="s">
        <v>149</v>
      </c>
    </row>
    <row r="122">
      <c r="A122" s="185" t="s">
        <v>687</v>
      </c>
      <c r="B122" s="185" t="s">
        <v>688</v>
      </c>
      <c r="C122" s="185" t="s">
        <v>689</v>
      </c>
      <c r="D122" s="185" t="s">
        <v>690</v>
      </c>
      <c r="E122" s="185" t="s">
        <v>681</v>
      </c>
      <c r="F122" s="185" t="s">
        <v>508</v>
      </c>
      <c r="G122" s="185" t="s">
        <v>173</v>
      </c>
      <c r="H122" s="185" t="s">
        <v>147</v>
      </c>
      <c r="I122" s="185" t="s">
        <v>682</v>
      </c>
      <c r="J122" s="185" t="s">
        <v>149</v>
      </c>
    </row>
    <row r="123">
      <c r="A123" s="185" t="s">
        <v>691</v>
      </c>
      <c r="B123" s="185" t="s">
        <v>692</v>
      </c>
      <c r="C123" s="185" t="s">
        <v>693</v>
      </c>
      <c r="D123" s="185" t="s">
        <v>694</v>
      </c>
      <c r="E123" s="185" t="s">
        <v>681</v>
      </c>
      <c r="F123" s="185" t="s">
        <v>508</v>
      </c>
      <c r="G123" s="185" t="s">
        <v>173</v>
      </c>
      <c r="H123" s="185" t="s">
        <v>147</v>
      </c>
      <c r="I123" s="185" t="s">
        <v>682</v>
      </c>
      <c r="J123" s="185" t="s">
        <v>149</v>
      </c>
    </row>
    <row r="124">
      <c r="A124" s="185" t="s">
        <v>695</v>
      </c>
      <c r="B124" s="185" t="s">
        <v>696</v>
      </c>
      <c r="C124" s="185" t="s">
        <v>697</v>
      </c>
      <c r="D124" s="185" t="s">
        <v>698</v>
      </c>
      <c r="E124" s="185" t="s">
        <v>681</v>
      </c>
      <c r="F124" s="185" t="s">
        <v>564</v>
      </c>
      <c r="G124" s="185" t="s">
        <v>146</v>
      </c>
      <c r="H124" s="185" t="s">
        <v>163</v>
      </c>
      <c r="I124" s="185" t="s">
        <v>682</v>
      </c>
      <c r="J124" s="185" t="s">
        <v>164</v>
      </c>
    </row>
    <row r="125">
      <c r="A125" s="185" t="s">
        <v>699</v>
      </c>
      <c r="B125" s="185" t="s">
        <v>700</v>
      </c>
      <c r="C125" s="185" t="s">
        <v>701</v>
      </c>
      <c r="D125" s="185" t="s">
        <v>702</v>
      </c>
      <c r="E125" s="185" t="s">
        <v>630</v>
      </c>
      <c r="F125" s="185" t="s">
        <v>581</v>
      </c>
      <c r="G125" s="185" t="s">
        <v>146</v>
      </c>
      <c r="H125" s="185" t="s">
        <v>163</v>
      </c>
      <c r="I125" s="185" t="s">
        <v>539</v>
      </c>
      <c r="J125" s="185" t="s">
        <v>164</v>
      </c>
    </row>
    <row r="126">
      <c r="A126" s="185" t="s">
        <v>703</v>
      </c>
      <c r="B126" s="185" t="s">
        <v>704</v>
      </c>
      <c r="C126" s="185" t="s">
        <v>705</v>
      </c>
      <c r="D126" s="185" t="s">
        <v>706</v>
      </c>
      <c r="E126" s="185" t="s">
        <v>630</v>
      </c>
      <c r="F126" s="185" t="s">
        <v>581</v>
      </c>
      <c r="G126" s="185" t="s">
        <v>146</v>
      </c>
      <c r="H126" s="185" t="s">
        <v>163</v>
      </c>
      <c r="I126" s="185" t="s">
        <v>539</v>
      </c>
      <c r="J126" s="185" t="s">
        <v>164</v>
      </c>
    </row>
    <row r="127">
      <c r="A127" s="185" t="s">
        <v>707</v>
      </c>
      <c r="B127" s="185" t="s">
        <v>708</v>
      </c>
      <c r="C127" s="185" t="s">
        <v>709</v>
      </c>
      <c r="D127" s="185" t="s">
        <v>710</v>
      </c>
      <c r="E127" s="185" t="s">
        <v>630</v>
      </c>
      <c r="F127" s="185" t="s">
        <v>581</v>
      </c>
      <c r="G127" s="185" t="s">
        <v>173</v>
      </c>
      <c r="H127" s="185" t="s">
        <v>147</v>
      </c>
      <c r="I127" s="185" t="s">
        <v>539</v>
      </c>
      <c r="J127" s="185" t="s">
        <v>149</v>
      </c>
    </row>
    <row r="128">
      <c r="A128" s="185" t="s">
        <v>711</v>
      </c>
      <c r="B128" s="185" t="s">
        <v>712</v>
      </c>
      <c r="C128" s="185" t="s">
        <v>713</v>
      </c>
      <c r="D128" s="185" t="s">
        <v>714</v>
      </c>
      <c r="E128" s="185" t="s">
        <v>715</v>
      </c>
      <c r="F128" s="185" t="s">
        <v>716</v>
      </c>
      <c r="G128" s="185" t="s">
        <v>189</v>
      </c>
      <c r="H128" s="185" t="s">
        <v>147</v>
      </c>
      <c r="I128" s="185" t="s">
        <v>559</v>
      </c>
      <c r="J128" s="185" t="s">
        <v>149</v>
      </c>
    </row>
    <row r="129">
      <c r="A129" s="185" t="s">
        <v>717</v>
      </c>
      <c r="B129" s="185" t="s">
        <v>718</v>
      </c>
      <c r="C129" s="185" t="s">
        <v>719</v>
      </c>
      <c r="D129" s="185" t="s">
        <v>720</v>
      </c>
      <c r="E129" s="185" t="s">
        <v>721</v>
      </c>
      <c r="F129" s="185" t="s">
        <v>349</v>
      </c>
      <c r="G129" s="185" t="s">
        <v>146</v>
      </c>
      <c r="H129" s="185" t="s">
        <v>163</v>
      </c>
      <c r="I129" s="185" t="s">
        <v>350</v>
      </c>
      <c r="J129" s="185" t="s">
        <v>164</v>
      </c>
    </row>
    <row r="130">
      <c r="A130" s="185" t="s">
        <v>722</v>
      </c>
      <c r="B130" s="185" t="s">
        <v>723</v>
      </c>
      <c r="C130" s="185" t="s">
        <v>724</v>
      </c>
      <c r="D130" s="185" t="s">
        <v>725</v>
      </c>
      <c r="E130" s="185" t="s">
        <v>721</v>
      </c>
      <c r="F130" s="185" t="s">
        <v>508</v>
      </c>
      <c r="G130" s="185" t="s">
        <v>173</v>
      </c>
      <c r="H130" s="185" t="s">
        <v>147</v>
      </c>
      <c r="I130" s="185" t="s">
        <v>350</v>
      </c>
      <c r="J130" s="185" t="s">
        <v>149</v>
      </c>
    </row>
    <row r="131">
      <c r="A131" s="185" t="s">
        <v>726</v>
      </c>
      <c r="B131" s="185" t="s">
        <v>727</v>
      </c>
      <c r="C131" s="185" t="s">
        <v>728</v>
      </c>
      <c r="D131" s="185" t="s">
        <v>729</v>
      </c>
      <c r="E131" s="185" t="s">
        <v>730</v>
      </c>
      <c r="F131" s="185" t="s">
        <v>349</v>
      </c>
      <c r="G131" s="185" t="s">
        <v>173</v>
      </c>
      <c r="H131" s="185" t="s">
        <v>147</v>
      </c>
      <c r="I131" s="185" t="s">
        <v>350</v>
      </c>
      <c r="J131" s="185" t="s">
        <v>149</v>
      </c>
    </row>
    <row r="132">
      <c r="A132" s="185" t="s">
        <v>731</v>
      </c>
      <c r="B132" s="185" t="s">
        <v>732</v>
      </c>
      <c r="C132" s="185" t="s">
        <v>733</v>
      </c>
      <c r="D132" s="185" t="s">
        <v>734</v>
      </c>
      <c r="E132" s="185" t="s">
        <v>730</v>
      </c>
      <c r="F132" s="185" t="s">
        <v>349</v>
      </c>
      <c r="G132" s="185" t="s">
        <v>173</v>
      </c>
      <c r="H132" s="185" t="s">
        <v>147</v>
      </c>
      <c r="I132" s="185" t="s">
        <v>350</v>
      </c>
      <c r="J132" s="185" t="s">
        <v>149</v>
      </c>
    </row>
    <row r="133">
      <c r="A133" s="185" t="s">
        <v>735</v>
      </c>
      <c r="B133" s="185" t="s">
        <v>736</v>
      </c>
      <c r="C133" s="185" t="s">
        <v>737</v>
      </c>
      <c r="D133" s="185" t="s">
        <v>738</v>
      </c>
      <c r="E133" s="185" t="s">
        <v>730</v>
      </c>
      <c r="F133" s="185" t="s">
        <v>349</v>
      </c>
      <c r="G133" s="185" t="s">
        <v>173</v>
      </c>
      <c r="H133" s="185" t="s">
        <v>147</v>
      </c>
      <c r="I133" s="185" t="s">
        <v>350</v>
      </c>
      <c r="J133" s="185" t="s">
        <v>149</v>
      </c>
    </row>
    <row r="134">
      <c r="A134" s="185" t="s">
        <v>739</v>
      </c>
      <c r="B134" s="185" t="s">
        <v>740</v>
      </c>
      <c r="C134" s="185" t="s">
        <v>741</v>
      </c>
      <c r="D134" s="185" t="s">
        <v>742</v>
      </c>
      <c r="E134" s="185" t="s">
        <v>730</v>
      </c>
      <c r="F134" s="185" t="s">
        <v>349</v>
      </c>
      <c r="G134" s="185" t="s">
        <v>173</v>
      </c>
      <c r="H134" s="185" t="s">
        <v>147</v>
      </c>
      <c r="I134" s="185" t="s">
        <v>350</v>
      </c>
      <c r="J134" s="185" t="s">
        <v>149</v>
      </c>
    </row>
    <row r="135">
      <c r="A135" s="185" t="s">
        <v>743</v>
      </c>
      <c r="B135" s="185" t="s">
        <v>744</v>
      </c>
      <c r="C135" s="185" t="s">
        <v>745</v>
      </c>
      <c r="D135" s="185" t="s">
        <v>746</v>
      </c>
      <c r="E135" s="185" t="s">
        <v>730</v>
      </c>
      <c r="F135" s="185" t="s">
        <v>349</v>
      </c>
      <c r="G135" s="185" t="s">
        <v>173</v>
      </c>
      <c r="H135" s="185" t="s">
        <v>147</v>
      </c>
      <c r="I135" s="185" t="s">
        <v>350</v>
      </c>
      <c r="J135" s="185" t="s">
        <v>149</v>
      </c>
    </row>
    <row r="136">
      <c r="A136" s="185" t="s">
        <v>747</v>
      </c>
      <c r="B136" s="185" t="s">
        <v>748</v>
      </c>
      <c r="C136" s="185" t="s">
        <v>749</v>
      </c>
      <c r="D136" s="185" t="s">
        <v>750</v>
      </c>
      <c r="E136" s="185" t="s">
        <v>730</v>
      </c>
      <c r="F136" s="185" t="s">
        <v>349</v>
      </c>
      <c r="G136" s="185" t="s">
        <v>173</v>
      </c>
      <c r="H136" s="185" t="s">
        <v>147</v>
      </c>
      <c r="I136" s="185" t="s">
        <v>350</v>
      </c>
      <c r="J136" s="185" t="s">
        <v>149</v>
      </c>
    </row>
    <row r="137">
      <c r="A137" s="185" t="s">
        <v>751</v>
      </c>
      <c r="B137" s="185" t="s">
        <v>752</v>
      </c>
      <c r="C137" s="185" t="s">
        <v>753</v>
      </c>
      <c r="D137" s="185" t="s">
        <v>754</v>
      </c>
      <c r="E137" s="185" t="s">
        <v>730</v>
      </c>
      <c r="F137" s="185" t="s">
        <v>349</v>
      </c>
      <c r="G137" s="185" t="s">
        <v>173</v>
      </c>
      <c r="H137" s="185" t="s">
        <v>147</v>
      </c>
      <c r="I137" s="185" t="s">
        <v>350</v>
      </c>
      <c r="J137" s="185" t="s">
        <v>149</v>
      </c>
    </row>
    <row r="138">
      <c r="A138" s="185" t="s">
        <v>755</v>
      </c>
      <c r="B138" s="185" t="s">
        <v>307</v>
      </c>
      <c r="C138" s="185" t="s">
        <v>756</v>
      </c>
      <c r="D138" s="185" t="s">
        <v>757</v>
      </c>
      <c r="E138" s="185" t="s">
        <v>730</v>
      </c>
      <c r="F138" s="185" t="s">
        <v>349</v>
      </c>
      <c r="G138" s="185" t="s">
        <v>146</v>
      </c>
      <c r="H138" s="185" t="s">
        <v>163</v>
      </c>
      <c r="I138" s="185" t="s">
        <v>350</v>
      </c>
      <c r="J138" s="185" t="s">
        <v>164</v>
      </c>
    </row>
    <row r="139">
      <c r="A139" s="185" t="s">
        <v>758</v>
      </c>
      <c r="B139" s="185" t="s">
        <v>759</v>
      </c>
      <c r="C139" s="185" t="s">
        <v>760</v>
      </c>
      <c r="D139" s="185" t="s">
        <v>761</v>
      </c>
      <c r="E139" s="185" t="s">
        <v>730</v>
      </c>
      <c r="F139" s="185" t="s">
        <v>349</v>
      </c>
      <c r="G139" s="185" t="s">
        <v>175</v>
      </c>
      <c r="H139" s="185" t="s">
        <v>147</v>
      </c>
      <c r="I139" s="185" t="s">
        <v>350</v>
      </c>
      <c r="J139" s="185" t="s">
        <v>149</v>
      </c>
    </row>
    <row r="140">
      <c r="A140" s="185" t="s">
        <v>762</v>
      </c>
      <c r="B140" s="185" t="s">
        <v>763</v>
      </c>
      <c r="C140" s="185" t="s">
        <v>764</v>
      </c>
      <c r="D140" s="185" t="s">
        <v>765</v>
      </c>
      <c r="E140" s="185" t="s">
        <v>730</v>
      </c>
      <c r="F140" s="185" t="s">
        <v>349</v>
      </c>
      <c r="G140" s="185" t="s">
        <v>173</v>
      </c>
      <c r="H140" s="185" t="s">
        <v>147</v>
      </c>
      <c r="I140" s="185" t="s">
        <v>350</v>
      </c>
      <c r="J140" s="185" t="s">
        <v>149</v>
      </c>
    </row>
    <row r="141">
      <c r="A141" s="185" t="s">
        <v>766</v>
      </c>
      <c r="B141" s="185" t="s">
        <v>767</v>
      </c>
      <c r="C141" s="185" t="s">
        <v>768</v>
      </c>
      <c r="D141" s="185" t="s">
        <v>769</v>
      </c>
      <c r="E141" s="185" t="s">
        <v>770</v>
      </c>
      <c r="F141" s="185" t="s">
        <v>771</v>
      </c>
      <c r="G141" s="185" t="s">
        <v>146</v>
      </c>
      <c r="H141" s="185" t="s">
        <v>163</v>
      </c>
      <c r="I141" s="185" t="s">
        <v>772</v>
      </c>
      <c r="J141" s="185" t="s">
        <v>164</v>
      </c>
    </row>
    <row r="142">
      <c r="A142" s="185" t="s">
        <v>773</v>
      </c>
      <c r="B142" s="185" t="s">
        <v>774</v>
      </c>
      <c r="C142" s="185" t="s">
        <v>775</v>
      </c>
      <c r="D142" s="185" t="s">
        <v>776</v>
      </c>
      <c r="E142" s="185" t="s">
        <v>770</v>
      </c>
      <c r="F142" s="185" t="s">
        <v>771</v>
      </c>
      <c r="G142" s="185" t="s">
        <v>146</v>
      </c>
      <c r="H142" s="185" t="s">
        <v>163</v>
      </c>
      <c r="I142" s="185" t="s">
        <v>772</v>
      </c>
      <c r="J142" s="185" t="s">
        <v>164</v>
      </c>
    </row>
    <row r="143">
      <c r="A143" s="185" t="s">
        <v>777</v>
      </c>
      <c r="B143" s="185" t="s">
        <v>670</v>
      </c>
      <c r="C143" s="185" t="s">
        <v>778</v>
      </c>
      <c r="D143" s="185" t="s">
        <v>779</v>
      </c>
      <c r="E143" s="185" t="s">
        <v>770</v>
      </c>
      <c r="F143" s="185" t="s">
        <v>771</v>
      </c>
      <c r="G143" s="185" t="s">
        <v>173</v>
      </c>
      <c r="H143" s="185" t="s">
        <v>147</v>
      </c>
      <c r="I143" s="185" t="s">
        <v>772</v>
      </c>
      <c r="J143" s="185" t="s">
        <v>149</v>
      </c>
    </row>
    <row r="144">
      <c r="A144" s="185" t="s">
        <v>780</v>
      </c>
      <c r="B144" s="185" t="s">
        <v>781</v>
      </c>
      <c r="C144" s="185" t="s">
        <v>782</v>
      </c>
      <c r="D144" s="185" t="s">
        <v>783</v>
      </c>
      <c r="E144" s="185" t="s">
        <v>770</v>
      </c>
      <c r="F144" s="185" t="s">
        <v>771</v>
      </c>
      <c r="G144" s="185" t="s">
        <v>173</v>
      </c>
      <c r="H144" s="185" t="s">
        <v>147</v>
      </c>
      <c r="I144" s="185" t="s">
        <v>772</v>
      </c>
      <c r="J144" s="185" t="s">
        <v>149</v>
      </c>
    </row>
    <row r="145">
      <c r="A145" s="185" t="s">
        <v>784</v>
      </c>
      <c r="B145" s="185" t="s">
        <v>785</v>
      </c>
      <c r="C145" s="185" t="s">
        <v>786</v>
      </c>
      <c r="D145" s="185" t="s">
        <v>787</v>
      </c>
      <c r="E145" s="185" t="s">
        <v>770</v>
      </c>
      <c r="F145" s="185" t="s">
        <v>771</v>
      </c>
      <c r="G145" s="185" t="s">
        <v>173</v>
      </c>
      <c r="H145" s="185" t="s">
        <v>147</v>
      </c>
      <c r="I145" s="185" t="s">
        <v>772</v>
      </c>
      <c r="J145" s="185" t="s">
        <v>149</v>
      </c>
    </row>
    <row r="146">
      <c r="A146" s="185" t="s">
        <v>788</v>
      </c>
      <c r="B146" s="185" t="s">
        <v>789</v>
      </c>
      <c r="C146" s="185" t="s">
        <v>790</v>
      </c>
      <c r="D146" s="185" t="s">
        <v>791</v>
      </c>
      <c r="E146" s="185" t="s">
        <v>770</v>
      </c>
      <c r="F146" s="185" t="s">
        <v>771</v>
      </c>
      <c r="G146" s="185" t="s">
        <v>173</v>
      </c>
      <c r="H146" s="185" t="s">
        <v>147</v>
      </c>
      <c r="I146" s="185" t="s">
        <v>772</v>
      </c>
      <c r="J146" s="185" t="s">
        <v>149</v>
      </c>
    </row>
    <row r="147">
      <c r="A147" s="185" t="s">
        <v>792</v>
      </c>
      <c r="B147" s="185" t="s">
        <v>793</v>
      </c>
      <c r="C147" s="185" t="s">
        <v>794</v>
      </c>
      <c r="D147" s="185" t="s">
        <v>795</v>
      </c>
      <c r="E147" s="185" t="s">
        <v>770</v>
      </c>
      <c r="F147" s="185" t="s">
        <v>771</v>
      </c>
      <c r="G147" s="185" t="s">
        <v>173</v>
      </c>
      <c r="H147" s="185" t="s">
        <v>147</v>
      </c>
      <c r="I147" s="185" t="s">
        <v>772</v>
      </c>
      <c r="J147" s="185" t="s">
        <v>149</v>
      </c>
    </row>
    <row r="148">
      <c r="A148" s="185" t="s">
        <v>796</v>
      </c>
      <c r="B148" s="185" t="s">
        <v>797</v>
      </c>
      <c r="C148" s="185" t="s">
        <v>798</v>
      </c>
      <c r="D148" s="185" t="s">
        <v>799</v>
      </c>
      <c r="E148" s="185" t="s">
        <v>770</v>
      </c>
      <c r="F148" s="185" t="s">
        <v>771</v>
      </c>
      <c r="G148" s="185" t="s">
        <v>173</v>
      </c>
      <c r="H148" s="185" t="s">
        <v>147</v>
      </c>
      <c r="I148" s="185" t="s">
        <v>772</v>
      </c>
      <c r="J148" s="185" t="s">
        <v>149</v>
      </c>
    </row>
    <row r="149">
      <c r="A149" s="185" t="s">
        <v>800</v>
      </c>
      <c r="B149" s="185" t="s">
        <v>801</v>
      </c>
      <c r="C149" s="185" t="s">
        <v>802</v>
      </c>
      <c r="D149" s="185" t="s">
        <v>803</v>
      </c>
      <c r="E149" s="185" t="s">
        <v>770</v>
      </c>
      <c r="F149" s="185" t="s">
        <v>771</v>
      </c>
      <c r="G149" s="185" t="s">
        <v>185</v>
      </c>
      <c r="H149" s="185" t="s">
        <v>147</v>
      </c>
      <c r="I149" s="185" t="s">
        <v>772</v>
      </c>
      <c r="J149" s="185" t="s">
        <v>149</v>
      </c>
    </row>
    <row r="150">
      <c r="A150" s="185" t="s">
        <v>804</v>
      </c>
      <c r="B150" s="185" t="s">
        <v>805</v>
      </c>
      <c r="C150" s="185" t="s">
        <v>806</v>
      </c>
      <c r="D150" s="185" t="s">
        <v>807</v>
      </c>
      <c r="E150" s="185" t="s">
        <v>770</v>
      </c>
      <c r="F150" s="185" t="s">
        <v>771</v>
      </c>
      <c r="G150" s="185" t="s">
        <v>173</v>
      </c>
      <c r="H150" s="185" t="s">
        <v>147</v>
      </c>
      <c r="I150" s="185" t="s">
        <v>772</v>
      </c>
      <c r="J150" s="185" t="s">
        <v>149</v>
      </c>
    </row>
    <row r="151">
      <c r="A151" s="185" t="s">
        <v>808</v>
      </c>
      <c r="B151" s="185" t="s">
        <v>809</v>
      </c>
      <c r="C151" s="185" t="s">
        <v>810</v>
      </c>
      <c r="D151" s="185" t="s">
        <v>811</v>
      </c>
      <c r="E151" s="185" t="s">
        <v>770</v>
      </c>
      <c r="F151" s="185" t="s">
        <v>771</v>
      </c>
      <c r="G151" s="185" t="s">
        <v>180</v>
      </c>
      <c r="H151" s="185" t="s">
        <v>147</v>
      </c>
      <c r="I151" s="185" t="s">
        <v>772</v>
      </c>
      <c r="J151" s="185" t="s">
        <v>149</v>
      </c>
    </row>
    <row r="152">
      <c r="A152" s="185" t="s">
        <v>812</v>
      </c>
      <c r="B152" s="185" t="s">
        <v>767</v>
      </c>
      <c r="C152" s="185" t="s">
        <v>813</v>
      </c>
      <c r="D152" s="185" t="s">
        <v>814</v>
      </c>
      <c r="E152" s="185" t="s">
        <v>770</v>
      </c>
      <c r="F152" s="185" t="s">
        <v>771</v>
      </c>
      <c r="G152" s="185" t="s">
        <v>173</v>
      </c>
      <c r="H152" s="185" t="s">
        <v>147</v>
      </c>
      <c r="I152" s="185" t="s">
        <v>772</v>
      </c>
      <c r="J152" s="185" t="s">
        <v>149</v>
      </c>
    </row>
    <row r="153">
      <c r="A153" s="185" t="s">
        <v>815</v>
      </c>
      <c r="B153" s="185" t="s">
        <v>816</v>
      </c>
      <c r="C153" s="185" t="s">
        <v>817</v>
      </c>
      <c r="D153" s="185" t="s">
        <v>818</v>
      </c>
      <c r="E153" s="185" t="s">
        <v>770</v>
      </c>
      <c r="F153" s="185" t="s">
        <v>771</v>
      </c>
      <c r="G153" s="185" t="s">
        <v>173</v>
      </c>
      <c r="H153" s="185" t="s">
        <v>147</v>
      </c>
      <c r="I153" s="185" t="s">
        <v>772</v>
      </c>
      <c r="J153" s="185" t="s">
        <v>149</v>
      </c>
    </row>
    <row r="154">
      <c r="A154" s="185" t="s">
        <v>819</v>
      </c>
      <c r="B154" s="185" t="s">
        <v>820</v>
      </c>
      <c r="C154" s="185" t="s">
        <v>821</v>
      </c>
      <c r="D154" s="185" t="s">
        <v>822</v>
      </c>
      <c r="E154" s="185" t="s">
        <v>770</v>
      </c>
      <c r="F154" s="185" t="s">
        <v>771</v>
      </c>
      <c r="G154" s="185" t="s">
        <v>173</v>
      </c>
      <c r="H154" s="185" t="s">
        <v>147</v>
      </c>
      <c r="I154" s="185" t="s">
        <v>772</v>
      </c>
      <c r="J154" s="185" t="s">
        <v>149</v>
      </c>
    </row>
    <row r="155">
      <c r="A155" s="185" t="s">
        <v>823</v>
      </c>
      <c r="B155" s="185" t="s">
        <v>298</v>
      </c>
      <c r="C155" s="185" t="s">
        <v>824</v>
      </c>
      <c r="D155" s="185" t="s">
        <v>825</v>
      </c>
      <c r="E155" s="185" t="s">
        <v>826</v>
      </c>
      <c r="F155" s="185" t="s">
        <v>827</v>
      </c>
      <c r="G155" s="185" t="s">
        <v>173</v>
      </c>
      <c r="H155" s="185" t="s">
        <v>147</v>
      </c>
      <c r="I155" s="185" t="s">
        <v>428</v>
      </c>
      <c r="J155" s="185" t="s">
        <v>149</v>
      </c>
    </row>
    <row r="156">
      <c r="A156" s="185" t="s">
        <v>828</v>
      </c>
      <c r="B156" s="185" t="s">
        <v>736</v>
      </c>
      <c r="C156" s="185" t="s">
        <v>829</v>
      </c>
      <c r="D156" s="185" t="s">
        <v>830</v>
      </c>
      <c r="E156" s="185" t="s">
        <v>826</v>
      </c>
      <c r="F156" s="185" t="s">
        <v>827</v>
      </c>
      <c r="G156" s="185" t="s">
        <v>173</v>
      </c>
      <c r="H156" s="185" t="s">
        <v>147</v>
      </c>
      <c r="I156" s="185" t="s">
        <v>428</v>
      </c>
      <c r="J156" s="185" t="s">
        <v>149</v>
      </c>
    </row>
    <row r="157">
      <c r="A157" s="185" t="s">
        <v>831</v>
      </c>
      <c r="B157" s="185" t="s">
        <v>832</v>
      </c>
      <c r="C157" s="185" t="s">
        <v>833</v>
      </c>
      <c r="D157" s="185" t="s">
        <v>834</v>
      </c>
      <c r="E157" s="185" t="s">
        <v>835</v>
      </c>
      <c r="F157" s="185" t="s">
        <v>771</v>
      </c>
      <c r="G157" s="185" t="s">
        <v>198</v>
      </c>
      <c r="H157" s="185" t="s">
        <v>147</v>
      </c>
      <c r="I157" s="185" t="s">
        <v>836</v>
      </c>
      <c r="J157" s="185" t="s">
        <v>149</v>
      </c>
    </row>
    <row r="158">
      <c r="A158" s="185" t="s">
        <v>837</v>
      </c>
      <c r="B158" s="185" t="s">
        <v>838</v>
      </c>
      <c r="C158" s="185" t="s">
        <v>839</v>
      </c>
      <c r="D158" s="185" t="s">
        <v>840</v>
      </c>
      <c r="E158" s="185" t="s">
        <v>841</v>
      </c>
      <c r="F158" s="185" t="s">
        <v>771</v>
      </c>
      <c r="G158" s="185" t="s">
        <v>198</v>
      </c>
      <c r="H158" s="185" t="s">
        <v>147</v>
      </c>
      <c r="I158" s="185" t="s">
        <v>842</v>
      </c>
      <c r="J158" s="185" t="s">
        <v>149</v>
      </c>
    </row>
    <row r="159">
      <c r="A159" s="185" t="s">
        <v>843</v>
      </c>
      <c r="B159" s="185" t="s">
        <v>844</v>
      </c>
      <c r="C159" s="185" t="s">
        <v>845</v>
      </c>
      <c r="D159" s="185" t="s">
        <v>846</v>
      </c>
      <c r="E159" s="185" t="s">
        <v>847</v>
      </c>
      <c r="F159" s="185" t="s">
        <v>771</v>
      </c>
      <c r="G159" s="185" t="s">
        <v>211</v>
      </c>
      <c r="H159" s="185" t="s">
        <v>147</v>
      </c>
      <c r="I159" s="185" t="s">
        <v>848</v>
      </c>
      <c r="J159" s="185" t="s">
        <v>149</v>
      </c>
    </row>
    <row r="160">
      <c r="A160" s="185" t="s">
        <v>849</v>
      </c>
      <c r="B160" s="185" t="s">
        <v>850</v>
      </c>
      <c r="C160" s="185" t="s">
        <v>851</v>
      </c>
      <c r="D160" s="185" t="s">
        <v>852</v>
      </c>
      <c r="E160" s="185" t="s">
        <v>853</v>
      </c>
      <c r="F160" s="185" t="s">
        <v>771</v>
      </c>
      <c r="G160" s="185" t="s">
        <v>173</v>
      </c>
      <c r="H160" s="185" t="s">
        <v>147</v>
      </c>
      <c r="I160" s="185" t="s">
        <v>273</v>
      </c>
      <c r="J160" s="185" t="s">
        <v>149</v>
      </c>
    </row>
    <row r="161">
      <c r="A161" s="185" t="s">
        <v>854</v>
      </c>
      <c r="B161" s="185" t="s">
        <v>855</v>
      </c>
      <c r="C161" s="185" t="s">
        <v>856</v>
      </c>
      <c r="D161" s="185" t="s">
        <v>857</v>
      </c>
      <c r="E161" s="185" t="s">
        <v>858</v>
      </c>
      <c r="F161" s="185" t="s">
        <v>771</v>
      </c>
      <c r="G161" s="185" t="s">
        <v>198</v>
      </c>
      <c r="H161" s="185" t="s">
        <v>147</v>
      </c>
      <c r="I161" s="185" t="s">
        <v>224</v>
      </c>
      <c r="J161" s="185" t="s">
        <v>149</v>
      </c>
    </row>
    <row r="162">
      <c r="A162" s="185" t="s">
        <v>859</v>
      </c>
      <c r="B162" s="185" t="s">
        <v>860</v>
      </c>
      <c r="C162" s="185" t="s">
        <v>861</v>
      </c>
      <c r="D162" s="185" t="s">
        <v>862</v>
      </c>
      <c r="E162" s="185" t="s">
        <v>858</v>
      </c>
      <c r="F162" s="185" t="s">
        <v>771</v>
      </c>
      <c r="G162" s="185" t="s">
        <v>173</v>
      </c>
      <c r="H162" s="185" t="s">
        <v>147</v>
      </c>
      <c r="I162" s="185" t="s">
        <v>350</v>
      </c>
      <c r="J162" s="185" t="s">
        <v>149</v>
      </c>
    </row>
    <row r="163">
      <c r="A163" s="185" t="s">
        <v>863</v>
      </c>
      <c r="B163" s="185" t="s">
        <v>864</v>
      </c>
      <c r="C163" s="185" t="s">
        <v>865</v>
      </c>
      <c r="D163" s="185" t="s">
        <v>866</v>
      </c>
      <c r="E163" s="185" t="s">
        <v>867</v>
      </c>
      <c r="F163" s="185" t="s">
        <v>771</v>
      </c>
      <c r="G163" s="185" t="s">
        <v>173</v>
      </c>
      <c r="H163" s="185" t="s">
        <v>147</v>
      </c>
      <c r="I163" s="185" t="s">
        <v>174</v>
      </c>
      <c r="J163" s="185" t="s">
        <v>149</v>
      </c>
    </row>
    <row r="164">
      <c r="A164" s="185" t="s">
        <v>868</v>
      </c>
      <c r="B164" s="185" t="s">
        <v>869</v>
      </c>
      <c r="C164" s="185" t="s">
        <v>870</v>
      </c>
      <c r="D164" s="185" t="s">
        <v>871</v>
      </c>
      <c r="E164" s="185" t="s">
        <v>872</v>
      </c>
      <c r="F164" s="185" t="s">
        <v>771</v>
      </c>
      <c r="G164" s="185" t="s">
        <v>173</v>
      </c>
      <c r="H164" s="185" t="s">
        <v>147</v>
      </c>
      <c r="I164" s="185" t="s">
        <v>772</v>
      </c>
      <c r="J164" s="185" t="s">
        <v>149</v>
      </c>
    </row>
    <row r="165">
      <c r="A165" s="185" t="s">
        <v>873</v>
      </c>
      <c r="B165" s="185" t="s">
        <v>874</v>
      </c>
      <c r="C165" s="185" t="s">
        <v>875</v>
      </c>
      <c r="D165" s="185" t="s">
        <v>876</v>
      </c>
      <c r="E165" s="185" t="s">
        <v>877</v>
      </c>
      <c r="F165" s="185" t="s">
        <v>771</v>
      </c>
      <c r="G165" s="185" t="s">
        <v>173</v>
      </c>
      <c r="H165" s="185" t="s">
        <v>147</v>
      </c>
      <c r="I165" s="185" t="s">
        <v>878</v>
      </c>
      <c r="J165" s="185" t="s">
        <v>149</v>
      </c>
    </row>
    <row r="166">
      <c r="A166" s="185" t="s">
        <v>879</v>
      </c>
      <c r="B166" s="185" t="s">
        <v>880</v>
      </c>
      <c r="C166" s="185" t="s">
        <v>881</v>
      </c>
      <c r="D166" s="185" t="s">
        <v>882</v>
      </c>
      <c r="E166" s="185" t="s">
        <v>883</v>
      </c>
      <c r="F166" s="185" t="s">
        <v>771</v>
      </c>
      <c r="G166" s="185" t="s">
        <v>173</v>
      </c>
      <c r="H166" s="185" t="s">
        <v>147</v>
      </c>
      <c r="I166" s="185" t="s">
        <v>878</v>
      </c>
      <c r="J166" s="185" t="s">
        <v>149</v>
      </c>
    </row>
    <row r="167">
      <c r="A167" s="185" t="s">
        <v>884</v>
      </c>
      <c r="B167" s="185" t="s">
        <v>885</v>
      </c>
      <c r="C167" s="185" t="s">
        <v>886</v>
      </c>
      <c r="D167" s="185" t="s">
        <v>887</v>
      </c>
      <c r="E167" s="185" t="s">
        <v>877</v>
      </c>
      <c r="F167" s="185" t="s">
        <v>771</v>
      </c>
      <c r="G167" s="185" t="s">
        <v>185</v>
      </c>
      <c r="H167" s="185" t="s">
        <v>147</v>
      </c>
      <c r="I167" s="185" t="s">
        <v>878</v>
      </c>
      <c r="J167" s="185" t="s">
        <v>149</v>
      </c>
    </row>
    <row r="168">
      <c r="A168" s="185" t="s">
        <v>888</v>
      </c>
      <c r="B168" s="185" t="s">
        <v>535</v>
      </c>
      <c r="C168" s="185" t="s">
        <v>889</v>
      </c>
      <c r="D168" s="185" t="s">
        <v>890</v>
      </c>
      <c r="E168" s="185" t="s">
        <v>891</v>
      </c>
      <c r="F168" s="185" t="s">
        <v>771</v>
      </c>
      <c r="G168" s="185" t="s">
        <v>173</v>
      </c>
      <c r="H168" s="185" t="s">
        <v>147</v>
      </c>
      <c r="I168" s="185" t="s">
        <v>878</v>
      </c>
      <c r="J168" s="185" t="s">
        <v>149</v>
      </c>
    </row>
    <row r="169">
      <c r="A169" s="185" t="s">
        <v>892</v>
      </c>
      <c r="B169" s="185" t="s">
        <v>893</v>
      </c>
      <c r="C169" s="185" t="s">
        <v>894</v>
      </c>
      <c r="D169" s="185" t="s">
        <v>895</v>
      </c>
      <c r="E169" s="185" t="s">
        <v>896</v>
      </c>
      <c r="F169" s="185" t="s">
        <v>771</v>
      </c>
      <c r="G169" s="185" t="s">
        <v>173</v>
      </c>
      <c r="H169" s="185" t="s">
        <v>147</v>
      </c>
      <c r="I169" s="185" t="s">
        <v>435</v>
      </c>
      <c r="J169" s="185" t="s">
        <v>149</v>
      </c>
    </row>
    <row r="170">
      <c r="A170" s="185" t="s">
        <v>897</v>
      </c>
      <c r="B170" s="185" t="s">
        <v>898</v>
      </c>
      <c r="C170" s="185" t="s">
        <v>899</v>
      </c>
      <c r="D170" s="185" t="s">
        <v>900</v>
      </c>
      <c r="E170" s="185" t="s">
        <v>896</v>
      </c>
      <c r="F170" s="185" t="s">
        <v>771</v>
      </c>
      <c r="G170" s="185" t="s">
        <v>198</v>
      </c>
      <c r="H170" s="185" t="s">
        <v>147</v>
      </c>
      <c r="I170" s="185" t="s">
        <v>206</v>
      </c>
      <c r="J170" s="185" t="s">
        <v>149</v>
      </c>
    </row>
    <row r="171">
      <c r="A171" s="185" t="s">
        <v>901</v>
      </c>
      <c r="B171" s="185" t="s">
        <v>902</v>
      </c>
      <c r="C171" s="185" t="s">
        <v>903</v>
      </c>
      <c r="D171" s="185" t="s">
        <v>904</v>
      </c>
      <c r="E171" s="185" t="s">
        <v>905</v>
      </c>
      <c r="F171" s="185" t="s">
        <v>771</v>
      </c>
      <c r="G171" s="185" t="s">
        <v>185</v>
      </c>
      <c r="H171" s="185" t="s">
        <v>147</v>
      </c>
      <c r="I171" s="185" t="s">
        <v>206</v>
      </c>
      <c r="J171" s="185" t="s">
        <v>149</v>
      </c>
    </row>
    <row r="172">
      <c r="A172" s="185" t="s">
        <v>906</v>
      </c>
      <c r="B172" s="185" t="s">
        <v>907</v>
      </c>
      <c r="C172" s="185" t="s">
        <v>908</v>
      </c>
      <c r="D172" s="185" t="s">
        <v>909</v>
      </c>
      <c r="E172" s="185" t="s">
        <v>910</v>
      </c>
      <c r="F172" s="185" t="s">
        <v>771</v>
      </c>
      <c r="G172" s="185" t="s">
        <v>173</v>
      </c>
      <c r="H172" s="185" t="s">
        <v>147</v>
      </c>
      <c r="I172" s="185" t="s">
        <v>428</v>
      </c>
      <c r="J172" s="185" t="s">
        <v>149</v>
      </c>
    </row>
    <row r="173">
      <c r="A173" s="185" t="s">
        <v>911</v>
      </c>
      <c r="B173" s="185" t="s">
        <v>912</v>
      </c>
      <c r="C173" s="185" t="s">
        <v>913</v>
      </c>
      <c r="D173" s="185" t="s">
        <v>914</v>
      </c>
      <c r="E173" s="185" t="s">
        <v>915</v>
      </c>
      <c r="F173" s="185" t="s">
        <v>454</v>
      </c>
      <c r="G173" s="185" t="s">
        <v>173</v>
      </c>
      <c r="H173" s="185" t="s">
        <v>147</v>
      </c>
      <c r="I173" s="185" t="s">
        <v>916</v>
      </c>
      <c r="J173" s="185" t="s">
        <v>149</v>
      </c>
    </row>
    <row r="174">
      <c r="A174" s="185" t="s">
        <v>917</v>
      </c>
      <c r="B174" s="185" t="s">
        <v>918</v>
      </c>
      <c r="C174" s="185" t="s">
        <v>919</v>
      </c>
      <c r="D174" s="185" t="s">
        <v>920</v>
      </c>
      <c r="E174" s="185" t="s">
        <v>915</v>
      </c>
      <c r="F174" s="185" t="s">
        <v>454</v>
      </c>
      <c r="G174" s="185" t="s">
        <v>173</v>
      </c>
      <c r="H174" s="185" t="s">
        <v>147</v>
      </c>
      <c r="I174" s="185" t="s">
        <v>916</v>
      </c>
      <c r="J174" s="185" t="s">
        <v>149</v>
      </c>
    </row>
    <row r="175">
      <c r="A175" s="185" t="s">
        <v>921</v>
      </c>
      <c r="B175" s="185" t="s">
        <v>922</v>
      </c>
      <c r="C175" s="185" t="s">
        <v>923</v>
      </c>
      <c r="D175" s="185" t="s">
        <v>924</v>
      </c>
      <c r="E175" s="185" t="s">
        <v>925</v>
      </c>
      <c r="F175" s="185" t="s">
        <v>771</v>
      </c>
      <c r="G175" s="185" t="s">
        <v>146</v>
      </c>
      <c r="H175" s="185" t="s">
        <v>147</v>
      </c>
      <c r="I175" s="185" t="s">
        <v>329</v>
      </c>
      <c r="J175" s="185" t="s">
        <v>149</v>
      </c>
    </row>
    <row r="176">
      <c r="A176" s="185" t="s">
        <v>926</v>
      </c>
      <c r="B176" s="185" t="s">
        <v>927</v>
      </c>
      <c r="C176" s="185" t="s">
        <v>928</v>
      </c>
      <c r="D176" s="185" t="s">
        <v>929</v>
      </c>
      <c r="E176" s="185" t="s">
        <v>930</v>
      </c>
      <c r="F176" s="185" t="s">
        <v>771</v>
      </c>
      <c r="G176" s="185" t="s">
        <v>173</v>
      </c>
      <c r="H176" s="185" t="s">
        <v>147</v>
      </c>
      <c r="I176" s="185" t="s">
        <v>599</v>
      </c>
      <c r="J176" s="185" t="s">
        <v>149</v>
      </c>
    </row>
    <row r="177">
      <c r="A177" s="185" t="s">
        <v>931</v>
      </c>
      <c r="B177" s="185" t="s">
        <v>535</v>
      </c>
      <c r="C177" s="185" t="s">
        <v>932</v>
      </c>
      <c r="D177" s="185" t="s">
        <v>933</v>
      </c>
      <c r="E177" s="185" t="s">
        <v>930</v>
      </c>
      <c r="F177" s="185" t="s">
        <v>771</v>
      </c>
      <c r="G177" s="185" t="s">
        <v>173</v>
      </c>
      <c r="H177" s="185" t="s">
        <v>147</v>
      </c>
      <c r="I177" s="185" t="s">
        <v>599</v>
      </c>
      <c r="J177" s="185" t="s">
        <v>149</v>
      </c>
    </row>
    <row r="178">
      <c r="A178" s="185" t="s">
        <v>934</v>
      </c>
      <c r="B178" s="185" t="s">
        <v>577</v>
      </c>
      <c r="C178" s="185" t="s">
        <v>935</v>
      </c>
      <c r="D178" s="185" t="s">
        <v>936</v>
      </c>
      <c r="E178" s="185" t="s">
        <v>937</v>
      </c>
      <c r="F178" s="185" t="s">
        <v>771</v>
      </c>
      <c r="G178" s="185" t="s">
        <v>173</v>
      </c>
      <c r="H178" s="185" t="s">
        <v>147</v>
      </c>
      <c r="I178" s="185" t="s">
        <v>350</v>
      </c>
      <c r="J178" s="185" t="s">
        <v>149</v>
      </c>
    </row>
    <row r="179">
      <c r="A179" s="185" t="s">
        <v>938</v>
      </c>
      <c r="B179" s="185" t="s">
        <v>939</v>
      </c>
      <c r="C179" s="185" t="s">
        <v>940</v>
      </c>
      <c r="D179" s="185" t="s">
        <v>941</v>
      </c>
      <c r="E179" s="185" t="s">
        <v>942</v>
      </c>
      <c r="F179" s="185" t="s">
        <v>771</v>
      </c>
      <c r="G179" s="185" t="s">
        <v>173</v>
      </c>
      <c r="H179" s="185" t="s">
        <v>147</v>
      </c>
      <c r="I179" s="185" t="s">
        <v>539</v>
      </c>
      <c r="J179" s="185" t="s">
        <v>149</v>
      </c>
    </row>
    <row r="180">
      <c r="A180" s="185" t="s">
        <v>943</v>
      </c>
      <c r="B180" s="185" t="s">
        <v>944</v>
      </c>
      <c r="C180" s="185" t="s">
        <v>945</v>
      </c>
      <c r="D180" s="185" t="s">
        <v>946</v>
      </c>
      <c r="E180" s="185" t="s">
        <v>947</v>
      </c>
      <c r="F180" s="185" t="s">
        <v>771</v>
      </c>
      <c r="G180" s="185" t="s">
        <v>173</v>
      </c>
      <c r="H180" s="185" t="s">
        <v>147</v>
      </c>
      <c r="I180" s="185" t="s">
        <v>948</v>
      </c>
      <c r="J180" s="185" t="s">
        <v>149</v>
      </c>
    </row>
    <row r="181">
      <c r="A181" s="185" t="s">
        <v>949</v>
      </c>
      <c r="B181" s="185" t="s">
        <v>950</v>
      </c>
      <c r="C181" s="185" t="s">
        <v>951</v>
      </c>
      <c r="D181" s="185" t="s">
        <v>952</v>
      </c>
      <c r="E181" s="185" t="s">
        <v>953</v>
      </c>
      <c r="F181" s="185" t="s">
        <v>771</v>
      </c>
      <c r="G181" s="185" t="s">
        <v>189</v>
      </c>
      <c r="H181" s="185" t="s">
        <v>147</v>
      </c>
      <c r="I181" s="185" t="s">
        <v>772</v>
      </c>
      <c r="J181" s="185" t="s">
        <v>149</v>
      </c>
    </row>
    <row r="182">
      <c r="A182" s="185" t="s">
        <v>954</v>
      </c>
      <c r="B182" s="185" t="s">
        <v>955</v>
      </c>
      <c r="C182" s="185" t="s">
        <v>956</v>
      </c>
      <c r="D182" s="185" t="s">
        <v>957</v>
      </c>
      <c r="E182" s="185" t="s">
        <v>953</v>
      </c>
      <c r="F182" s="185" t="s">
        <v>771</v>
      </c>
      <c r="G182" s="185" t="s">
        <v>173</v>
      </c>
      <c r="H182" s="185" t="s">
        <v>147</v>
      </c>
      <c r="I182" s="185" t="s">
        <v>772</v>
      </c>
      <c r="J182" s="185" t="s">
        <v>149</v>
      </c>
    </row>
    <row r="183">
      <c r="A183" s="185" t="s">
        <v>958</v>
      </c>
      <c r="B183" s="185" t="s">
        <v>307</v>
      </c>
      <c r="C183" s="185" t="s">
        <v>959</v>
      </c>
      <c r="D183" s="185" t="s">
        <v>960</v>
      </c>
      <c r="E183" s="185" t="s">
        <v>961</v>
      </c>
      <c r="F183" s="185" t="s">
        <v>771</v>
      </c>
      <c r="G183" s="185" t="s">
        <v>173</v>
      </c>
      <c r="H183" s="185" t="s">
        <v>147</v>
      </c>
      <c r="I183" s="185" t="s">
        <v>539</v>
      </c>
      <c r="J183" s="185" t="s">
        <v>149</v>
      </c>
    </row>
    <row r="184">
      <c r="A184" s="185" t="s">
        <v>962</v>
      </c>
      <c r="B184" s="185" t="s">
        <v>963</v>
      </c>
      <c r="C184" s="185" t="s">
        <v>964</v>
      </c>
      <c r="D184" s="185" t="s">
        <v>965</v>
      </c>
      <c r="E184" s="185" t="s">
        <v>966</v>
      </c>
      <c r="F184" s="185" t="s">
        <v>771</v>
      </c>
      <c r="G184" s="185" t="s">
        <v>173</v>
      </c>
      <c r="H184" s="185" t="s">
        <v>147</v>
      </c>
      <c r="I184" s="185" t="s">
        <v>350</v>
      </c>
      <c r="J184" s="185" t="s">
        <v>149</v>
      </c>
    </row>
    <row r="185">
      <c r="A185" s="185" t="s">
        <v>967</v>
      </c>
      <c r="B185" s="185" t="s">
        <v>968</v>
      </c>
      <c r="C185" s="185" t="s">
        <v>969</v>
      </c>
      <c r="D185" s="185" t="s">
        <v>970</v>
      </c>
      <c r="E185" s="185" t="s">
        <v>961</v>
      </c>
      <c r="F185" s="185" t="s">
        <v>771</v>
      </c>
      <c r="G185" s="185" t="s">
        <v>198</v>
      </c>
      <c r="H185" s="185" t="s">
        <v>147</v>
      </c>
      <c r="I185" s="185" t="s">
        <v>350</v>
      </c>
      <c r="J185" s="185" t="s">
        <v>149</v>
      </c>
    </row>
    <row r="186">
      <c r="A186" s="185" t="s">
        <v>971</v>
      </c>
      <c r="B186" s="185" t="s">
        <v>972</v>
      </c>
      <c r="C186" s="185" t="s">
        <v>973</v>
      </c>
      <c r="D186" s="185" t="s">
        <v>974</v>
      </c>
      <c r="E186" s="185" t="s">
        <v>975</v>
      </c>
      <c r="F186" s="185" t="s">
        <v>976</v>
      </c>
      <c r="G186" s="185" t="s">
        <v>173</v>
      </c>
      <c r="H186" s="185" t="s">
        <v>147</v>
      </c>
      <c r="I186" s="185" t="s">
        <v>682</v>
      </c>
      <c r="J186" s="185" t="s">
        <v>149</v>
      </c>
    </row>
    <row r="187">
      <c r="A187" s="185" t="s">
        <v>977</v>
      </c>
      <c r="B187" s="185" t="s">
        <v>978</v>
      </c>
      <c r="C187" s="185" t="s">
        <v>979</v>
      </c>
      <c r="D187" s="185" t="s">
        <v>980</v>
      </c>
      <c r="E187" s="185" t="s">
        <v>975</v>
      </c>
      <c r="F187" s="185" t="s">
        <v>976</v>
      </c>
      <c r="G187" s="185" t="s">
        <v>173</v>
      </c>
      <c r="H187" s="185" t="s">
        <v>147</v>
      </c>
      <c r="I187" s="185" t="s">
        <v>682</v>
      </c>
      <c r="J187" s="185" t="s">
        <v>149</v>
      </c>
    </row>
    <row r="188">
      <c r="A188" s="185" t="s">
        <v>981</v>
      </c>
      <c r="B188" s="185" t="s">
        <v>982</v>
      </c>
      <c r="C188" s="185" t="s">
        <v>983</v>
      </c>
      <c r="D188" s="185" t="s">
        <v>984</v>
      </c>
      <c r="E188" s="185" t="s">
        <v>985</v>
      </c>
      <c r="F188" s="185" t="s">
        <v>986</v>
      </c>
      <c r="G188" s="185" t="s">
        <v>169</v>
      </c>
      <c r="H188" s="185" t="s">
        <v>147</v>
      </c>
      <c r="I188" s="185" t="s">
        <v>772</v>
      </c>
      <c r="J188" s="185" t="s">
        <v>149</v>
      </c>
    </row>
    <row r="189">
      <c r="A189" s="185" t="s">
        <v>987</v>
      </c>
      <c r="B189" s="185" t="s">
        <v>988</v>
      </c>
      <c r="C189" s="185" t="s">
        <v>989</v>
      </c>
      <c r="D189" s="185" t="s">
        <v>990</v>
      </c>
      <c r="E189" s="185" t="s">
        <v>991</v>
      </c>
      <c r="F189" s="185" t="s">
        <v>992</v>
      </c>
      <c r="G189" s="185" t="s">
        <v>175</v>
      </c>
      <c r="H189" s="185" t="s">
        <v>147</v>
      </c>
      <c r="I189" s="185" t="s">
        <v>455</v>
      </c>
      <c r="J189" s="185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