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/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</borders>
  <cellStyleXfs count="3">
    <xf numFmtId="0" fontId="0" fillId="0" borderId="0"/>
    <xf numFmtId="10" fontId="2" fillId="0" borderId="2"/>
    <xf numFmtId="164" fontId="2" fillId="0" borderId="2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0" fontId="2" fillId="0" borderId="2" pivotButton="0" quotePrefix="0" xfId="1"/>
    <xf numFmtId="164" fontId="2" fillId="0" borderId="2" pivotButton="0" quotePrefix="0" xfId="2"/>
  </cellXfs>
  <cellStyles count="3">
    <cellStyle name="Normal" xfId="0" builtinId="0"/>
    <cellStyle name="percentage" xfId="1" hidden="0"/>
    <cellStyle name="currency_format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02/05/24</t>
        </is>
      </c>
      <c r="B1" t="inlineStr">
        <is>
          <t>03/01/24</t>
        </is>
      </c>
      <c r="C1" t="inlineStr">
        <is>
          <t>Open Positions</t>
        </is>
      </c>
      <c r="D1" t="inlineStr">
        <is>
          <t>Total</t>
        </is>
      </c>
      <c r="AK1" t="inlineStr">
        <is>
          <t>02/09/24</t>
        </is>
      </c>
      <c r="AL1" t="inlineStr">
        <is>
          <t>02/16/24</t>
        </is>
      </c>
      <c r="AM1" t="inlineStr">
        <is>
          <t>02/23/24</t>
        </is>
      </c>
      <c r="AN1" t="inlineStr">
        <is>
          <t>03/01/24</t>
        </is>
      </c>
      <c r="AO1" t="inlineStr">
        <is>
          <t>03/08/24</t>
        </is>
      </c>
      <c r="AP1" t="inlineStr">
        <is>
          <t>03/15/24</t>
        </is>
      </c>
      <c r="AQ1" t="inlineStr">
        <is>
          <t>03/22/24</t>
        </is>
      </c>
      <c r="AR1" t="inlineStr">
        <is>
          <t>03/29/24</t>
        </is>
      </c>
      <c r="AS1" t="inlineStr">
        <is>
          <t>04/05/24</t>
        </is>
      </c>
    </row>
    <row r="2">
      <c r="A2" s="1" t="inlineStr">
        <is>
          <t>check date &gt;&gt;</t>
        </is>
      </c>
      <c r="B2" s="1" t="inlineStr">
        <is>
          <t>02/05/24</t>
        </is>
      </c>
      <c r="C2" s="1" t="inlineStr">
        <is>
          <t>trade date</t>
        </is>
      </c>
      <c r="D2" s="1" t="inlineStr">
        <is>
          <t>option Expiration date</t>
        </is>
      </c>
      <c r="E2" s="1" t="inlineStr">
        <is>
          <t>days till exp (trade date)</t>
        </is>
      </c>
      <c r="F2" s="1" t="inlineStr">
        <is>
          <t>days till exp (current)</t>
        </is>
      </c>
      <c r="G2" s="1" t="inlineStr">
        <is>
          <t>order expiration date "time in force"</t>
        </is>
      </c>
      <c r="H2" s="1" t="inlineStr">
        <is>
          <t>days till expiration (if an order)</t>
        </is>
      </c>
      <c r="I2" s="1" t="inlineStr">
        <is>
          <t>Strike</t>
        </is>
      </c>
      <c r="J2" s="1" t="inlineStr">
        <is>
          <t>underlying symbol</t>
        </is>
      </c>
      <c r="K2" s="1" t="inlineStr">
        <is>
          <t>underlying price at time of trade</t>
        </is>
      </c>
      <c r="L2" s="1" t="inlineStr">
        <is>
          <t>otm at time of trade</t>
        </is>
      </c>
      <c r="M2" s="1" t="inlineStr">
        <is>
          <t>underlying price, current</t>
        </is>
      </c>
      <c r="N2" s="1" t="inlineStr">
        <is>
          <t>otm, current</t>
        </is>
      </c>
      <c r="O2" s="1" t="inlineStr">
        <is>
          <t>$ amount of stock itm can be called (-) or put (+)</t>
        </is>
      </c>
      <c r="P2" s="1" t="inlineStr">
        <is>
          <t>weight</t>
        </is>
      </c>
      <c r="Q2" s="1" t="inlineStr">
        <is>
          <t>weighted otm</t>
        </is>
      </c>
      <c r="R2" s="1" t="inlineStr">
        <is>
          <t>mkt beta</t>
        </is>
      </c>
      <c r="S2" s="1" t="inlineStr">
        <is>
          <t>Type</t>
        </is>
      </c>
      <c r="T2" s="1" t="inlineStr">
        <is>
          <t>mkt beta* mkt px*contracts</t>
        </is>
      </c>
      <c r="U2" s="1" t="inlineStr">
        <is>
          <t>Qty</t>
        </is>
      </c>
      <c r="V2" s="1" t="inlineStr">
        <is>
          <t>mkt price *number of contracts</t>
        </is>
      </c>
      <c r="W2" s="1" t="inlineStr">
        <is>
          <t>Trade Price/premium</t>
        </is>
      </c>
      <c r="X2" s="1" t="inlineStr">
        <is>
          <t>trade price as percent of notional</t>
        </is>
      </c>
      <c r="Y2" s="1" t="inlineStr">
        <is>
          <t>annual yield at strike at time of trade</t>
        </is>
      </c>
      <c r="Z2" s="1" t="inlineStr">
        <is>
          <t>yield on cost at time of trade</t>
        </is>
      </c>
      <c r="AA2" s="1" t="inlineStr">
        <is>
          <t>multiple on cost</t>
        </is>
      </c>
      <c r="AB2" s="1" t="inlineStr">
        <is>
          <t>yield at current mkt price at time of trade</t>
        </is>
      </c>
      <c r="AC2" s="1" t="inlineStr">
        <is>
          <t>premium</t>
        </is>
      </c>
      <c r="AD2" s="1" t="inlineStr">
        <is>
          <t>contracted in October</t>
        </is>
      </c>
      <c r="AE2" s="1" t="inlineStr">
        <is>
          <t>contracted in November</t>
        </is>
      </c>
      <c r="AF2" s="1" t="inlineStr">
        <is>
          <t>contracted in December</t>
        </is>
      </c>
      <c r="AG2" s="1" t="inlineStr">
        <is>
          <t>contracted in January</t>
        </is>
      </c>
      <c r="AH2" s="1" t="inlineStr">
        <is>
          <t>contracted in February</t>
        </is>
      </c>
      <c r="AI2" s="1" t="inlineStr">
        <is>
          <t>cash if exercised</t>
        </is>
      </c>
      <c r="AJ2" s="1" t="inlineStr">
        <is>
          <t>days &gt;&gt;</t>
        </is>
      </c>
      <c r="AK2" s="1">
        <f>AK1-A1</f>
        <v/>
      </c>
      <c r="AL2" s="1">
        <f>AL1-A1</f>
        <v/>
      </c>
      <c r="AM2" s="1">
        <f>AM1-A1</f>
        <v/>
      </c>
      <c r="AN2" s="1">
        <f>AN1-A1</f>
        <v/>
      </c>
      <c r="AO2" s="1">
        <f>AO1-A1</f>
        <v/>
      </c>
      <c r="AP2" s="1">
        <f>AP1-A1</f>
        <v/>
      </c>
      <c r="AQ2" s="1">
        <f>AQ1-A1</f>
        <v/>
      </c>
      <c r="AR2" s="1">
        <f>AR1-A1</f>
        <v/>
      </c>
      <c r="AS2" s="1">
        <f>AS1-A1</f>
        <v/>
      </c>
    </row>
    <row r="3">
      <c r="C3" t="inlineStr">
        <is>
          <t>01/09/24</t>
        </is>
      </c>
      <c r="D3" t="inlineStr">
        <is>
          <t>03/15/24</t>
        </is>
      </c>
      <c r="E3">
        <f>D3-C3</f>
        <v/>
      </c>
      <c r="F3">
        <f>D3-BF1</f>
        <v/>
      </c>
      <c r="I3" t="n">
        <v>4</v>
      </c>
      <c r="J3" t="inlineStr">
        <is>
          <t>JBLU</t>
        </is>
      </c>
      <c r="K3" t="inlineStr">
        <is>
          <t>5.51</t>
        </is>
      </c>
      <c r="L3" s="2">
        <f>(I3-K3)/K3</f>
        <v/>
      </c>
      <c r="M3">
        <f>IFERROR(GOOGLEFINANCE("JBLU"), 59.06)</f>
        <v/>
      </c>
      <c r="N3" s="2">
        <f>(I3-M3)/M3</f>
        <v/>
      </c>
      <c r="O3">
        <f>IF(AND(LOWER(S3)="call",N3&lt;0), I3*100*U3, 0)</f>
        <v/>
      </c>
      <c r="P3">
        <f>U3*I3</f>
        <v/>
      </c>
      <c r="Q3" s="2">
        <f>U3*N3*I3</f>
        <v/>
      </c>
      <c r="R3" t="inlineStr">
        <is>
          <t>1.80</t>
        </is>
      </c>
      <c r="S3" t="inlineStr">
        <is>
          <t>Put</t>
        </is>
      </c>
      <c r="T3" s="3">
        <f>R3*M3*U3</f>
        <v/>
      </c>
      <c r="U3" t="n">
        <v>-7</v>
      </c>
      <c r="V3" s="3">
        <f>U3*M3</f>
        <v/>
      </c>
      <c r="W3" t="n">
        <v>0.3</v>
      </c>
      <c r="X3" s="2">
        <f>-AC3/AI3</f>
        <v/>
      </c>
      <c r="Y3" s="2">
        <f>W3*(365/E3)/I3</f>
        <v/>
      </c>
      <c r="AB3" s="2">
        <f>$W3*(365/$E3)/K3</f>
        <v/>
      </c>
      <c r="AC3" t="n">
        <v>206.06</v>
      </c>
      <c r="AG3">
        <f>AC3</f>
        <v/>
      </c>
      <c r="AI3" s="3">
        <f>IF(LOWER(S3)="put", U3*I3*100,-U3*I3*100)</f>
        <v/>
      </c>
      <c r="AK3" s="3" t="n"/>
      <c r="AL3" s="3" t="n"/>
      <c r="AM3" s="3" t="n"/>
      <c r="AN3" s="3" t="n"/>
      <c r="AO3" s="3" t="n"/>
      <c r="AP3" s="3">
        <f>AI3</f>
        <v/>
      </c>
      <c r="AQ3" s="3" t="n"/>
      <c r="AR3" s="3" t="n"/>
      <c r="AS3" s="3" t="n"/>
    </row>
    <row r="4">
      <c r="C4" t="inlineStr">
        <is>
          <t>01/09/24</t>
        </is>
      </c>
      <c r="D4" t="inlineStr">
        <is>
          <t>02/16/24</t>
        </is>
      </c>
      <c r="E4">
        <f>D4-C4</f>
        <v/>
      </c>
      <c r="F4">
        <f>D4-BF1</f>
        <v/>
      </c>
      <c r="I4" t="n">
        <v>10</v>
      </c>
      <c r="J4" t="inlineStr">
        <is>
          <t>WBD</t>
        </is>
      </c>
      <c r="K4" t="inlineStr">
        <is>
          <t>10.37</t>
        </is>
      </c>
      <c r="L4" s="2">
        <f>(I4-K4)/K4</f>
        <v/>
      </c>
      <c r="M4">
        <f>IFERROR(GOOGLEFINANCE("WBD"), 59.06)</f>
        <v/>
      </c>
      <c r="N4" s="2">
        <f>(I4-M4)/M4</f>
        <v/>
      </c>
      <c r="O4">
        <f>IF(AND(LOWER(S4)="call",N4&lt;0), I4*100*U4, 0)</f>
        <v/>
      </c>
      <c r="P4">
        <f>U4*I4</f>
        <v/>
      </c>
      <c r="Q4" s="2">
        <f>U4*N4*I4</f>
        <v/>
      </c>
      <c r="R4" t="inlineStr">
        <is>
          <t>1.55</t>
        </is>
      </c>
      <c r="S4" t="inlineStr">
        <is>
          <t>Put</t>
        </is>
      </c>
      <c r="T4" s="3">
        <f>R4*M4*U4</f>
        <v/>
      </c>
      <c r="U4" t="n">
        <v>-4</v>
      </c>
      <c r="V4" s="3">
        <f>U4*M4</f>
        <v/>
      </c>
      <c r="W4" t="n">
        <v>0.24</v>
      </c>
      <c r="X4" s="2">
        <f>-AC4/AI4</f>
        <v/>
      </c>
      <c r="Y4" s="2">
        <f>W4*(365/E4)/I4</f>
        <v/>
      </c>
      <c r="AB4" s="2">
        <f>$W4*(365/$E4)/K4</f>
        <v/>
      </c>
      <c r="AC4" t="n">
        <v>93.75</v>
      </c>
      <c r="AG4">
        <f>AC4</f>
        <v/>
      </c>
      <c r="AI4" s="3">
        <f>IF(LOWER(S4)="put", U4*I4*100,-U4*I4*100)</f>
        <v/>
      </c>
      <c r="AK4" s="3" t="n"/>
      <c r="AL4" s="3">
        <f>AI4</f>
        <v/>
      </c>
      <c r="AM4" s="3" t="n"/>
      <c r="AN4" s="3" t="n"/>
      <c r="AO4" s="3" t="n"/>
      <c r="AP4" s="3" t="n"/>
      <c r="AQ4" s="3" t="n"/>
      <c r="AR4" s="3" t="n"/>
      <c r="AS4" s="3" t="n"/>
    </row>
    <row r="5">
      <c r="C5" t="inlineStr">
        <is>
          <t>01/09/24</t>
        </is>
      </c>
      <c r="D5" t="inlineStr">
        <is>
          <t>02/16/24</t>
        </is>
      </c>
      <c r="E5">
        <f>D5-C5</f>
        <v/>
      </c>
      <c r="F5">
        <f>D5-BF1</f>
        <v/>
      </c>
      <c r="I5" t="n">
        <v>70</v>
      </c>
      <c r="J5" t="inlineStr">
        <is>
          <t>BABA</t>
        </is>
      </c>
      <c r="K5" t="inlineStr">
        <is>
          <t>72.13</t>
        </is>
      </c>
      <c r="L5" s="2">
        <f>(I5-K5)/K5</f>
        <v/>
      </c>
      <c r="M5">
        <f>IFERROR(GOOGLEFINANCE("BABA"), 59.06)</f>
        <v/>
      </c>
      <c r="N5" s="2">
        <f>(I5-M5)/M5</f>
        <v/>
      </c>
      <c r="O5">
        <f>IF(AND(LOWER(S5)="call",N5&lt;0), I5*100*U5, 0)</f>
        <v/>
      </c>
      <c r="P5">
        <f>U5*I5</f>
        <v/>
      </c>
      <c r="Q5" s="2">
        <f>U5*N5*I5</f>
        <v/>
      </c>
      <c r="R5" t="inlineStr">
        <is>
          <t>0.47</t>
        </is>
      </c>
      <c r="S5" t="inlineStr">
        <is>
          <t>Put</t>
        </is>
      </c>
      <c r="T5" s="3">
        <f>R5*M5*U5</f>
        <v/>
      </c>
      <c r="U5" t="n">
        <v>-1</v>
      </c>
      <c r="V5" s="3">
        <f>U5*M5</f>
        <v/>
      </c>
      <c r="W5" t="n">
        <v>2.07</v>
      </c>
      <c r="X5" s="2">
        <f>-AC5/AI5</f>
        <v/>
      </c>
      <c r="Y5" s="2">
        <f>W5*(365/E5)/I5</f>
        <v/>
      </c>
      <c r="AB5" s="2">
        <f>$W5*(365/$E5)/K5</f>
        <v/>
      </c>
      <c r="AC5" t="n">
        <v>206.44</v>
      </c>
      <c r="AG5">
        <f>AC5</f>
        <v/>
      </c>
      <c r="AI5" s="3">
        <f>IF(LOWER(S5)="put", U5*I5*100,-U5*I5*100)</f>
        <v/>
      </c>
      <c r="AK5" s="3" t="n"/>
      <c r="AL5" s="3">
        <f>AI5</f>
        <v/>
      </c>
      <c r="AM5" s="3" t="n"/>
      <c r="AN5" s="3" t="n"/>
      <c r="AO5" s="3" t="n"/>
      <c r="AP5" s="3" t="n"/>
      <c r="AQ5" s="3" t="n"/>
      <c r="AR5" s="3" t="n"/>
      <c r="AS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2024-02-05T14:46:32Z</dcterms:created>
  <dcterms:modified xmlns:dcterms="http://purl.org/dc/terms/" xmlns:xsi="http://www.w3.org/2001/XMLSchema-instance" xsi:type="dcterms:W3CDTF">2024-02-05T14:46:32Z</dcterms:modified>
</cp:coreProperties>
</file>