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3">
    <xf numFmtId="0" fontId="0" fillId="0" borderId="0"/>
    <xf numFmtId="10" fontId="2" fillId="0" borderId="2"/>
    <xf numFmtId="164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2" fillId="0" borderId="2" pivotButton="0" quotePrefix="0" xfId="1"/>
    <xf numFmtId="164" fontId="2" fillId="0" borderId="2" pivotButton="0" quotePrefix="0" xfId="2"/>
  </cellXfs>
  <cellStyles count="3">
    <cellStyle name="Normal" xfId="0" builtinId="0"/>
    <cellStyle name="percentage" xfId="1" hidden="0"/>
    <cellStyle name="currency_format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01/30/24</t>
        </is>
      </c>
      <c r="B1" t="inlineStr">
        <is>
          <t>02/01/24</t>
        </is>
      </c>
      <c r="C1" t="inlineStr">
        <is>
          <t>Open Positions</t>
        </is>
      </c>
      <c r="D1" t="inlineStr">
        <is>
          <t>Total</t>
        </is>
      </c>
      <c r="AK1" t="inlineStr">
        <is>
          <t>02/02/24</t>
        </is>
      </c>
      <c r="AL1" t="inlineStr">
        <is>
          <t>02/09/24</t>
        </is>
      </c>
      <c r="AM1" t="inlineStr">
        <is>
          <t>02/16/24</t>
        </is>
      </c>
      <c r="AN1" t="inlineStr">
        <is>
          <t>02/23/24</t>
        </is>
      </c>
      <c r="AO1" t="inlineStr">
        <is>
          <t>03/01/24</t>
        </is>
      </c>
      <c r="AP1" t="inlineStr">
        <is>
          <t>03/08/24</t>
        </is>
      </c>
      <c r="AQ1" t="inlineStr">
        <is>
          <t>03/15/24</t>
        </is>
      </c>
      <c r="AR1" t="inlineStr">
        <is>
          <t>03/22/24</t>
        </is>
      </c>
      <c r="AS1" t="inlineStr">
        <is>
          <t>03/29/24</t>
        </is>
      </c>
    </row>
    <row r="2">
      <c r="A2" s="1" t="inlineStr">
        <is>
          <t>check date &gt;&gt;</t>
        </is>
      </c>
      <c r="B2" s="1" t="inlineStr">
        <is>
          <t>01/30/24</t>
        </is>
      </c>
      <c r="C2" s="1" t="inlineStr">
        <is>
          <t>trade date</t>
        </is>
      </c>
      <c r="D2" s="1" t="inlineStr">
        <is>
          <t>option Expiration date</t>
        </is>
      </c>
      <c r="E2" s="1" t="inlineStr">
        <is>
          <t>days till exp (trade date)</t>
        </is>
      </c>
      <c r="F2" s="1" t="inlineStr">
        <is>
          <t>days till exp (current)</t>
        </is>
      </c>
      <c r="G2" s="1" t="inlineStr">
        <is>
          <t>order expiration date "time in force"</t>
        </is>
      </c>
      <c r="H2" s="1" t="inlineStr">
        <is>
          <t>days till expiration (if an order)</t>
        </is>
      </c>
      <c r="I2" s="1" t="inlineStr">
        <is>
          <t>Strike</t>
        </is>
      </c>
      <c r="J2" s="1" t="inlineStr">
        <is>
          <t>underlying symbol</t>
        </is>
      </c>
      <c r="K2" s="1" t="inlineStr">
        <is>
          <t>underlying price at time of trade</t>
        </is>
      </c>
      <c r="L2" s="1" t="inlineStr">
        <is>
          <t>otm at time of trade</t>
        </is>
      </c>
      <c r="M2" s="1" t="inlineStr">
        <is>
          <t>underlying price, current</t>
        </is>
      </c>
      <c r="N2" s="1" t="inlineStr">
        <is>
          <t>otm, current</t>
        </is>
      </c>
      <c r="O2" s="1" t="inlineStr">
        <is>
          <t>$ amount of stock itm can be called (-) or put (+)</t>
        </is>
      </c>
      <c r="P2" s="1" t="inlineStr">
        <is>
          <t>weight</t>
        </is>
      </c>
      <c r="Q2" s="1" t="inlineStr">
        <is>
          <t>weighted otm</t>
        </is>
      </c>
      <c r="R2" s="1" t="inlineStr">
        <is>
          <t>mkt beta</t>
        </is>
      </c>
      <c r="S2" s="1" t="inlineStr">
        <is>
          <t>Type</t>
        </is>
      </c>
      <c r="T2" s="1" t="inlineStr">
        <is>
          <t>mkt beta* mkt px*contracts</t>
        </is>
      </c>
      <c r="U2" s="1" t="inlineStr">
        <is>
          <t>Qty</t>
        </is>
      </c>
      <c r="V2" s="1" t="inlineStr">
        <is>
          <t>mkt price *number of contracts</t>
        </is>
      </c>
      <c r="W2" s="1" t="inlineStr">
        <is>
          <t>Trade Price/premium</t>
        </is>
      </c>
      <c r="X2" s="1" t="inlineStr">
        <is>
          <t>trade price as percent of notional</t>
        </is>
      </c>
      <c r="Y2" s="1" t="inlineStr">
        <is>
          <t>annual yield at strike at time of trade</t>
        </is>
      </c>
      <c r="Z2" s="1" t="inlineStr">
        <is>
          <t>yield on cost at time of trade</t>
        </is>
      </c>
      <c r="AA2" s="1" t="inlineStr">
        <is>
          <t>multiple on cost</t>
        </is>
      </c>
      <c r="AB2" s="1" t="inlineStr">
        <is>
          <t>yield at current mkt price at time of trade</t>
        </is>
      </c>
      <c r="AC2" s="1" t="inlineStr">
        <is>
          <t>premium</t>
        </is>
      </c>
      <c r="AD2" s="1" t="inlineStr">
        <is>
          <t>contracted in October</t>
        </is>
      </c>
      <c r="AE2" s="1" t="inlineStr">
        <is>
          <t>contracted in November</t>
        </is>
      </c>
      <c r="AF2" s="1" t="inlineStr">
        <is>
          <t>contracted in December</t>
        </is>
      </c>
      <c r="AG2" s="1" t="inlineStr">
        <is>
          <t>contracted in December</t>
        </is>
      </c>
      <c r="AH2" s="1" t="inlineStr">
        <is>
          <t>contracted in January</t>
        </is>
      </c>
      <c r="AI2" s="1" t="inlineStr">
        <is>
          <t>cash if exercised</t>
        </is>
      </c>
      <c r="AJ2" s="1" t="inlineStr">
        <is>
          <t>days &gt;&gt;</t>
        </is>
      </c>
      <c r="AK2" s="1">
        <f>AK1-A1</f>
        <v/>
      </c>
      <c r="AL2" s="1">
        <f>AL1-A1</f>
        <v/>
      </c>
      <c r="AM2" s="1">
        <f>AM1-A1</f>
        <v/>
      </c>
      <c r="AN2" s="1">
        <f>AN1-A1</f>
        <v/>
      </c>
      <c r="AO2" s="1">
        <f>AO1-A1</f>
        <v/>
      </c>
      <c r="AP2" s="1">
        <f>AP1-A1</f>
        <v/>
      </c>
      <c r="AQ2" s="1">
        <f>AQ1-A1</f>
        <v/>
      </c>
      <c r="AR2" s="1">
        <f>AR1-A1</f>
        <v/>
      </c>
      <c r="AS2" s="1">
        <f>AS1-A1</f>
        <v/>
      </c>
    </row>
    <row r="3">
      <c r="C3" t="inlineStr">
        <is>
          <t>01/29/24</t>
        </is>
      </c>
      <c r="D3" t="inlineStr">
        <is>
          <t>03/15/24</t>
        </is>
      </c>
      <c r="E3">
        <f>D3-C3</f>
        <v/>
      </c>
      <c r="F3">
        <f>D3-$BE$1</f>
        <v/>
      </c>
      <c r="I3" t="n">
        <v>32</v>
      </c>
      <c r="J3" t="inlineStr">
        <is>
          <t>BAC</t>
        </is>
      </c>
      <c r="K3" t="inlineStr">
        <is>
          <t>33.90</t>
        </is>
      </c>
      <c r="L3" s="2">
        <f>(I3-K3)/K3</f>
        <v/>
      </c>
      <c r="M3">
        <f>IFERROR(GOOGLEFINANCE("BAC"), 59.06)</f>
        <v/>
      </c>
      <c r="N3" s="2">
        <f>(I3-M3)/M3</f>
        <v/>
      </c>
      <c r="O3">
        <f>IF(AND(LOWER(S3)="call",N3&lt;0), I3*100*U3, 0)</f>
        <v/>
      </c>
      <c r="P3">
        <f>U3*I3</f>
        <v/>
      </c>
      <c r="Q3" s="2">
        <f>U3*N3*I3</f>
        <v/>
      </c>
      <c r="R3" t="inlineStr">
        <is>
          <t>1.42</t>
        </is>
      </c>
      <c r="S3" t="inlineStr">
        <is>
          <t>Put</t>
        </is>
      </c>
      <c r="T3" s="3">
        <f>R3*M3*U3</f>
        <v/>
      </c>
      <c r="U3" t="n">
        <v>-1</v>
      </c>
      <c r="V3" s="3">
        <f>U3*M3</f>
        <v/>
      </c>
      <c r="W3" t="n">
        <v>0.5</v>
      </c>
      <c r="X3" s="2">
        <f>-AC3/AI3</f>
        <v/>
      </c>
      <c r="Y3" s="2">
        <f>W3*(365/E3)/I3</f>
        <v/>
      </c>
      <c r="AB3" s="2">
        <f>W3*(365/E3)/K3</f>
        <v/>
      </c>
      <c r="AC3" t="n">
        <v>49.44</v>
      </c>
      <c r="AH3">
        <f>AC3</f>
        <v/>
      </c>
      <c r="AI3" s="3">
        <f>IF(LOWER(S3)="put", U3*I3*100,-U3*I3*100)</f>
        <v/>
      </c>
      <c r="AK3" s="3" t="n"/>
      <c r="AL3" s="3" t="n"/>
      <c r="AM3" s="3" t="n"/>
      <c r="AN3" s="3" t="n"/>
      <c r="AO3" s="3" t="n"/>
      <c r="AP3" s="3" t="n"/>
      <c r="AQ3" s="3">
        <f>AI3</f>
        <v/>
      </c>
      <c r="AR3" s="3" t="n"/>
      <c r="AS3" s="3" t="n"/>
    </row>
    <row r="4">
      <c r="C4" t="inlineStr">
        <is>
          <t>01/29/24</t>
        </is>
      </c>
      <c r="D4" t="inlineStr">
        <is>
          <t>02/02/24</t>
        </is>
      </c>
      <c r="E4">
        <f>D4-C4</f>
        <v/>
      </c>
      <c r="F4">
        <f>D4-$BE$1</f>
        <v/>
      </c>
      <c r="I4" t="n">
        <v>32</v>
      </c>
      <c r="J4" t="inlineStr">
        <is>
          <t>BAC</t>
        </is>
      </c>
      <c r="K4" t="inlineStr">
        <is>
          <t>33.90</t>
        </is>
      </c>
      <c r="L4" s="2">
        <f>(I4-K4)/K4</f>
        <v/>
      </c>
      <c r="M4">
        <f>IFERROR(GOOGLEFINANCE("BAC"), 59.06)</f>
        <v/>
      </c>
      <c r="N4" s="2">
        <f>(I4-M4)/M4</f>
        <v/>
      </c>
      <c r="O4">
        <f>IF(AND(LOWER(S4)="call",N4&lt;0), I4*100*U4, 0)</f>
        <v/>
      </c>
      <c r="P4">
        <f>U4*I4</f>
        <v/>
      </c>
      <c r="Q4" s="2">
        <f>U4*N4*I4</f>
        <v/>
      </c>
      <c r="R4" t="inlineStr">
        <is>
          <t>1.42</t>
        </is>
      </c>
      <c r="S4" t="inlineStr">
        <is>
          <t>Put</t>
        </is>
      </c>
      <c r="T4" s="3">
        <f>R4*M4*U4</f>
        <v/>
      </c>
      <c r="U4" t="n">
        <v>1</v>
      </c>
      <c r="V4" s="3">
        <f>U4*M4</f>
        <v/>
      </c>
      <c r="W4" t="n">
        <v>0.04</v>
      </c>
      <c r="X4" s="2">
        <f>-AC4/AI4</f>
        <v/>
      </c>
      <c r="Y4" s="2">
        <f>W4*(365/E4)/I4</f>
        <v/>
      </c>
      <c r="AB4" s="2">
        <f>W4*(365/E4)/K4</f>
        <v/>
      </c>
      <c r="AC4" t="n">
        <v>-4.56</v>
      </c>
      <c r="AH4">
        <f>AC4</f>
        <v/>
      </c>
      <c r="AI4" s="3">
        <f>IF(LOWER(S4)="put", U4*I4*100,-U4*I4*100)</f>
        <v/>
      </c>
      <c r="AK4" s="3">
        <f>AI4</f>
        <v/>
      </c>
      <c r="AL4" s="3" t="n"/>
      <c r="AM4" s="3" t="n"/>
      <c r="AN4" s="3" t="n"/>
      <c r="AO4" s="3" t="n"/>
      <c r="AP4" s="3" t="n"/>
      <c r="AQ4" s="3" t="n"/>
      <c r="AR4" s="3" t="n"/>
      <c r="AS4" s="3" t="n"/>
    </row>
    <row r="5">
      <c r="C5" t="inlineStr">
        <is>
          <t>01/29/24</t>
        </is>
      </c>
      <c r="D5" t="inlineStr">
        <is>
          <t>03/15/24</t>
        </is>
      </c>
      <c r="E5">
        <f>D5-C5</f>
        <v/>
      </c>
      <c r="F5">
        <f>D5-$BE$1</f>
        <v/>
      </c>
      <c r="I5" t="n">
        <v>55</v>
      </c>
      <c r="J5" t="inlineStr">
        <is>
          <t>WFC</t>
        </is>
      </c>
      <c r="K5" t="inlineStr">
        <is>
          <t>50.63</t>
        </is>
      </c>
      <c r="L5" s="2">
        <f>(I5-K5)/K5</f>
        <v/>
      </c>
      <c r="M5">
        <f>IFERROR(GOOGLEFINANCE("WFC"), 59.06)</f>
        <v/>
      </c>
      <c r="N5" s="2">
        <f>(I5-M5)/M5</f>
        <v/>
      </c>
      <c r="O5">
        <f>IF(AND(LOWER(S5)="call",N5&lt;0), I5*100*U5, 0)</f>
        <v/>
      </c>
      <c r="P5">
        <f>U5*I5</f>
        <v/>
      </c>
      <c r="Q5" s="2">
        <f>U5*N5*I5</f>
        <v/>
      </c>
      <c r="R5" t="inlineStr">
        <is>
          <t>1.17</t>
        </is>
      </c>
      <c r="S5" t="inlineStr">
        <is>
          <t>Call</t>
        </is>
      </c>
      <c r="T5" s="3">
        <f>R5*M5*U5</f>
        <v/>
      </c>
      <c r="U5" t="n">
        <v>-2</v>
      </c>
      <c r="V5" s="3">
        <f>U5*M5</f>
        <v/>
      </c>
      <c r="W5" t="n">
        <v>0.25</v>
      </c>
      <c r="X5" s="2">
        <f>-AC5/AI5</f>
        <v/>
      </c>
      <c r="Y5" s="2">
        <f>W5*(365/E5)/I5</f>
        <v/>
      </c>
      <c r="AB5" s="2">
        <f>W5*(365/E5)/K5</f>
        <v/>
      </c>
      <c r="AC5" t="n">
        <v>48.87</v>
      </c>
      <c r="AH5">
        <f>AC5</f>
        <v/>
      </c>
      <c r="AI5" s="3">
        <f>IF(LOWER(S5)="put", U5*I5*100,-U5*I5*100)</f>
        <v/>
      </c>
      <c r="AK5" s="3" t="n"/>
      <c r="AL5" s="3" t="n"/>
      <c r="AM5" s="3" t="n"/>
      <c r="AN5" s="3" t="n"/>
      <c r="AO5" s="3" t="n"/>
      <c r="AP5" s="3" t="n"/>
      <c r="AQ5" s="3">
        <f>AI5</f>
        <v/>
      </c>
      <c r="AR5" s="3" t="n"/>
      <c r="AS5" s="3" t="n"/>
    </row>
    <row r="6">
      <c r="C6" t="inlineStr">
        <is>
          <t>01/29/24</t>
        </is>
      </c>
      <c r="D6" t="inlineStr">
        <is>
          <t>02/16/24</t>
        </is>
      </c>
      <c r="E6">
        <f>D6-C6</f>
        <v/>
      </c>
      <c r="F6">
        <f>D6-$BE$1</f>
        <v/>
      </c>
      <c r="I6" t="n">
        <v>10</v>
      </c>
      <c r="J6" t="inlineStr">
        <is>
          <t>WBD</t>
        </is>
      </c>
      <c r="K6" t="inlineStr">
        <is>
          <t>10.40</t>
        </is>
      </c>
      <c r="L6" s="2">
        <f>(I6-K6)/K6</f>
        <v/>
      </c>
      <c r="M6">
        <f>IFERROR(GOOGLEFINANCE("WBD"), 59.06)</f>
        <v/>
      </c>
      <c r="N6" s="2">
        <f>(I6-M6)/M6</f>
        <v/>
      </c>
      <c r="O6">
        <f>IF(AND(LOWER(S6)="call",N6&lt;0), I6*100*U6, 0)</f>
        <v/>
      </c>
      <c r="P6">
        <f>U6*I6</f>
        <v/>
      </c>
      <c r="Q6" s="2">
        <f>U6*N6*I6</f>
        <v/>
      </c>
      <c r="R6" t="inlineStr">
        <is>
          <t>1.57</t>
        </is>
      </c>
      <c r="S6" t="inlineStr">
        <is>
          <t>Put</t>
        </is>
      </c>
      <c r="T6" s="3">
        <f>R6*M6*U6</f>
        <v/>
      </c>
      <c r="U6" t="n">
        <v>-4</v>
      </c>
      <c r="V6" s="3">
        <f>U6*M6</f>
        <v/>
      </c>
      <c r="W6" t="n">
        <v>0.24</v>
      </c>
      <c r="X6" s="2">
        <f>-AC6/AI6</f>
        <v/>
      </c>
      <c r="Y6" s="2">
        <f>W6*(365/E6)/I6</f>
        <v/>
      </c>
      <c r="AB6" s="2">
        <f>W6*(365/E6)/K6</f>
        <v/>
      </c>
      <c r="AC6" t="n">
        <v>93.75</v>
      </c>
      <c r="AH6">
        <f>AC6</f>
        <v/>
      </c>
      <c r="AI6" s="3">
        <f>IF(LOWER(S6)="put", U6*I6*100,-U6*I6*100)</f>
        <v/>
      </c>
      <c r="AK6" s="3" t="n"/>
      <c r="AL6" s="3" t="n"/>
      <c r="AM6" s="3">
        <f>AI6</f>
        <v/>
      </c>
      <c r="AN6" s="3" t="n"/>
      <c r="AO6" s="3" t="n"/>
      <c r="AP6" s="3" t="n"/>
      <c r="AQ6" s="3" t="n"/>
      <c r="AR6" s="3" t="n"/>
      <c r="AS6" s="3" t="n"/>
    </row>
    <row r="7">
      <c r="C7" t="inlineStr">
        <is>
          <t>01/29/24</t>
        </is>
      </c>
      <c r="D7" t="inlineStr">
        <is>
          <t>02/02/24</t>
        </is>
      </c>
      <c r="E7">
        <f>D7-C7</f>
        <v/>
      </c>
      <c r="F7">
        <f>D7-$BE$1</f>
        <v/>
      </c>
      <c r="I7" t="n">
        <v>10</v>
      </c>
      <c r="J7" t="inlineStr">
        <is>
          <t>WBD</t>
        </is>
      </c>
      <c r="K7" t="inlineStr">
        <is>
          <t>10.40</t>
        </is>
      </c>
      <c r="L7" s="2">
        <f>(I7-K7)/K7</f>
        <v/>
      </c>
      <c r="M7">
        <f>IFERROR(GOOGLEFINANCE("WBD"), 59.06)</f>
        <v/>
      </c>
      <c r="N7" s="2">
        <f>(I7-M7)/M7</f>
        <v/>
      </c>
      <c r="O7">
        <f>IF(AND(LOWER(S7)="call",N7&lt;0), I7*100*U7, 0)</f>
        <v/>
      </c>
      <c r="P7">
        <f>U7*I7</f>
        <v/>
      </c>
      <c r="Q7" s="2">
        <f>U7*N7*I7</f>
        <v/>
      </c>
      <c r="R7" t="inlineStr">
        <is>
          <t>1.57</t>
        </is>
      </c>
      <c r="S7" t="inlineStr">
        <is>
          <t>Put</t>
        </is>
      </c>
      <c r="T7" s="3">
        <f>R7*M7*U7</f>
        <v/>
      </c>
      <c r="U7" t="n">
        <v>4</v>
      </c>
      <c r="V7" s="3">
        <f>U7*M7</f>
        <v/>
      </c>
      <c r="W7" t="n">
        <v>0.06</v>
      </c>
      <c r="X7" s="2">
        <f>-AC7/AI7</f>
        <v/>
      </c>
      <c r="Y7" s="2">
        <f>W7*(365/E7)/I7</f>
        <v/>
      </c>
      <c r="AB7" s="2">
        <f>W7*(365/E7)/K7</f>
        <v/>
      </c>
      <c r="AC7" t="n">
        <v>-26.24</v>
      </c>
      <c r="AH7">
        <f>AC7</f>
        <v/>
      </c>
      <c r="AI7" s="3">
        <f>IF(LOWER(S7)="put", U7*I7*100,-U7*I7*100)</f>
        <v/>
      </c>
      <c r="AK7" s="3">
        <f>AI7</f>
        <v/>
      </c>
      <c r="AL7" s="3" t="n"/>
      <c r="AM7" s="3" t="n"/>
      <c r="AN7" s="3" t="n"/>
      <c r="AO7" s="3" t="n"/>
      <c r="AP7" s="3" t="n"/>
      <c r="AQ7" s="3" t="n"/>
      <c r="AR7" s="3" t="n"/>
      <c r="AS7" s="3" t="n"/>
    </row>
    <row r="8">
      <c r="C8" t="inlineStr">
        <is>
          <t>01/29/24</t>
        </is>
      </c>
      <c r="D8" t="inlineStr">
        <is>
          <t>04/19/24</t>
        </is>
      </c>
      <c r="E8">
        <f>D8-C8</f>
        <v/>
      </c>
      <c r="F8">
        <f>D8-$BE$1</f>
        <v/>
      </c>
      <c r="I8" t="n">
        <v>43</v>
      </c>
      <c r="J8" t="inlineStr">
        <is>
          <t>HAL</t>
        </is>
      </c>
      <c r="K8" t="inlineStr">
        <is>
          <t>35.95</t>
        </is>
      </c>
      <c r="L8" s="2">
        <f>(I8-K8)/K8</f>
        <v/>
      </c>
      <c r="M8">
        <f>IFERROR(GOOGLEFINANCE("HAL"), 59.06)</f>
        <v/>
      </c>
      <c r="N8" s="2">
        <f>(I8-M8)/M8</f>
        <v/>
      </c>
      <c r="O8">
        <f>IF(AND(LOWER(S8)="call",N8&lt;0), I8*100*U8, 0)</f>
        <v/>
      </c>
      <c r="P8">
        <f>U8*I8</f>
        <v/>
      </c>
      <c r="Q8" s="2">
        <f>U8*N8*I8</f>
        <v/>
      </c>
      <c r="R8" t="inlineStr">
        <is>
          <t>2.03</t>
        </is>
      </c>
      <c r="S8" t="inlineStr">
        <is>
          <t>Call</t>
        </is>
      </c>
      <c r="T8" s="3">
        <f>R8*M8*U8</f>
        <v/>
      </c>
      <c r="U8" t="n">
        <v>-2</v>
      </c>
      <c r="V8" s="3">
        <f>U8*M8</f>
        <v/>
      </c>
      <c r="W8" t="n">
        <v>0.41</v>
      </c>
      <c r="X8" s="2">
        <f>-AC8/AI8</f>
        <v/>
      </c>
      <c r="Y8" s="2">
        <f>W8*(365/E8)/I8</f>
        <v/>
      </c>
      <c r="AB8" s="2">
        <f>W8*(365/E8)/K8</f>
        <v/>
      </c>
      <c r="AC8" t="n">
        <v>80.87</v>
      </c>
      <c r="AH8">
        <f>AC8</f>
        <v/>
      </c>
      <c r="AI8" s="3">
        <f>IF(LOWER(S8)="put", U8*I8*100,-U8*I8*100)</f>
        <v/>
      </c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</row>
    <row r="9">
      <c r="C9" t="inlineStr">
        <is>
          <t>01/29/24</t>
        </is>
      </c>
      <c r="D9" t="inlineStr">
        <is>
          <t>03/15/24</t>
        </is>
      </c>
      <c r="E9">
        <f>D9-C9</f>
        <v/>
      </c>
      <c r="F9">
        <f>D9-$BE$1</f>
        <v/>
      </c>
      <c r="I9" t="n">
        <v>47.5</v>
      </c>
      <c r="J9" t="inlineStr">
        <is>
          <t>DVN</t>
        </is>
      </c>
      <c r="K9" t="inlineStr">
        <is>
          <t>42.47</t>
        </is>
      </c>
      <c r="L9" s="2">
        <f>(I9-K9)/K9</f>
        <v/>
      </c>
      <c r="M9">
        <f>IFERROR(GOOGLEFINANCE("DVN"), 59.06)</f>
        <v/>
      </c>
      <c r="N9" s="2">
        <f>(I9-M9)/M9</f>
        <v/>
      </c>
      <c r="O9">
        <f>IF(AND(LOWER(S9)="call",N9&lt;0), I9*100*U9, 0)</f>
        <v/>
      </c>
      <c r="P9">
        <f>U9*I9</f>
        <v/>
      </c>
      <c r="Q9" s="2">
        <f>U9*N9*I9</f>
        <v/>
      </c>
      <c r="R9" t="inlineStr">
        <is>
          <t>2.23</t>
        </is>
      </c>
      <c r="S9" t="inlineStr">
        <is>
          <t>Call</t>
        </is>
      </c>
      <c r="T9" s="3">
        <f>R9*M9*U9</f>
        <v/>
      </c>
      <c r="U9" t="n">
        <v>-2</v>
      </c>
      <c r="V9" s="3">
        <f>U9*M9</f>
        <v/>
      </c>
      <c r="W9" t="n">
        <v>0.45</v>
      </c>
      <c r="X9" s="2">
        <f>-AC9/AI9</f>
        <v/>
      </c>
      <c r="Y9" s="2">
        <f>W9*(365/E9)/I9</f>
        <v/>
      </c>
      <c r="AB9" s="2">
        <f>W9*(365/E9)/K9</f>
        <v/>
      </c>
      <c r="AC9" t="n">
        <v>88.87</v>
      </c>
      <c r="AH9">
        <f>AC9</f>
        <v/>
      </c>
      <c r="AI9" s="3">
        <f>IF(LOWER(S9)="put", U9*I9*100,-U9*I9*100)</f>
        <v/>
      </c>
      <c r="AK9" s="3" t="n"/>
      <c r="AL9" s="3" t="n"/>
      <c r="AM9" s="3" t="n"/>
      <c r="AN9" s="3" t="n"/>
      <c r="AO9" s="3" t="n"/>
      <c r="AP9" s="3" t="n"/>
      <c r="AQ9" s="3">
        <f>AI9</f>
        <v/>
      </c>
      <c r="AR9" s="3" t="n"/>
      <c r="AS9" s="3" t="n"/>
    </row>
    <row r="10">
      <c r="C10" t="inlineStr">
        <is>
          <t>01/29/24</t>
        </is>
      </c>
      <c r="D10" t="inlineStr">
        <is>
          <t>02/09/24</t>
        </is>
      </c>
      <c r="E10">
        <f>D10-C10</f>
        <v/>
      </c>
      <c r="F10">
        <f>D10-$BE$1</f>
        <v/>
      </c>
      <c r="I10" t="n">
        <v>57</v>
      </c>
      <c r="J10" t="inlineStr">
        <is>
          <t>FTNT</t>
        </is>
      </c>
      <c r="K10" t="inlineStr">
        <is>
          <t>66.19</t>
        </is>
      </c>
      <c r="L10" s="2">
        <f>(I10-K10)/K10</f>
        <v/>
      </c>
      <c r="M10">
        <f>IFERROR(GOOGLEFINANCE("FTNT"), 59.06)</f>
        <v/>
      </c>
      <c r="N10" s="2">
        <f>(I10-M10)/M10</f>
        <v/>
      </c>
      <c r="O10">
        <f>IF(AND(LOWER(S10)="call",N10&lt;0), I10*100*U10, 0)</f>
        <v/>
      </c>
      <c r="P10">
        <f>U10*I10</f>
        <v/>
      </c>
      <c r="Q10" s="2">
        <f>U10*N10*I10</f>
        <v/>
      </c>
      <c r="R10" t="inlineStr">
        <is>
          <t>1.09</t>
        </is>
      </c>
      <c r="S10" t="inlineStr">
        <is>
          <t>Put</t>
        </is>
      </c>
      <c r="T10" s="3">
        <f>R10*M10*U10</f>
        <v/>
      </c>
      <c r="U10" t="n">
        <v>-2</v>
      </c>
      <c r="V10" s="3">
        <f>U10*M10</f>
        <v/>
      </c>
      <c r="W10" t="n">
        <v>0.54</v>
      </c>
      <c r="X10" s="2">
        <f>-AC10/AI10</f>
        <v/>
      </c>
      <c r="Y10" s="2">
        <f>W10*(365/E10)/I10</f>
        <v/>
      </c>
      <c r="AB10" s="2">
        <f>W10*(365/E10)/K10</f>
        <v/>
      </c>
      <c r="AC10" t="n">
        <v>106.87</v>
      </c>
      <c r="AH10">
        <f>AC10</f>
        <v/>
      </c>
      <c r="AI10" s="3">
        <f>IF(LOWER(S10)="put", U10*I10*100,-U10*I10*100)</f>
        <v/>
      </c>
      <c r="AK10" s="3" t="n"/>
      <c r="AL10" s="3">
        <f>AI10</f>
        <v/>
      </c>
      <c r="AM10" s="3" t="n"/>
      <c r="AN10" s="3" t="n"/>
      <c r="AO10" s="3" t="n"/>
      <c r="AP10" s="3" t="n"/>
      <c r="AQ10" s="3" t="n"/>
      <c r="AR10" s="3" t="n"/>
      <c r="AS10" s="3" t="n"/>
    </row>
    <row r="11">
      <c r="C11" t="inlineStr">
        <is>
          <t>01/29/24</t>
        </is>
      </c>
      <c r="D11" t="inlineStr">
        <is>
          <t>02/09/24</t>
        </is>
      </c>
      <c r="E11">
        <f>D11-C11</f>
        <v/>
      </c>
      <c r="F11">
        <f>D11-$BE$1</f>
        <v/>
      </c>
      <c r="I11" t="n">
        <v>120</v>
      </c>
      <c r="J11" t="inlineStr">
        <is>
          <t>EL</t>
        </is>
      </c>
      <c r="K11" t="inlineStr">
        <is>
          <t>132.23</t>
        </is>
      </c>
      <c r="L11" s="2">
        <f>(I11-K11)/K11</f>
        <v/>
      </c>
      <c r="M11">
        <f>IFERROR(GOOGLEFINANCE("EL"), 59.06)</f>
        <v/>
      </c>
      <c r="N11" s="2">
        <f>(I11-M11)/M11</f>
        <v/>
      </c>
      <c r="O11">
        <f>IF(AND(LOWER(S11)="call",N11&lt;0), I11*100*U11, 0)</f>
        <v/>
      </c>
      <c r="P11">
        <f>U11*I11</f>
        <v/>
      </c>
      <c r="Q11" s="2">
        <f>U11*N11*I11</f>
        <v/>
      </c>
      <c r="R11" t="inlineStr">
        <is>
          <t>1.06</t>
        </is>
      </c>
      <c r="S11" t="inlineStr">
        <is>
          <t>Put</t>
        </is>
      </c>
      <c r="T11" s="3">
        <f>R11*M11*U11</f>
        <v/>
      </c>
      <c r="U11" t="n">
        <v>-1</v>
      </c>
      <c r="V11" s="3">
        <f>U11*M11</f>
        <v/>
      </c>
      <c r="W11" t="n">
        <v>2.05</v>
      </c>
      <c r="X11" s="2">
        <f>-AC11/AI11</f>
        <v/>
      </c>
      <c r="Y11" s="2">
        <f>W11*(365/E11)/I11</f>
        <v/>
      </c>
      <c r="AB11" s="2">
        <f>W11*(365/E11)/K11</f>
        <v/>
      </c>
      <c r="AC11" t="n">
        <v>204.44</v>
      </c>
      <c r="AH11">
        <f>AC11</f>
        <v/>
      </c>
      <c r="AI11" s="3">
        <f>IF(LOWER(S11)="put", U11*I11*100,-U11*I11*100)</f>
        <v/>
      </c>
      <c r="AK11" s="3" t="n"/>
      <c r="AL11" s="3">
        <f>AI11</f>
        <v/>
      </c>
      <c r="AM11" s="3" t="n"/>
      <c r="AN11" s="3" t="n"/>
      <c r="AO11" s="3" t="n"/>
      <c r="AP11" s="3" t="n"/>
      <c r="AQ11" s="3" t="n"/>
      <c r="AR11" s="3" t="n"/>
      <c r="AS11" s="3" t="n"/>
    </row>
    <row r="12">
      <c r="C12" t="inlineStr">
        <is>
          <t>01/29/24</t>
        </is>
      </c>
      <c r="D12" t="inlineStr">
        <is>
          <t>03/15/24</t>
        </is>
      </c>
      <c r="E12">
        <f>D12-C12</f>
        <v/>
      </c>
      <c r="F12">
        <f>D12-$BE$1</f>
        <v/>
      </c>
      <c r="I12" t="n">
        <v>14</v>
      </c>
      <c r="J12" t="inlineStr">
        <is>
          <t>CCL</t>
        </is>
      </c>
      <c r="K12" t="inlineStr">
        <is>
          <t>16.81</t>
        </is>
      </c>
      <c r="L12" s="2">
        <f>(I12-K12)/K12</f>
        <v/>
      </c>
      <c r="M12">
        <f>IFERROR(GOOGLEFINANCE("CCL"), 59.06)</f>
        <v/>
      </c>
      <c r="N12" s="2">
        <f>(I12-M12)/M12</f>
        <v/>
      </c>
      <c r="O12">
        <f>IF(AND(LOWER(S12)="call",N12&lt;0), I12*100*U12, 0)</f>
        <v/>
      </c>
      <c r="P12">
        <f>U12*I12</f>
        <v/>
      </c>
      <c r="Q12" s="2">
        <f>U12*N12*I12</f>
        <v/>
      </c>
      <c r="R12" t="inlineStr">
        <is>
          <t>2.58</t>
        </is>
      </c>
      <c r="S12" t="inlineStr">
        <is>
          <t>Put</t>
        </is>
      </c>
      <c r="T12" s="3">
        <f>R12*M12*U12</f>
        <v/>
      </c>
      <c r="U12" t="n">
        <v>-4</v>
      </c>
      <c r="V12" s="3">
        <f>U12*M12</f>
        <v/>
      </c>
      <c r="W12" t="n">
        <v>0.24</v>
      </c>
      <c r="X12" s="2">
        <f>-AC12/AI12</f>
        <v/>
      </c>
      <c r="Y12" s="2">
        <f>W12*(365/E12)/I12</f>
        <v/>
      </c>
      <c r="AB12" s="2">
        <f>W12*(365/E12)/K12</f>
        <v/>
      </c>
      <c r="AC12" t="n">
        <v>93.75</v>
      </c>
      <c r="AH12">
        <f>AC12</f>
        <v/>
      </c>
      <c r="AI12" s="3">
        <f>IF(LOWER(S12)="put", U12*I12*100,-U12*I12*100)</f>
        <v/>
      </c>
      <c r="AK12" s="3" t="n"/>
      <c r="AL12" s="3" t="n"/>
      <c r="AM12" s="3" t="n"/>
      <c r="AN12" s="3" t="n"/>
      <c r="AO12" s="3" t="n"/>
      <c r="AP12" s="3" t="n"/>
      <c r="AQ12" s="3">
        <f>AI12</f>
        <v/>
      </c>
      <c r="AR12" s="3" t="n"/>
      <c r="AS12" s="3" t="n"/>
    </row>
    <row r="13">
      <c r="C13" t="inlineStr">
        <is>
          <t>01/30/24</t>
        </is>
      </c>
      <c r="D13" t="inlineStr">
        <is>
          <t>04/19/24</t>
        </is>
      </c>
      <c r="E13">
        <f>D13-C13</f>
        <v/>
      </c>
      <c r="F13">
        <f>D13-$BE$1</f>
        <v/>
      </c>
      <c r="I13" t="n">
        <v>33</v>
      </c>
      <c r="J13" t="inlineStr">
        <is>
          <t>HAL</t>
        </is>
      </c>
      <c r="K13" t="inlineStr">
        <is>
          <t>35.95</t>
        </is>
      </c>
      <c r="L13" s="2">
        <f>(I13-K13)/K13</f>
        <v/>
      </c>
      <c r="M13">
        <f>IFERROR(GOOGLEFINANCE("HAL"), 59.06)</f>
        <v/>
      </c>
      <c r="N13" s="2">
        <f>(I13-M13)/M13</f>
        <v/>
      </c>
      <c r="O13">
        <f>IF(AND(LOWER(S13)="call",N13&lt;0), I13*100*U13, 0)</f>
        <v/>
      </c>
      <c r="P13">
        <f>U13*I13</f>
        <v/>
      </c>
      <c r="Q13" s="2">
        <f>U13*N13*I13</f>
        <v/>
      </c>
      <c r="R13" t="inlineStr">
        <is>
          <t>2.03</t>
        </is>
      </c>
      <c r="S13" t="inlineStr">
        <is>
          <t>Put</t>
        </is>
      </c>
      <c r="T13" s="3">
        <f>R13*M13*U13</f>
        <v/>
      </c>
      <c r="U13" t="n">
        <v>-1</v>
      </c>
      <c r="V13" s="3">
        <f>U13*M13</f>
        <v/>
      </c>
      <c r="W13" t="n">
        <v>0.87</v>
      </c>
      <c r="X13" s="2">
        <f>-AC13/AI13</f>
        <v/>
      </c>
      <c r="Y13" s="2">
        <f>W13*(365/E13)/I13</f>
        <v/>
      </c>
      <c r="AB13" s="2">
        <f>W13*(365/E13)/K13</f>
        <v/>
      </c>
      <c r="AC13" t="n">
        <v>86.44</v>
      </c>
      <c r="AH13">
        <f>AC13</f>
        <v/>
      </c>
      <c r="AI13" s="3">
        <f>IF(LOWER(S13)="put", U13*I13*100,-U13*I13*100)</f>
        <v/>
      </c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</row>
    <row r="14">
      <c r="C14" t="inlineStr">
        <is>
          <t>01/30/24</t>
        </is>
      </c>
      <c r="D14" t="inlineStr">
        <is>
          <t>03/08/24</t>
        </is>
      </c>
      <c r="E14">
        <f>D14-C14</f>
        <v/>
      </c>
      <c r="F14">
        <f>D14-$BE$1</f>
        <v/>
      </c>
      <c r="I14" t="n">
        <v>20</v>
      </c>
      <c r="J14" t="inlineStr">
        <is>
          <t>PENN</t>
        </is>
      </c>
      <c r="K14" t="inlineStr">
        <is>
          <t>23.46</t>
        </is>
      </c>
      <c r="L14" s="2">
        <f>(I14-K14)/K14</f>
        <v/>
      </c>
      <c r="M14">
        <f>IFERROR(GOOGLEFINANCE("PENN"), 59.06)</f>
        <v/>
      </c>
      <c r="N14" s="2">
        <f>(I14-M14)/M14</f>
        <v/>
      </c>
      <c r="O14">
        <f>IF(AND(LOWER(S14)="call",N14&lt;0), I14*100*U14, 0)</f>
        <v/>
      </c>
      <c r="P14">
        <f>U14*I14</f>
        <v/>
      </c>
      <c r="Q14" s="2">
        <f>U14*N14*I14</f>
        <v/>
      </c>
      <c r="R14" t="inlineStr">
        <is>
          <t>2.18</t>
        </is>
      </c>
      <c r="S14" t="inlineStr">
        <is>
          <t>Put</t>
        </is>
      </c>
      <c r="T14" s="3">
        <f>R14*M14*U14</f>
        <v/>
      </c>
      <c r="U14" t="n">
        <v>-2</v>
      </c>
      <c r="V14" s="3">
        <f>U14*M14</f>
        <v/>
      </c>
      <c r="W14" t="n">
        <v>0.54</v>
      </c>
      <c r="X14" s="2">
        <f>-AC14/AI14</f>
        <v/>
      </c>
      <c r="Y14" s="2">
        <f>W14*(365/E14)/I14</f>
        <v/>
      </c>
      <c r="AB14" s="2">
        <f>W14*(365/E14)/K14</f>
        <v/>
      </c>
      <c r="AC14" t="n">
        <v>106.87</v>
      </c>
      <c r="AH14">
        <f>AC14</f>
        <v/>
      </c>
      <c r="AI14" s="3">
        <f>IF(LOWER(S14)="put", U14*I14*100,-U14*I14*100)</f>
        <v/>
      </c>
      <c r="AK14" s="3" t="n"/>
      <c r="AL14" s="3" t="n"/>
      <c r="AM14" s="3" t="n"/>
      <c r="AN14" s="3" t="n"/>
      <c r="AO14" s="3" t="n"/>
      <c r="AP14" s="3">
        <f>AI14</f>
        <v/>
      </c>
      <c r="AQ14" s="3" t="n"/>
      <c r="AR14" s="3" t="n"/>
      <c r="AS14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2024-01-30T22:38:34Z</dcterms:created>
  <dcterms:modified xmlns:dcterms="http://purl.org/dc/terms/" xmlns:xsi="http://www.w3.org/2001/XMLSchema-instance" xsi:type="dcterms:W3CDTF">2024-01-30T22:38:34Z</dcterms:modified>
</cp:coreProperties>
</file>