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-F" sheetId="1" r:id="rId4"/>
    <sheet state="visible" name="Drawing-F" sheetId="2" r:id="rId5"/>
    <sheet state="visible" name="Copy of Drawing-F" sheetId="3" r:id="rId6"/>
    <sheet state="visible" name="Tables" sheetId="4" r:id="rId7"/>
    <sheet state="visible" name="Hazen Williams Equation" sheetId="5" r:id="rId8"/>
  </sheets>
  <externalReferences>
    <externalReference r:id="rId9"/>
  </externalReferences>
  <definedNames/>
  <calcPr/>
  <extLst>
    <ext uri="GoogleSheetsCustomDataVersion2">
      <go:sheetsCustomData xmlns:go="http://customooxmlschemas.google.com/" r:id="rId10" roundtripDataChecksum="nbYBRePdvmbzzgE033wkJqcJ/YBUeC/G0nlNVdhWa/c="/>
    </ext>
  </extLst>
</workbook>
</file>

<file path=xl/sharedStrings.xml><?xml version="1.0" encoding="utf-8"?>
<sst xmlns="http://schemas.openxmlformats.org/spreadsheetml/2006/main" count="454" uniqueCount="262">
  <si>
    <t>Hydraulic calculation for Sprinkler System Design</t>
  </si>
  <si>
    <t>NFPA 13</t>
  </si>
  <si>
    <t xml:space="preserve">Hazard classification : </t>
  </si>
  <si>
    <t>Ordinary hazard group 1</t>
  </si>
  <si>
    <t>Ordinary Hazard Group 1</t>
  </si>
  <si>
    <t>Area coverage by sprinkler (As):</t>
  </si>
  <si>
    <t>ft²</t>
  </si>
  <si>
    <t>As per NFPA-13</t>
  </si>
  <si>
    <t xml:space="preserve">Automobile parking </t>
  </si>
  <si>
    <t>Bakeries</t>
  </si>
  <si>
    <t>Beverage manufacturing</t>
  </si>
  <si>
    <t>Density(D) :</t>
  </si>
  <si>
    <t>gpm/ft²</t>
  </si>
  <si>
    <t>Canneries</t>
  </si>
  <si>
    <t xml:space="preserve">Dairy products </t>
  </si>
  <si>
    <t>Total area protection(Ap) :</t>
  </si>
  <si>
    <t>Electronic plants</t>
  </si>
  <si>
    <t>glass products manufacturing</t>
  </si>
  <si>
    <t xml:space="preserve">K factor </t>
  </si>
  <si>
    <t>=</t>
  </si>
  <si>
    <t>Laundries</t>
  </si>
  <si>
    <t>Restaurant service areas</t>
  </si>
  <si>
    <t>Total number of sprinkler     =</t>
  </si>
  <si>
    <t>Ap/As</t>
  </si>
  <si>
    <t>showrooms</t>
  </si>
  <si>
    <t>N</t>
  </si>
  <si>
    <t>Suppose (N)</t>
  </si>
  <si>
    <t>Sprinklers</t>
  </si>
  <si>
    <t>Remote Area Length =</t>
  </si>
  <si>
    <t>ft</t>
  </si>
  <si>
    <r>
      <rPr>
        <rFont val="Arial"/>
        <color theme="1"/>
        <sz val="10.0"/>
      </rPr>
      <t>1.2 (Ap)</t>
    </r>
    <r>
      <rPr>
        <rFont val="Arial"/>
        <color theme="1"/>
        <sz val="10.0"/>
        <vertAlign val="superscript"/>
      </rPr>
      <t>2</t>
    </r>
  </si>
  <si>
    <t>Remote Area Width =</t>
  </si>
  <si>
    <t>Distance between sprinklers (S) =</t>
  </si>
  <si>
    <t>Max distance is 15ft as per NFPA-13, Ordinary hazard</t>
  </si>
  <si>
    <t>Distance between branch lines (L) =</t>
  </si>
  <si>
    <t>As/S</t>
  </si>
  <si>
    <t xml:space="preserve">Branch number of sprinklers = </t>
  </si>
  <si>
    <r>
      <rPr>
        <rFont val="Arial"/>
        <color theme="1"/>
        <sz val="10.0"/>
      </rPr>
      <t>1.2 (Ap)</t>
    </r>
    <r>
      <rPr>
        <rFont val="Arial"/>
        <color theme="1"/>
        <sz val="10.0"/>
        <vertAlign val="superscript"/>
      </rPr>
      <t>2</t>
    </r>
    <r>
      <rPr>
        <rFont val="Arial"/>
        <color theme="1"/>
        <sz val="10.0"/>
      </rPr>
      <t>/S</t>
    </r>
  </si>
  <si>
    <t xml:space="preserve">Suppose </t>
  </si>
  <si>
    <t xml:space="preserve">Flow rate per sprinkler(Qs)= D * As </t>
  </si>
  <si>
    <t xml:space="preserve">Qs      </t>
  </si>
  <si>
    <t>gpm</t>
  </si>
  <si>
    <t>Qs =k * p½</t>
  </si>
  <si>
    <r>
      <rPr>
        <rFont val="Arial"/>
        <b/>
        <color theme="1"/>
        <sz val="10.0"/>
      </rPr>
      <t xml:space="preserve">P </t>
    </r>
    <r>
      <rPr>
        <rFont val="Arial"/>
        <b val="0"/>
        <color theme="1"/>
        <sz val="8.0"/>
      </rPr>
      <t>residual</t>
    </r>
    <r>
      <rPr>
        <rFont val="Arial"/>
        <b/>
        <color theme="1"/>
        <sz val="10.0"/>
      </rPr>
      <t xml:space="preserve"> =(Qs/k)</t>
    </r>
    <r>
      <rPr>
        <rFont val="Arial"/>
        <b val="0"/>
        <color theme="1"/>
        <sz val="9.0"/>
      </rPr>
      <t>2</t>
    </r>
  </si>
  <si>
    <t xml:space="preserve">P residual      </t>
  </si>
  <si>
    <t>psi</t>
  </si>
  <si>
    <t>As per NFPA min. residual pressure 20psi for Ordinary Hazard</t>
  </si>
  <si>
    <t>Start Point</t>
  </si>
  <si>
    <t xml:space="preserve">    P1 residual      </t>
  </si>
  <si>
    <t xml:space="preserve">We will take this value, if take public water supply pipeline </t>
  </si>
  <si>
    <t>Material of pipe black steel schedule 40</t>
  </si>
  <si>
    <t>c</t>
  </si>
  <si>
    <t>path</t>
  </si>
  <si>
    <t>Q(gpm)</t>
  </si>
  <si>
    <t>D(in)</t>
  </si>
  <si>
    <t>Pipe</t>
  </si>
  <si>
    <t>Fitting  and</t>
  </si>
  <si>
    <t>Equivalence</t>
  </si>
  <si>
    <t>Length(ft)</t>
  </si>
  <si>
    <t>Friction loss</t>
  </si>
  <si>
    <t>pressure</t>
  </si>
  <si>
    <t>P(psi)</t>
  </si>
  <si>
    <t>Notes</t>
  </si>
  <si>
    <t>Devices</t>
  </si>
  <si>
    <t>Length (ft)</t>
  </si>
  <si>
    <t>Total</t>
  </si>
  <si>
    <t>(Psi/ft)</t>
  </si>
  <si>
    <t>friction(Psi)</t>
  </si>
  <si>
    <t>1-a</t>
  </si>
  <si>
    <t>90° standard elbow</t>
  </si>
  <si>
    <t>P1</t>
  </si>
  <si>
    <t>P(friction)=total length*friction loss per feet</t>
  </si>
  <si>
    <t>Tee or Cross 90°</t>
  </si>
  <si>
    <t>k      =</t>
  </si>
  <si>
    <t>P=Presidual+Pfriction</t>
  </si>
  <si>
    <t>NONE</t>
  </si>
  <si>
    <t>Q2    =</t>
  </si>
  <si>
    <t>Q2=K(P)^1/2</t>
  </si>
  <si>
    <t>2-a</t>
  </si>
  <si>
    <t>P2</t>
  </si>
  <si>
    <t>k     =</t>
  </si>
  <si>
    <t>Q3   =</t>
  </si>
  <si>
    <t>a-b</t>
  </si>
  <si>
    <t>3-b</t>
  </si>
  <si>
    <t>P3</t>
  </si>
  <si>
    <t>Q5   =</t>
  </si>
  <si>
    <t>.</t>
  </si>
  <si>
    <t>b-c</t>
  </si>
  <si>
    <t>C62</t>
  </si>
  <si>
    <t>4-c</t>
  </si>
  <si>
    <t>P6    =</t>
  </si>
  <si>
    <t>Q6   =</t>
  </si>
  <si>
    <r>
      <rPr>
        <rFont val="Arial"/>
        <color theme="1"/>
        <sz val="10.0"/>
      </rPr>
      <t>Q (Adjust)=QLx</t>
    </r>
    <r>
      <rPr>
        <rFont val="Calibri"/>
        <color theme="1"/>
        <sz val="10.0"/>
      </rPr>
      <t>√</t>
    </r>
    <r>
      <rPr>
        <rFont val="Arial"/>
        <color theme="1"/>
        <sz val="10.0"/>
      </rPr>
      <t>P/P</t>
    </r>
  </si>
  <si>
    <t>c-d</t>
  </si>
  <si>
    <t>5-d</t>
  </si>
  <si>
    <t xml:space="preserve">P8    = </t>
  </si>
  <si>
    <t>k       =</t>
  </si>
  <si>
    <t>Q8   =</t>
  </si>
  <si>
    <t>d-e</t>
  </si>
  <si>
    <t>7-8.</t>
  </si>
  <si>
    <t xml:space="preserve">P11    = </t>
  </si>
  <si>
    <t>Q11   =</t>
  </si>
  <si>
    <t>f-7</t>
  </si>
  <si>
    <t xml:space="preserve">P10    = </t>
  </si>
  <si>
    <t>Q10   =</t>
  </si>
  <si>
    <t>6-f</t>
  </si>
  <si>
    <t>e-g</t>
  </si>
  <si>
    <r>
      <rPr>
        <rFont val="Arial"/>
        <color theme="1"/>
        <sz val="10.0"/>
      </rPr>
      <t>Q (Adjust)=QLx</t>
    </r>
    <r>
      <rPr>
        <rFont val="Calibri"/>
        <color theme="1"/>
        <sz val="10.0"/>
      </rPr>
      <t>√</t>
    </r>
    <r>
      <rPr>
        <rFont val="Arial"/>
        <color theme="1"/>
        <sz val="10.0"/>
      </rPr>
      <t>P/P</t>
    </r>
  </si>
  <si>
    <t>g-h</t>
  </si>
  <si>
    <t>h-i</t>
  </si>
  <si>
    <t>Butterfly valve</t>
  </si>
  <si>
    <t>i-j</t>
  </si>
  <si>
    <t xml:space="preserve">          </t>
  </si>
  <si>
    <t xml:space="preserve">Total length </t>
  </si>
  <si>
    <t>Total pressure (friction+ residual)</t>
  </si>
  <si>
    <t>GPM</t>
  </si>
  <si>
    <t>P (friction and residual)</t>
  </si>
  <si>
    <t>bar</t>
  </si>
  <si>
    <t>0.0689 x 187.77</t>
  </si>
  <si>
    <t>Note:</t>
  </si>
  <si>
    <t>1 foot WC=</t>
  </si>
  <si>
    <t>0.03bar</t>
  </si>
  <si>
    <t>0.434psi</t>
  </si>
  <si>
    <t>P (static)</t>
  </si>
  <si>
    <t>169.987feet x 0.03</t>
  </si>
  <si>
    <t>1 psi =</t>
  </si>
  <si>
    <t>0.0689bar</t>
  </si>
  <si>
    <t>1 bar =</t>
  </si>
  <si>
    <t>14.5psi</t>
  </si>
  <si>
    <t>P (total)</t>
  </si>
  <si>
    <t>14.6 x 14.5</t>
  </si>
  <si>
    <t>PUMP HEAD PRESSURE = 18.05 BAR</t>
  </si>
  <si>
    <t xml:space="preserve">PUMP FLOW CAPACITY = 239.30 GPM </t>
  </si>
  <si>
    <t xml:space="preserve">                                                                                                                     </t>
  </si>
  <si>
    <t xml:space="preserve">   </t>
  </si>
  <si>
    <t>Classification of Occupancies.</t>
  </si>
  <si>
    <t>Light Hazard Occupancies.</t>
  </si>
  <si>
    <t>Ordinary Hazard Occupancies</t>
  </si>
  <si>
    <t xml:space="preserve"> Extra Hazard Occupancies</t>
  </si>
  <si>
    <t>Group 1</t>
  </si>
  <si>
    <t>Group 2</t>
  </si>
  <si>
    <t>Churches</t>
  </si>
  <si>
    <t>Cereal mills</t>
  </si>
  <si>
    <t>Aircraft hangars</t>
  </si>
  <si>
    <t>Asphalt saturating</t>
  </si>
  <si>
    <t>Clubs</t>
  </si>
  <si>
    <t>Chemical plants — ordinary</t>
  </si>
  <si>
    <t>Combustible hydraulic fluid use areas</t>
  </si>
  <si>
    <t>Flammable liquids spraying</t>
  </si>
  <si>
    <t xml:space="preserve">Eaves and overhangs, </t>
  </si>
  <si>
    <t>Confectionery products</t>
  </si>
  <si>
    <t>Die casting</t>
  </si>
  <si>
    <t>Flow coating</t>
  </si>
  <si>
    <t>Educational</t>
  </si>
  <si>
    <t>Distilleries</t>
  </si>
  <si>
    <t>Metal extruding</t>
  </si>
  <si>
    <t xml:space="preserve">Manufactured home </t>
  </si>
  <si>
    <t>Hospitals</t>
  </si>
  <si>
    <t>Dry cleaners</t>
  </si>
  <si>
    <t>Plywood and particles</t>
  </si>
  <si>
    <t>Open oil quenching</t>
  </si>
  <si>
    <t>Institutional</t>
  </si>
  <si>
    <t>Feed mills</t>
  </si>
  <si>
    <t xml:space="preserve">Printing </t>
  </si>
  <si>
    <t>Plastics processing</t>
  </si>
  <si>
    <t xml:space="preserve">Libraries, </t>
  </si>
  <si>
    <t>Horse stables</t>
  </si>
  <si>
    <t xml:space="preserve">Rubber </t>
  </si>
  <si>
    <t>Solvent cleaning</t>
  </si>
  <si>
    <t>Museums</t>
  </si>
  <si>
    <t>Leather goods manufacturing</t>
  </si>
  <si>
    <t>Saw mills</t>
  </si>
  <si>
    <t>Varnish and paint dipping</t>
  </si>
  <si>
    <t>Nursing or accomodation</t>
  </si>
  <si>
    <t>Libraries — large stack room areas</t>
  </si>
  <si>
    <t xml:space="preserve">Textile All kind </t>
  </si>
  <si>
    <t xml:space="preserve">Offices, </t>
  </si>
  <si>
    <t>Machine shops</t>
  </si>
  <si>
    <t>Upholstering with plastic foams</t>
  </si>
  <si>
    <t>Residential</t>
  </si>
  <si>
    <t>Metal working</t>
  </si>
  <si>
    <t>Restaurant seating areas</t>
  </si>
  <si>
    <t>Mercantile</t>
  </si>
  <si>
    <t xml:space="preserve">Theaters and auditoriums, </t>
  </si>
  <si>
    <t>Paper and pulp mills</t>
  </si>
  <si>
    <t>Unused attics</t>
  </si>
  <si>
    <t>Paper process plants</t>
  </si>
  <si>
    <t>Piers and wharves</t>
  </si>
  <si>
    <t>Post offices</t>
  </si>
  <si>
    <t>Printing and publishing</t>
  </si>
  <si>
    <t>Repair garages</t>
  </si>
  <si>
    <t>Resin application area</t>
  </si>
  <si>
    <t>Stages</t>
  </si>
  <si>
    <t>Textile manufacturing</t>
  </si>
  <si>
    <t>Tire manufacturing</t>
  </si>
  <si>
    <t>Tobacco products manufacturing</t>
  </si>
  <si>
    <t>Wood machining</t>
  </si>
  <si>
    <t>Wood product assembly</t>
  </si>
  <si>
    <t>Table 14.5.2.2.1  Light Hazard Pipe Schedules</t>
  </si>
  <si>
    <t>Steel</t>
  </si>
  <si>
    <t>Copper</t>
  </si>
  <si>
    <t>1 in.</t>
  </si>
  <si>
    <t>2 sprinklers</t>
  </si>
  <si>
    <t>1¼ in.</t>
  </si>
  <si>
    <t>3 sprinklers</t>
  </si>
  <si>
    <t>1½ in.</t>
  </si>
  <si>
    <t>5 sprinklers</t>
  </si>
  <si>
    <t>2 in.</t>
  </si>
  <si>
    <t>10 sprinklers</t>
  </si>
  <si>
    <t>12 sprinklers</t>
  </si>
  <si>
    <t>2½ in.</t>
  </si>
  <si>
    <t>30 sprinklers</t>
  </si>
  <si>
    <t>40 sprinklers</t>
  </si>
  <si>
    <t>3 in.</t>
  </si>
  <si>
    <t>60 sprinklers</t>
  </si>
  <si>
    <t>65 sprinklers</t>
  </si>
  <si>
    <t>3½ in.</t>
  </si>
  <si>
    <t>100 sprinklers</t>
  </si>
  <si>
    <t>115 sprinklers</t>
  </si>
  <si>
    <t>4 in.</t>
  </si>
  <si>
    <t>See Section  8.2</t>
  </si>
  <si>
    <t>Table 14.5.2.4  Number of Sprinklers Above and Below a Ceiling</t>
  </si>
  <si>
    <t>4 sprinklers</t>
  </si>
  <si>
    <t>7 sprinklers</t>
  </si>
  <si>
    <t>15 sprinklers</t>
  </si>
  <si>
    <t>18 sprinklers</t>
  </si>
  <si>
    <t>50 sprinklers</t>
  </si>
  <si>
    <t>Table 14.5.3.4  Ordinary Hazard Pipe Schedule</t>
  </si>
  <si>
    <t>2½ in..</t>
  </si>
  <si>
    <t>20 sprinklers</t>
  </si>
  <si>
    <t>25 sprinklers</t>
  </si>
  <si>
    <t>45 sprinklers</t>
  </si>
  <si>
    <t>75 sprinklers</t>
  </si>
  <si>
    <t>5 in.</t>
  </si>
  <si>
    <t>160 sprinklers</t>
  </si>
  <si>
    <t>180 sprinklers</t>
  </si>
  <si>
    <t>6 in.</t>
  </si>
  <si>
    <t>275 sprinklers</t>
  </si>
  <si>
    <t>300 sprinklers</t>
  </si>
  <si>
    <t>8 in.</t>
  </si>
  <si>
    <t>Table 14.5.3.5  Number of Sprinklers — Greater than 12-ft (3.7-m) Separations</t>
  </si>
  <si>
    <t>35 sprinklers</t>
  </si>
  <si>
    <t>Table 14.5.3.7  Number of Sprinklers Above and Below a Ceiling</t>
  </si>
  <si>
    <t>Table 10.10.2.1.3  Flow Required to Produce a Velocity of 10 ft/sec (3 m/sec) in Pipes</t>
  </si>
  <si>
    <t>PIPE SIZE</t>
  </si>
  <si>
    <t>FLOW RATE</t>
  </si>
  <si>
    <t>IN</t>
  </si>
  <si>
    <t>mm</t>
  </si>
  <si>
    <t>L\S</t>
  </si>
  <si>
    <t>Hazen-Williams Equation for Pressure Loss in Pipes</t>
  </si>
  <si>
    <t>Specified Data</t>
  </si>
  <si>
    <t>l  = length of pipe (ft)</t>
  </si>
  <si>
    <t xml:space="preserve">c = Hazen-Williams roughness constant </t>
  </si>
  <si>
    <t>q = volume flow (gal/min)</t>
  </si>
  <si>
    <t>dh = inside or hydraulic diameter (inches)</t>
  </si>
  <si>
    <t>Calculated Pressure Loss</t>
  </si>
  <si>
    <t>f = friction head loss in feet of water per 100 feet of pipe (ft H20 per 100 ft pipe)</t>
  </si>
  <si>
    <t>f = friction head loss in psi of water per 100 feet of pipe (psi per 100 ft pipe)</t>
  </si>
  <si>
    <t>Head loss (ft H20)</t>
  </si>
  <si>
    <t>Head loss or Friction loss (psi/ft)</t>
  </si>
  <si>
    <t>Calculated Flow Velocity</t>
  </si>
  <si>
    <t>v = flow velocity (ft/s)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</si>
</sst>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Calibri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color theme="1"/>
      <name val="Calibri"/>
    </font>
    <font>
      <sz val="9.0"/>
      <color rgb="FF1F1F1F"/>
      <name val="&quot;Google Sans&quot;"/>
    </font>
    <font>
      <color theme="1"/>
      <name val="Calibri"/>
      <scheme val="minor"/>
    </font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rgb="FF0066CC"/>
      <name val="Arial"/>
    </font>
    <font>
      <sz val="16.0"/>
      <color theme="1"/>
      <name val="Arial"/>
    </font>
    <font>
      <sz val="14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b/>
      <u/>
      <sz val="12.0"/>
      <color rgb="FF0000FF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ABF8F"/>
        <bgColor rgb="FFFABF8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</fills>
  <borders count="67">
    <border/>
    <border>
      <left/>
      <right/>
      <top/>
      <bottom style="double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/>
      <right style="double">
        <color rgb="FF000000"/>
      </right>
      <top/>
      <bottom/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</border>
    <border>
      <left/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/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horizontal="center" shrinkToFit="0" vertical="bottom" wrapText="0"/>
    </xf>
    <xf borderId="4" fillId="0" fontId="5" numFmtId="0" xfId="0" applyBorder="1" applyFont="1"/>
    <xf borderId="5" fillId="0" fontId="5" numFmtId="0" xfId="0" applyBorder="1" applyFont="1"/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Font="1"/>
    <xf borderId="3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center" shrinkToFit="0" vertical="bottom" wrapText="0"/>
    </xf>
    <xf borderId="3" fillId="0" fontId="6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2" xfId="0" applyAlignment="1" applyFont="1" applyNumberFormat="1">
      <alignment horizontal="center" shrinkToFit="0" vertical="bottom" wrapText="0"/>
    </xf>
    <xf borderId="6" fillId="2" fontId="2" numFmtId="0" xfId="0" applyAlignment="1" applyBorder="1" applyFont="1">
      <alignment horizontal="center" shrinkToFit="0" vertical="bottom" wrapText="0"/>
    </xf>
    <xf borderId="7" fillId="0" fontId="5" numFmtId="0" xfId="0" applyBorder="1" applyFont="1"/>
    <xf borderId="8" fillId="0" fontId="5" numFmtId="0" xfId="0" applyBorder="1" applyFont="1"/>
    <xf borderId="9" fillId="2" fontId="2" numFmtId="0" xfId="0" applyAlignment="1" applyBorder="1" applyFont="1">
      <alignment horizontal="center" shrinkToFit="0" vertical="bottom" wrapText="0"/>
    </xf>
    <xf borderId="10" fillId="0" fontId="5" numFmtId="0" xfId="0" applyBorder="1" applyFont="1"/>
    <xf borderId="11" fillId="0" fontId="5" numFmtId="0" xfId="0" applyBorder="1" applyFont="1"/>
    <xf borderId="12" fillId="2" fontId="2" numFmtId="0" xfId="0" applyAlignment="1" applyBorder="1" applyFont="1">
      <alignment horizontal="center" shrinkToFit="0" vertical="bottom" wrapText="0"/>
    </xf>
    <xf borderId="13" fillId="0" fontId="5" numFmtId="0" xfId="0" applyBorder="1" applyFont="1"/>
    <xf borderId="14" fillId="0" fontId="5" numFmtId="0" xfId="0" applyBorder="1" applyFont="1"/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left" shrinkToFit="0" vertical="bottom" wrapText="0"/>
    </xf>
    <xf borderId="2" fillId="2" fontId="6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15" fillId="2" fontId="6" numFmtId="0" xfId="0" applyAlignment="1" applyBorder="1" applyFont="1">
      <alignment horizontal="center" shrinkToFit="0" vertical="center" wrapText="0"/>
    </xf>
    <xf borderId="16" fillId="2" fontId="6" numFmtId="0" xfId="0" applyAlignment="1" applyBorder="1" applyFont="1">
      <alignment horizontal="center" shrinkToFit="0" vertical="center" wrapText="0"/>
    </xf>
    <xf borderId="17" fillId="2" fontId="6" numFmtId="0" xfId="0" applyAlignment="1" applyBorder="1" applyFont="1">
      <alignment horizontal="center" shrinkToFit="0" vertical="center" wrapText="0"/>
    </xf>
    <xf borderId="16" fillId="2" fontId="6" numFmtId="0" xfId="0" applyAlignment="1" applyBorder="1" applyFont="1">
      <alignment shrinkToFit="0" vertical="center" wrapText="0"/>
    </xf>
    <xf borderId="18" fillId="2" fontId="6" numFmtId="0" xfId="0" applyAlignment="1" applyBorder="1" applyFont="1">
      <alignment horizontal="center" shrinkToFit="0" vertical="center" wrapText="0"/>
    </xf>
    <xf borderId="19" fillId="0" fontId="5" numFmtId="0" xfId="0" applyBorder="1" applyFont="1"/>
    <xf borderId="20" fillId="0" fontId="5" numFmtId="0" xfId="0" applyBorder="1" applyFont="1"/>
    <xf borderId="21" fillId="2" fontId="6" numFmtId="0" xfId="0" applyAlignment="1" applyBorder="1" applyFont="1">
      <alignment shrinkToFit="0" vertical="center" wrapText="0"/>
    </xf>
    <xf borderId="22" fillId="2" fontId="6" numFmtId="0" xfId="0" applyAlignment="1" applyBorder="1" applyFont="1">
      <alignment horizontal="center" shrinkToFit="0" vertical="center" wrapText="0"/>
    </xf>
    <xf borderId="21" fillId="2" fontId="6" numFmtId="0" xfId="0" applyAlignment="1" applyBorder="1" applyFont="1">
      <alignment horizontal="center" shrinkToFit="0" vertical="center" wrapText="0"/>
    </xf>
    <xf borderId="23" fillId="0" fontId="5" numFmtId="0" xfId="0" applyBorder="1" applyFont="1"/>
    <xf borderId="24" fillId="0" fontId="5" numFmtId="0" xfId="0" applyBorder="1" applyFont="1"/>
    <xf borderId="25" fillId="3" fontId="6" numFmtId="0" xfId="0" applyAlignment="1" applyBorder="1" applyFill="1" applyFont="1">
      <alignment horizontal="center" shrinkToFit="0" vertical="bottom" wrapText="0"/>
    </xf>
    <xf borderId="25" fillId="3" fontId="2" numFmtId="0" xfId="0" applyAlignment="1" applyBorder="1" applyFont="1">
      <alignment horizontal="center" shrinkToFit="0" vertical="bottom" wrapText="0"/>
    </xf>
    <xf borderId="26" fillId="3" fontId="2" numFmtId="0" xfId="0" applyAlignment="1" applyBorder="1" applyFont="1">
      <alignment horizontal="center" shrinkToFit="0" vertical="bottom" wrapText="0"/>
    </xf>
    <xf borderId="16" fillId="3" fontId="2" numFmtId="0" xfId="0" applyAlignment="1" applyBorder="1" applyFont="1">
      <alignment horizontal="center" shrinkToFit="0" vertical="bottom" wrapText="0"/>
    </xf>
    <xf borderId="27" fillId="3" fontId="2" numFmtId="0" xfId="0" applyAlignment="1" applyBorder="1" applyFont="1">
      <alignment horizontal="center" shrinkToFit="0" vertical="bottom" wrapText="0"/>
    </xf>
    <xf borderId="21" fillId="3" fontId="2" numFmtId="0" xfId="0" applyAlignment="1" applyBorder="1" applyFont="1">
      <alignment shrinkToFit="0" vertical="bottom" wrapText="0"/>
    </xf>
    <xf borderId="22" fillId="3" fontId="2" numFmtId="0" xfId="0" applyAlignment="1" applyBorder="1" applyFont="1">
      <alignment shrinkToFit="0" vertical="bottom" wrapText="0"/>
    </xf>
    <xf borderId="25" fillId="3" fontId="2" numFmtId="0" xfId="0" applyAlignment="1" applyBorder="1" applyFont="1">
      <alignment shrinkToFit="0" vertical="bottom" wrapText="0"/>
    </xf>
    <xf borderId="15" fillId="0" fontId="6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center" shrinkToFit="0" vertical="center" wrapText="0"/>
    </xf>
    <xf borderId="15" fillId="0" fontId="2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readingOrder="0" shrinkToFit="0" vertical="bottom" wrapText="0"/>
    </xf>
    <xf borderId="15" fillId="0" fontId="2" numFmtId="2" xfId="0" applyAlignment="1" applyBorder="1" applyFont="1" applyNumberFormat="1">
      <alignment horizontal="center" shrinkToFit="0" vertical="center" wrapText="0"/>
    </xf>
    <xf borderId="28" fillId="0" fontId="2" numFmtId="0" xfId="0" applyAlignment="1" applyBorder="1" applyFont="1">
      <alignment horizontal="center" readingOrder="0" shrinkToFit="0" vertical="bottom" wrapText="0"/>
    </xf>
    <xf borderId="28" fillId="0" fontId="2" numFmtId="2" xfId="0" applyAlignment="1" applyBorder="1" applyFont="1" applyNumberFormat="1">
      <alignment horizontal="center" shrinkToFit="0" vertical="bottom" wrapText="0"/>
    </xf>
    <xf borderId="28" fillId="0" fontId="5" numFmtId="0" xfId="0" applyBorder="1" applyFont="1"/>
    <xf borderId="15" fillId="0" fontId="2" numFmtId="0" xfId="0" applyAlignment="1" applyBorder="1" applyFont="1">
      <alignment horizontal="center" readingOrder="0" shrinkToFit="0" vertical="bottom" wrapText="0"/>
    </xf>
    <xf borderId="29" fillId="0" fontId="2" numFmtId="0" xfId="0" applyAlignment="1" applyBorder="1" applyFont="1">
      <alignment horizontal="center" readingOrder="0" shrinkToFit="0" vertical="bottom" wrapText="0"/>
    </xf>
    <xf borderId="28" fillId="0" fontId="2" numFmtId="0" xfId="0" applyAlignment="1" applyBorder="1" applyFont="1">
      <alignment horizontal="center" shrinkToFit="0" vertical="bottom" wrapText="0"/>
    </xf>
    <xf borderId="30" fillId="0" fontId="2" numFmtId="0" xfId="0" applyAlignment="1" applyBorder="1" applyFont="1">
      <alignment horizontal="center" shrinkToFit="0" vertical="bottom" wrapText="0"/>
    </xf>
    <xf borderId="29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30" fillId="0" fontId="2" numFmtId="2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readingOrder="0"/>
    </xf>
    <xf borderId="15" fillId="0" fontId="2" numFmtId="2" xfId="0" applyAlignment="1" applyBorder="1" applyFont="1" applyNumberFormat="1">
      <alignment horizontal="center" readingOrder="0" shrinkToFit="0" vertical="center" wrapText="0"/>
    </xf>
    <xf borderId="0" fillId="4" fontId="8" numFmtId="0" xfId="0" applyAlignment="1" applyFill="1" applyFont="1">
      <alignment readingOrder="0"/>
    </xf>
    <xf borderId="31" fillId="3" fontId="2" numFmtId="0" xfId="0" applyAlignment="1" applyBorder="1" applyFont="1">
      <alignment horizontal="center" shrinkToFit="0" vertical="bottom" wrapText="0"/>
    </xf>
    <xf borderId="32" fillId="3" fontId="2" numFmtId="0" xfId="0" applyAlignment="1" applyBorder="1" applyFont="1">
      <alignment horizontal="center" shrinkToFit="0" vertical="bottom" wrapText="0"/>
    </xf>
    <xf borderId="16" fillId="3" fontId="2" numFmtId="0" xfId="0" applyAlignment="1" applyBorder="1" applyFont="1">
      <alignment shrinkToFit="0" vertical="bottom" wrapText="0"/>
    </xf>
    <xf borderId="15" fillId="4" fontId="2" numFmtId="2" xfId="0" applyAlignment="1" applyBorder="1" applyFont="1" applyNumberFormat="1">
      <alignment horizontal="center" shrinkToFit="0" vertical="center" wrapText="0"/>
    </xf>
    <xf borderId="0" fillId="0" fontId="9" numFmtId="0" xfId="0" applyAlignment="1" applyFont="1">
      <alignment readingOrder="0"/>
    </xf>
    <xf borderId="0" fillId="0" fontId="2" numFmtId="2" xfId="0" applyAlignment="1" applyFont="1" applyNumberFormat="1">
      <alignment shrinkToFit="0" vertical="bottom" wrapText="0"/>
    </xf>
    <xf borderId="27" fillId="3" fontId="2" numFmtId="0" xfId="0" applyAlignment="1" applyBorder="1" applyFont="1">
      <alignment shrinkToFit="0" vertical="bottom" wrapText="0"/>
    </xf>
    <xf borderId="15" fillId="2" fontId="2" numFmtId="2" xfId="0" applyAlignment="1" applyBorder="1" applyFont="1" applyNumberFormat="1">
      <alignment horizontal="center" shrinkToFit="0" vertical="center" wrapText="0"/>
    </xf>
    <xf borderId="15" fillId="2" fontId="10" numFmtId="2" xfId="0" applyAlignment="1" applyBorder="1" applyFont="1" applyNumberFormat="1">
      <alignment horizontal="center" shrinkToFit="0" vertical="center" wrapText="0"/>
    </xf>
    <xf borderId="30" fillId="0" fontId="2" numFmtId="2" xfId="0" applyAlignment="1" applyBorder="1" applyFont="1" applyNumberFormat="1">
      <alignment horizontal="center" shrinkToFit="0" vertical="center" wrapText="0"/>
    </xf>
    <xf borderId="31" fillId="3" fontId="2" numFmtId="2" xfId="0" applyAlignment="1" applyBorder="1" applyFont="1" applyNumberFormat="1">
      <alignment horizontal="center" shrinkToFit="0" vertical="bottom" wrapText="0"/>
    </xf>
    <xf borderId="21" fillId="3" fontId="2" numFmtId="2" xfId="0" applyAlignment="1" applyBorder="1" applyFont="1" applyNumberFormat="1">
      <alignment shrinkToFit="0" vertical="bottom" wrapText="0"/>
    </xf>
    <xf borderId="22" fillId="3" fontId="2" numFmtId="2" xfId="0" applyAlignment="1" applyBorder="1" applyFont="1" applyNumberFormat="1">
      <alignment shrinkToFit="0" vertical="bottom" wrapText="0"/>
    </xf>
    <xf borderId="15" fillId="0" fontId="11" numFmtId="0" xfId="0" applyAlignment="1" applyBorder="1" applyFont="1">
      <alignment horizontal="center"/>
    </xf>
    <xf borderId="19" fillId="0" fontId="12" numFmtId="2" xfId="0" applyAlignment="1" applyBorder="1" applyFont="1" applyNumberFormat="1">
      <alignment horizontal="center"/>
    </xf>
    <xf borderId="19" fillId="0" fontId="12" numFmtId="0" xfId="0" applyAlignment="1" applyBorder="1" applyFont="1">
      <alignment horizontal="center"/>
    </xf>
    <xf borderId="19" fillId="0" fontId="12" numFmtId="0" xfId="0" applyAlignment="1" applyBorder="1" applyFont="1">
      <alignment horizontal="center"/>
    </xf>
    <xf borderId="29" fillId="0" fontId="12" numFmtId="0" xfId="0" applyAlignment="1" applyBorder="1" applyFont="1">
      <alignment horizontal="center" vertical="bottom"/>
    </xf>
    <xf borderId="29" fillId="0" fontId="12" numFmtId="0" xfId="0" applyAlignment="1" applyBorder="1" applyFont="1">
      <alignment horizontal="center" vertical="bottom"/>
    </xf>
    <xf borderId="19" fillId="0" fontId="12" numFmtId="0" xfId="0" applyAlignment="1" applyBorder="1" applyFont="1">
      <alignment horizontal="center" vertical="bottom"/>
    </xf>
    <xf borderId="30" fillId="0" fontId="5" numFmtId="0" xfId="0" applyBorder="1" applyFont="1"/>
    <xf borderId="24" fillId="0" fontId="12" numFmtId="0" xfId="0" applyAlignment="1" applyBorder="1" applyFont="1">
      <alignment horizontal="center" vertical="bottom"/>
    </xf>
    <xf borderId="24" fillId="0" fontId="7" numFmtId="0" xfId="0" applyAlignment="1" applyBorder="1" applyFont="1">
      <alignment vertical="bottom"/>
    </xf>
    <xf borderId="24" fillId="0" fontId="12" numFmtId="0" xfId="0" applyAlignment="1" applyBorder="1" applyFont="1">
      <alignment horizontal="center" vertical="bottom"/>
    </xf>
    <xf borderId="30" fillId="0" fontId="12" numFmtId="0" xfId="0" applyAlignment="1" applyBorder="1" applyFont="1">
      <alignment horizontal="center" vertical="bottom"/>
    </xf>
    <xf borderId="24" fillId="0" fontId="12" numFmtId="2" xfId="0" applyAlignment="1" applyBorder="1" applyFont="1" applyNumberFormat="1">
      <alignment horizontal="center" vertical="bottom"/>
    </xf>
    <xf borderId="15" fillId="0" fontId="2" numFmtId="0" xfId="0" applyAlignment="1" applyBorder="1" applyFont="1">
      <alignment shrinkToFit="0" vertical="bottom" wrapText="0"/>
    </xf>
    <xf borderId="30" fillId="0" fontId="2" numFmtId="0" xfId="0" applyAlignment="1" applyBorder="1" applyFont="1">
      <alignment shrinkToFit="0" vertical="bottom" wrapText="0"/>
    </xf>
    <xf borderId="32" fillId="4" fontId="2" numFmtId="0" xfId="0" applyAlignment="1" applyBorder="1" applyFont="1">
      <alignment horizontal="center" shrinkToFit="0" vertical="bottom" wrapText="0"/>
    </xf>
    <xf borderId="26" fillId="4" fontId="2" numFmtId="2" xfId="0" applyAlignment="1" applyBorder="1" applyFont="1" applyNumberFormat="1">
      <alignment horizontal="center" shrinkToFit="0" vertical="bottom" wrapText="0"/>
    </xf>
    <xf borderId="15" fillId="5" fontId="2" numFmtId="2" xfId="0" applyAlignment="1" applyBorder="1" applyFill="1" applyFont="1" applyNumberFormat="1">
      <alignment horizontal="center" shrinkToFit="0" vertical="center" wrapText="0"/>
    </xf>
    <xf borderId="15" fillId="4" fontId="2" numFmtId="0" xfId="0" applyAlignment="1" applyBorder="1" applyFont="1">
      <alignment shrinkToFit="0" vertical="bottom" wrapText="0"/>
    </xf>
    <xf borderId="30" fillId="4" fontId="2" numFmtId="0" xfId="0" applyAlignment="1" applyBorder="1" applyFont="1">
      <alignment shrinkToFit="0" vertical="bottom" wrapText="0"/>
    </xf>
    <xf borderId="28" fillId="4" fontId="2" numFmtId="0" xfId="0" applyAlignment="1" applyBorder="1" applyFont="1">
      <alignment horizontal="center" shrinkToFit="0" vertical="bottom" wrapText="0"/>
    </xf>
    <xf borderId="0" fillId="0" fontId="9" numFmtId="0" xfId="0" applyFont="1"/>
    <xf borderId="0" fillId="0" fontId="9" numFmtId="2" xfId="0" applyFont="1" applyNumberFormat="1"/>
    <xf borderId="33" fillId="2" fontId="6" numFmtId="0" xfId="0" applyAlignment="1" applyBorder="1" applyFont="1">
      <alignment horizontal="left" shrinkToFit="0" vertical="bottom" wrapText="0"/>
    </xf>
    <xf borderId="2" fillId="2" fontId="6" numFmtId="2" xfId="0" applyAlignment="1" applyBorder="1" applyFont="1" applyNumberFormat="1">
      <alignment horizontal="center" shrinkToFit="0" vertical="center" wrapText="0"/>
    </xf>
    <xf borderId="6" fillId="2" fontId="2" numFmtId="0" xfId="0" applyAlignment="1" applyBorder="1" applyFont="1">
      <alignment horizontal="center" readingOrder="0" shrinkToFit="0" vertical="bottom" wrapText="0"/>
    </xf>
    <xf borderId="2" fillId="6" fontId="2" numFmtId="0" xfId="0" applyAlignment="1" applyBorder="1" applyFill="1" applyFont="1">
      <alignment shrinkToFit="0" vertical="bottom" wrapText="0"/>
    </xf>
    <xf borderId="34" fillId="0" fontId="2" numFmtId="0" xfId="0" applyAlignment="1" applyBorder="1" applyFont="1">
      <alignment shrinkToFit="0" vertical="bottom" wrapText="0"/>
    </xf>
    <xf borderId="35" fillId="0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horizontal="center" readingOrder="0" shrinkToFit="0" vertical="bottom" wrapText="0"/>
    </xf>
    <xf borderId="2" fillId="2" fontId="13" numFmtId="2" xfId="0" applyAlignment="1" applyBorder="1" applyFont="1" applyNumberFormat="1">
      <alignment horizontal="center" shrinkToFit="0" vertical="center" wrapText="0"/>
    </xf>
    <xf borderId="33" fillId="2" fontId="13" numFmtId="0" xfId="0" applyAlignment="1" applyBorder="1" applyFont="1">
      <alignment shrinkToFit="0" vertical="bottom" wrapText="0"/>
    </xf>
    <xf borderId="36" fillId="7" fontId="6" numFmtId="0" xfId="0" applyAlignment="1" applyBorder="1" applyFill="1" applyFont="1">
      <alignment readingOrder="0" shrinkToFit="0" vertical="bottom" wrapText="0"/>
    </xf>
    <xf borderId="37" fillId="7" fontId="6" numFmtId="0" xfId="0" applyAlignment="1" applyBorder="1" applyFont="1">
      <alignment shrinkToFit="0" vertical="bottom" wrapText="0"/>
    </xf>
    <xf borderId="38" fillId="7" fontId="6" numFmtId="0" xfId="0" applyAlignment="1" applyBorder="1" applyFont="1">
      <alignment shrinkToFit="0" vertical="bottom" wrapText="0"/>
    </xf>
    <xf borderId="39" fillId="7" fontId="6" numFmtId="0" xfId="0" applyAlignment="1" applyBorder="1" applyFont="1">
      <alignment readingOrder="0" shrinkToFit="0" vertical="bottom" wrapText="0"/>
    </xf>
    <xf borderId="40" fillId="7" fontId="6" numFmtId="0" xfId="0" applyAlignment="1" applyBorder="1" applyFont="1">
      <alignment shrinkToFit="0" vertical="bottom" wrapText="0"/>
    </xf>
    <xf borderId="41" fillId="7" fontId="6" numFmtId="0" xfId="0" applyAlignment="1" applyBorder="1" applyFont="1">
      <alignment shrinkToFit="0" vertical="bottom" wrapText="0"/>
    </xf>
    <xf borderId="0" fillId="8" fontId="14" numFmtId="0" xfId="0" applyAlignment="1" applyFill="1" applyFont="1">
      <alignment horizontal="center" shrinkToFit="0" vertical="bottom" wrapText="0"/>
    </xf>
    <xf borderId="33" fillId="8" fontId="14" numFmtId="0" xfId="0" applyAlignment="1" applyBorder="1" applyFont="1">
      <alignment horizontal="center" shrinkToFit="0" vertical="bottom" wrapText="0"/>
    </xf>
    <xf borderId="0" fillId="2" fontId="4" numFmtId="0" xfId="0" applyAlignment="1" applyFont="1">
      <alignment shrinkToFit="0" vertical="bottom" wrapText="0"/>
    </xf>
    <xf borderId="42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horizontal="center" shrinkToFit="0" vertical="bottom" wrapText="0"/>
    </xf>
    <xf borderId="0" fillId="2" fontId="4" numFmtId="0" xfId="0" applyAlignment="1" applyFont="1">
      <alignment horizontal="center" shrinkToFit="0" vertical="bottom" wrapText="0"/>
    </xf>
    <xf borderId="43" fillId="2" fontId="4" numFmtId="0" xfId="0" applyAlignment="1" applyBorder="1" applyFont="1">
      <alignment horizontal="center" shrinkToFit="0" vertical="bottom" wrapText="0"/>
    </xf>
    <xf borderId="42" fillId="2" fontId="4" numFmtId="0" xfId="0" applyAlignment="1" applyBorder="1" applyFont="1">
      <alignment horizontal="center" shrinkToFit="0" vertical="bottom" wrapText="0"/>
    </xf>
    <xf borderId="44" fillId="0" fontId="6" numFmtId="0" xfId="0" applyAlignment="1" applyBorder="1" applyFont="1">
      <alignment shrinkToFit="0" vertical="bottom" wrapText="0"/>
    </xf>
    <xf borderId="45" fillId="0" fontId="6" numFmtId="0" xfId="0" applyAlignment="1" applyBorder="1" applyFont="1">
      <alignment shrinkToFit="0" vertical="bottom" wrapText="0"/>
    </xf>
    <xf borderId="46" fillId="0" fontId="6" numFmtId="0" xfId="0" applyAlignment="1" applyBorder="1" applyFont="1">
      <alignment shrinkToFit="0" vertical="bottom" wrapText="0"/>
    </xf>
    <xf borderId="47" fillId="0" fontId="6" numFmtId="0" xfId="0" applyAlignment="1" applyBorder="1" applyFont="1">
      <alignment shrinkToFit="0" vertical="bottom" wrapText="0"/>
    </xf>
    <xf borderId="48" fillId="0" fontId="6" numFmtId="0" xfId="0" applyAlignment="1" applyBorder="1" applyFont="1">
      <alignment shrinkToFit="0" vertical="bottom" wrapText="0"/>
    </xf>
    <xf borderId="49" fillId="0" fontId="6" numFmtId="0" xfId="0" applyAlignment="1" applyBorder="1" applyFont="1">
      <alignment shrinkToFit="0" vertical="bottom" wrapText="0"/>
    </xf>
    <xf borderId="35" fillId="0" fontId="4" numFmtId="0" xfId="0" applyAlignment="1" applyBorder="1" applyFont="1">
      <alignment shrinkToFit="0" vertical="bottom" wrapText="0"/>
    </xf>
    <xf borderId="34" fillId="0" fontId="4" numFmtId="0" xfId="0" applyAlignment="1" applyBorder="1" applyFont="1">
      <alignment shrinkToFit="0" vertical="bottom" wrapText="0"/>
    </xf>
    <xf borderId="50" fillId="0" fontId="6" numFmtId="0" xfId="0" applyAlignment="1" applyBorder="1" applyFont="1">
      <alignment shrinkToFit="0" vertical="bottom" wrapText="0"/>
    </xf>
    <xf borderId="51" fillId="0" fontId="6" numFmtId="0" xfId="0" applyAlignment="1" applyBorder="1" applyFont="1">
      <alignment shrinkToFit="0" vertical="bottom" wrapText="0"/>
    </xf>
    <xf borderId="52" fillId="0" fontId="6" numFmtId="0" xfId="0" applyAlignment="1" applyBorder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8" fontId="15" numFmtId="0" xfId="0" applyAlignment="1" applyFont="1">
      <alignment shrinkToFit="0" vertical="bottom" wrapText="0"/>
    </xf>
    <xf borderId="2" fillId="8" fontId="15" numFmtId="0" xfId="0" applyAlignment="1" applyBorder="1" applyFont="1">
      <alignment shrinkToFit="0" vertical="bottom" wrapText="0"/>
    </xf>
    <xf borderId="0" fillId="2" fontId="16" numFmtId="0" xfId="0" applyAlignment="1" applyFont="1">
      <alignment horizontal="center" shrinkToFit="0" vertical="bottom" wrapText="0"/>
    </xf>
    <xf borderId="3" fillId="2" fontId="16" numFmtId="0" xfId="0" applyAlignment="1" applyBorder="1" applyFont="1">
      <alignment horizontal="center" shrinkToFit="0" vertical="bottom" wrapText="0"/>
    </xf>
    <xf borderId="0" fillId="0" fontId="17" numFmtId="0" xfId="0" applyAlignment="1" applyFont="1">
      <alignment horizontal="center" shrinkToFit="0" vertical="bottom" wrapText="0"/>
    </xf>
    <xf borderId="0" fillId="9" fontId="4" numFmtId="0" xfId="0" applyAlignment="1" applyFill="1" applyFont="1">
      <alignment horizontal="center" shrinkToFit="0" vertical="bottom" wrapText="0"/>
    </xf>
    <xf borderId="48" fillId="9" fontId="4" numFmtId="0" xfId="0" applyAlignment="1" applyBorder="1" applyFont="1">
      <alignment horizontal="center" shrinkToFit="0" vertical="bottom" wrapText="0"/>
    </xf>
    <xf borderId="48" fillId="0" fontId="4" numFmtId="0" xfId="0" applyAlignment="1" applyBorder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53" fillId="2" fontId="16" numFmtId="0" xfId="0" applyAlignment="1" applyBorder="1" applyFont="1">
      <alignment horizontal="center" shrinkToFit="0" vertical="bottom" wrapText="0"/>
    </xf>
    <xf borderId="54" fillId="0" fontId="5" numFmtId="0" xfId="0" applyBorder="1" applyFont="1"/>
    <xf borderId="55" fillId="2" fontId="16" numFmtId="0" xfId="0" applyAlignment="1" applyBorder="1" applyFont="1">
      <alignment horizontal="center" shrinkToFit="0" vertical="bottom" wrapText="0"/>
    </xf>
    <xf borderId="56" fillId="0" fontId="5" numFmtId="0" xfId="0" applyBorder="1" applyFont="1"/>
    <xf borderId="0" fillId="9" fontId="6" numFmtId="0" xfId="0" applyAlignment="1" applyFont="1">
      <alignment shrinkToFit="0" vertical="bottom" wrapText="0"/>
    </xf>
    <xf borderId="57" fillId="9" fontId="6" numFmtId="0" xfId="0" applyAlignment="1" applyBorder="1" applyFont="1">
      <alignment shrinkToFit="0" vertical="bottom" wrapText="0"/>
    </xf>
    <xf borderId="58" fillId="9" fontId="6" numFmtId="0" xfId="0" applyAlignment="1" applyBorder="1" applyFont="1">
      <alignment shrinkToFit="0" vertical="bottom" wrapText="0"/>
    </xf>
    <xf borderId="59" fillId="0" fontId="6" numFmtId="0" xfId="0" applyAlignment="1" applyBorder="1" applyFont="1">
      <alignment shrinkToFit="0" vertical="bottom" wrapText="0"/>
    </xf>
    <xf borderId="60" fillId="0" fontId="6" numFmtId="0" xfId="0" applyAlignment="1" applyBorder="1" applyFont="1">
      <alignment shrinkToFit="0" vertical="bottom" wrapText="0"/>
    </xf>
    <xf borderId="47" fillId="9" fontId="6" numFmtId="0" xfId="0" applyAlignment="1" applyBorder="1" applyFont="1">
      <alignment shrinkToFit="0" vertical="bottom" wrapText="0"/>
    </xf>
    <xf borderId="48" fillId="9" fontId="6" numFmtId="0" xfId="0" applyAlignment="1" applyBorder="1" applyFont="1">
      <alignment shrinkToFit="0" vertical="bottom" wrapText="0"/>
    </xf>
    <xf borderId="50" fillId="9" fontId="6" numFmtId="0" xfId="0" applyAlignment="1" applyBorder="1" applyFont="1">
      <alignment shrinkToFit="0" vertical="bottom" wrapText="0"/>
    </xf>
    <xf borderId="51" fillId="9" fontId="6" numFmtId="0" xfId="0" applyAlignment="1" applyBorder="1" applyFont="1">
      <alignment shrinkToFit="0" vertical="bottom" wrapText="0"/>
    </xf>
    <xf borderId="6" fillId="2" fontId="16" numFmtId="0" xfId="0" applyAlignment="1" applyBorder="1" applyFont="1">
      <alignment horizontal="center" shrinkToFit="0" vertical="bottom" wrapText="0"/>
    </xf>
    <xf borderId="61" fillId="0" fontId="5" numFmtId="0" xfId="0" applyBorder="1" applyFont="1"/>
    <xf borderId="62" fillId="2" fontId="16" numFmtId="0" xfId="0" applyAlignment="1" applyBorder="1" applyFont="1">
      <alignment horizontal="center" shrinkToFit="0" vertical="bottom" wrapText="0"/>
    </xf>
    <xf borderId="0" fillId="9" fontId="6" numFmtId="0" xfId="0" applyAlignment="1" applyFont="1">
      <alignment horizontal="center" readingOrder="0" shrinkToFit="0" vertical="bottom" wrapText="0"/>
    </xf>
    <xf borderId="48" fillId="9" fontId="6" numFmtId="0" xfId="0" applyAlignment="1" applyBorder="1" applyFont="1">
      <alignment horizontal="center" shrinkToFit="0" vertical="bottom" wrapText="0"/>
    </xf>
    <xf borderId="48" fillId="0" fontId="6" numFmtId="0" xfId="0" applyAlignment="1" applyBorder="1" applyFont="1">
      <alignment horizontal="center" shrinkToFit="0" vertical="bottom" wrapText="0"/>
    </xf>
    <xf borderId="0" fillId="9" fontId="6" numFmtId="0" xfId="0" applyAlignment="1" applyFont="1">
      <alignment horizontal="center" shrinkToFit="0" vertical="bottom" wrapText="0"/>
    </xf>
    <xf borderId="63" fillId="0" fontId="15" numFmtId="0" xfId="0" applyAlignment="1" applyBorder="1" applyFont="1">
      <alignment shrinkToFit="0" vertical="bottom" wrapText="0"/>
    </xf>
    <xf borderId="63" fillId="2" fontId="16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57" fillId="9" fontId="6" numFmtId="0" xfId="0" applyAlignment="1" applyBorder="1" applyFont="1">
      <alignment horizontal="center" shrinkToFit="0" vertical="bottom" wrapText="0"/>
    </xf>
    <xf borderId="58" fillId="9" fontId="6" numFmtId="0" xfId="0" applyAlignment="1" applyBorder="1" applyFont="1">
      <alignment horizontal="center" shrinkToFit="0" vertical="bottom" wrapText="0"/>
    </xf>
    <xf borderId="59" fillId="0" fontId="6" numFmtId="0" xfId="0" applyAlignment="1" applyBorder="1" applyFont="1">
      <alignment horizontal="center" shrinkToFit="0" vertical="bottom" wrapText="0"/>
    </xf>
    <xf borderId="60" fillId="0" fontId="6" numFmtId="0" xfId="0" applyAlignment="1" applyBorder="1" applyFont="1">
      <alignment horizontal="center" shrinkToFit="0" vertical="bottom" wrapText="0"/>
    </xf>
    <xf borderId="47" fillId="9" fontId="6" numFmtId="0" xfId="0" applyAlignment="1" applyBorder="1" applyFont="1">
      <alignment horizontal="center" shrinkToFit="0" vertical="bottom" wrapText="0"/>
    </xf>
    <xf borderId="49" fillId="0" fontId="6" numFmtId="0" xfId="0" applyAlignment="1" applyBorder="1" applyFont="1">
      <alignment horizontal="center" shrinkToFit="0" vertical="bottom" wrapText="0"/>
    </xf>
    <xf borderId="64" fillId="0" fontId="2" numFmtId="0" xfId="0" applyAlignment="1" applyBorder="1" applyFont="1">
      <alignment horizontal="center" shrinkToFit="0" vertical="bottom" wrapText="0"/>
    </xf>
    <xf borderId="64" fillId="9" fontId="6" numFmtId="0" xfId="0" applyAlignment="1" applyBorder="1" applyFont="1">
      <alignment horizontal="center" shrinkToFit="0" vertical="bottom" wrapText="0"/>
    </xf>
    <xf borderId="50" fillId="9" fontId="6" numFmtId="0" xfId="0" applyAlignment="1" applyBorder="1" applyFont="1">
      <alignment horizontal="center" shrinkToFit="0" vertical="bottom" wrapText="0"/>
    </xf>
    <xf borderId="51" fillId="9" fontId="6" numFmtId="0" xfId="0" applyAlignment="1" applyBorder="1" applyFont="1">
      <alignment horizontal="center" shrinkToFit="0" vertical="bottom" wrapText="0"/>
    </xf>
    <xf borderId="51" fillId="0" fontId="6" numFmtId="0" xfId="0" applyAlignment="1" applyBorder="1" applyFont="1">
      <alignment horizontal="center" shrinkToFit="0" vertical="bottom" wrapText="0"/>
    </xf>
    <xf borderId="52" fillId="0" fontId="6" numFmtId="0" xfId="0" applyAlignment="1" applyBorder="1" applyFont="1">
      <alignment horizontal="center" shrinkToFit="0" vertical="bottom" wrapText="0"/>
    </xf>
    <xf borderId="48" fillId="0" fontId="6" numFmtId="3" xfId="0" applyAlignment="1" applyBorder="1" applyFont="1" applyNumberFormat="1">
      <alignment horizontal="center" shrinkToFit="0" vertical="bottom" wrapText="0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0" fontId="20" numFmtId="2" xfId="0" applyAlignment="1" applyFont="1" applyNumberFormat="1">
      <alignment shrinkToFit="0" vertical="bottom" wrapText="0"/>
    </xf>
    <xf borderId="65" fillId="2" fontId="2" numFmtId="0" xfId="0" applyAlignment="1" applyBorder="1" applyFont="1">
      <alignment shrinkToFit="0" vertical="bottom" wrapText="0"/>
    </xf>
    <xf borderId="66" fillId="2" fontId="21" numFmtId="2" xfId="0" applyAlignment="1" applyBorder="1" applyFont="1" applyNumberFormat="1">
      <alignment shrinkToFit="0" vertical="bottom" wrapText="0"/>
    </xf>
    <xf borderId="0" fillId="0" fontId="2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285750</xdr:colOff>
      <xdr:row>73</xdr:row>
      <xdr:rowOff>-104775</xdr:rowOff>
    </xdr:from>
    <xdr:ext cx="4505325" cy="8258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45</xdr:row>
      <xdr:rowOff>66675</xdr:rowOff>
    </xdr:from>
    <xdr:ext cx="7915275" cy="34671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0</xdr:rowOff>
    </xdr:from>
    <xdr:ext cx="6981825" cy="110490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194</xdr:row>
      <xdr:rowOff>133350</xdr:rowOff>
    </xdr:from>
    <xdr:ext cx="9639300" cy="4762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105</xdr:row>
      <xdr:rowOff>0</xdr:rowOff>
    </xdr:from>
    <xdr:ext cx="12239625" cy="42100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135</xdr:row>
      <xdr:rowOff>0</xdr:rowOff>
    </xdr:from>
    <xdr:ext cx="10496550" cy="5534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1171575</xdr:colOff>
      <xdr:row>19</xdr:row>
      <xdr:rowOff>133350</xdr:rowOff>
    </xdr:from>
    <xdr:ext cx="3267075" cy="4095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OSTAFA/Desktop/hydraulic/hydraulic calculation 74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ydraulic calculation"/>
      <sheetName val="Tank volume "/>
      <sheetName val="data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engineeringtoolbox.com/hazen-williams-water-d_797.html" TargetMode="External"/><Relationship Id="rId2" Type="http://schemas.openxmlformats.org/officeDocument/2006/relationships/hyperlink" Target="http://www.engineeringtoolbox.com/21_798.html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3.0"/>
    <col customWidth="1" min="3" max="3" width="12.43"/>
    <col customWidth="1" min="4" max="4" width="16.14"/>
    <col customWidth="1" min="5" max="5" width="10.57"/>
    <col customWidth="1" min="6" max="6" width="18.0"/>
    <col customWidth="1" min="7" max="7" width="8.0"/>
    <col customWidth="1" min="8" max="8" width="13.57"/>
    <col customWidth="1" min="9" max="9" width="8.0"/>
    <col customWidth="1" min="10" max="11" width="11.29"/>
    <col customWidth="1" min="12" max="12" width="10.57"/>
    <col customWidth="1" min="13" max="26" width="8.0"/>
  </cols>
  <sheetData>
    <row r="1" ht="24.0" customHeight="1">
      <c r="A1" s="1" t="s">
        <v>0</v>
      </c>
      <c r="B1" s="2"/>
      <c r="C1" s="2"/>
      <c r="D1" s="2"/>
      <c r="E1" s="2"/>
      <c r="F1" s="2"/>
      <c r="G1" s="2"/>
    </row>
    <row r="2" ht="13.5" customHeight="1">
      <c r="A2" s="3" t="s">
        <v>1</v>
      </c>
    </row>
    <row r="3" ht="12.75" customHeight="1">
      <c r="A3" s="3" t="s">
        <v>2</v>
      </c>
      <c r="B3" s="3"/>
      <c r="C3" s="4" t="s">
        <v>3</v>
      </c>
      <c r="D3" s="4"/>
      <c r="E3" s="5"/>
    </row>
    <row r="4" ht="15.75" customHeight="1">
      <c r="J4" s="6" t="s">
        <v>4</v>
      </c>
      <c r="K4" s="7"/>
      <c r="L4" s="7"/>
      <c r="M4" s="7"/>
      <c r="N4" s="8"/>
    </row>
    <row r="5" ht="12.75" customHeight="1">
      <c r="A5" s="9" t="s">
        <v>5</v>
      </c>
      <c r="B5" s="9"/>
      <c r="C5" s="9"/>
      <c r="D5" s="10">
        <v>130.0</v>
      </c>
      <c r="E5" s="9" t="s">
        <v>6</v>
      </c>
      <c r="F5" s="11" t="s">
        <v>7</v>
      </c>
      <c r="I5" s="9"/>
      <c r="J5" s="12" t="s">
        <v>8</v>
      </c>
      <c r="K5" s="7"/>
      <c r="L5" s="7"/>
      <c r="M5" s="7"/>
      <c r="N5" s="8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9"/>
      <c r="B6" s="9"/>
      <c r="C6" s="9"/>
      <c r="D6" s="13"/>
      <c r="E6" s="9"/>
      <c r="I6" s="9"/>
      <c r="J6" s="14" t="s">
        <v>9</v>
      </c>
      <c r="K6" s="7"/>
      <c r="L6" s="7"/>
      <c r="M6" s="7"/>
      <c r="N6" s="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15"/>
      <c r="B7" s="9"/>
      <c r="C7" s="9"/>
      <c r="D7" s="13"/>
      <c r="E7" s="9"/>
      <c r="F7" s="9"/>
      <c r="G7" s="9"/>
      <c r="H7" s="9"/>
      <c r="I7" s="9"/>
      <c r="J7" s="14" t="s">
        <v>10</v>
      </c>
      <c r="K7" s="7"/>
      <c r="L7" s="7"/>
      <c r="M7" s="7"/>
      <c r="N7" s="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9" t="s">
        <v>11</v>
      </c>
      <c r="B8" s="13">
        <v>0.15</v>
      </c>
      <c r="C8" s="9" t="s">
        <v>12</v>
      </c>
      <c r="D8" s="13"/>
      <c r="E8" s="9"/>
      <c r="F8" s="11" t="s">
        <v>7</v>
      </c>
      <c r="I8" s="9"/>
      <c r="J8" s="14" t="s">
        <v>13</v>
      </c>
      <c r="K8" s="7"/>
      <c r="L8" s="7"/>
      <c r="M8" s="7"/>
      <c r="N8" s="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9"/>
      <c r="B9" s="9"/>
      <c r="C9" s="9"/>
      <c r="D9" s="13"/>
      <c r="E9" s="9"/>
      <c r="F9" s="9"/>
      <c r="G9" s="9"/>
      <c r="H9" s="9"/>
      <c r="I9" s="9"/>
      <c r="J9" s="14" t="s">
        <v>14</v>
      </c>
      <c r="K9" s="7"/>
      <c r="L9" s="7"/>
      <c r="M9" s="7"/>
      <c r="N9" s="8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9" t="s">
        <v>15</v>
      </c>
      <c r="B10" s="9"/>
      <c r="C10" s="10">
        <v>1168.02</v>
      </c>
      <c r="D10" s="9" t="s">
        <v>6</v>
      </c>
      <c r="E10" s="9"/>
      <c r="F10" s="11" t="s">
        <v>7</v>
      </c>
      <c r="I10" s="9"/>
      <c r="J10" s="14" t="s">
        <v>16</v>
      </c>
      <c r="K10" s="7"/>
      <c r="L10" s="7"/>
      <c r="M10" s="7"/>
      <c r="N10" s="8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/>
      <c r="B11" s="9"/>
      <c r="C11" s="9"/>
      <c r="D11" s="9"/>
      <c r="E11" s="9"/>
      <c r="F11" s="9"/>
      <c r="G11" s="9"/>
      <c r="H11" s="9"/>
      <c r="I11" s="9"/>
      <c r="J11" s="14" t="s">
        <v>17</v>
      </c>
      <c r="K11" s="7"/>
      <c r="L11" s="7"/>
      <c r="M11" s="7"/>
      <c r="N11" s="8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 t="s">
        <v>18</v>
      </c>
      <c r="B12" s="16" t="s">
        <v>19</v>
      </c>
      <c r="C12" s="13">
        <v>5.6</v>
      </c>
      <c r="D12" s="9"/>
      <c r="E12" s="9"/>
      <c r="F12" s="11" t="s">
        <v>7</v>
      </c>
      <c r="I12" s="9"/>
      <c r="J12" s="14" t="s">
        <v>20</v>
      </c>
      <c r="K12" s="7"/>
      <c r="L12" s="7"/>
      <c r="M12" s="7"/>
      <c r="N12" s="8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/>
      <c r="B13" s="9"/>
      <c r="C13" s="9"/>
      <c r="D13" s="9"/>
      <c r="E13" s="9"/>
      <c r="F13" s="9"/>
      <c r="G13" s="9"/>
      <c r="H13" s="9"/>
      <c r="I13" s="9"/>
      <c r="J13" s="14" t="s">
        <v>21</v>
      </c>
      <c r="K13" s="7"/>
      <c r="L13" s="7"/>
      <c r="M13" s="7"/>
      <c r="N13" s="8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 t="s">
        <v>22</v>
      </c>
      <c r="B14" s="9"/>
      <c r="C14" s="9" t="s">
        <v>23</v>
      </c>
      <c r="D14" s="9"/>
      <c r="E14" s="9"/>
      <c r="F14" s="9"/>
      <c r="G14" s="9"/>
      <c r="H14" s="9"/>
      <c r="I14" s="9"/>
      <c r="J14" s="14" t="s">
        <v>24</v>
      </c>
      <c r="K14" s="7"/>
      <c r="L14" s="7"/>
      <c r="M14" s="7"/>
      <c r="N14" s="8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13" t="s">
        <v>25</v>
      </c>
      <c r="C15" s="16" t="s">
        <v>19</v>
      </c>
      <c r="D15" s="13">
        <f>C10/D5</f>
        <v>8.984769231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0" customHeight="1">
      <c r="A16" s="9"/>
      <c r="B16" s="9" t="s">
        <v>26</v>
      </c>
      <c r="C16" s="16" t="s">
        <v>19</v>
      </c>
      <c r="D16" s="10">
        <v>9.0</v>
      </c>
      <c r="E16" s="9" t="s">
        <v>27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0" customHeight="1">
      <c r="A17" s="9"/>
      <c r="B17" s="9"/>
      <c r="C17" s="16"/>
      <c r="D17" s="13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0" customHeight="1">
      <c r="A18" s="9" t="s">
        <v>28</v>
      </c>
      <c r="B18" s="9"/>
      <c r="C18" s="16"/>
      <c r="D18" s="13">
        <f>1.2*(C10)^(1/2)</f>
        <v>41.0115691</v>
      </c>
      <c r="E18" s="9" t="s">
        <v>29</v>
      </c>
      <c r="F18" s="17" t="s">
        <v>30</v>
      </c>
      <c r="G18" s="11" t="s">
        <v>7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0" customHeight="1">
      <c r="A19" s="9"/>
      <c r="B19" s="9"/>
      <c r="C19" s="16"/>
      <c r="D19" s="13"/>
      <c r="E19" s="9"/>
      <c r="F19" s="17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0" customHeight="1">
      <c r="A20" s="9" t="s">
        <v>31</v>
      </c>
      <c r="B20" s="9"/>
      <c r="C20" s="16"/>
      <c r="D20" s="18">
        <f>C10/D18</f>
        <v>28.48025632</v>
      </c>
      <c r="E20" s="9" t="s">
        <v>29</v>
      </c>
      <c r="F20" s="17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0" customHeight="1">
      <c r="A21" s="9"/>
      <c r="B21" s="9"/>
      <c r="C21" s="16"/>
      <c r="D21" s="13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0" customHeight="1">
      <c r="A22" s="9" t="s">
        <v>32</v>
      </c>
      <c r="B22" s="9"/>
      <c r="C22" s="16"/>
      <c r="D22" s="10">
        <v>15.0</v>
      </c>
      <c r="E22" s="9" t="s">
        <v>29</v>
      </c>
      <c r="F22" s="17" t="s">
        <v>33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0" customHeight="1">
      <c r="A23" s="9"/>
      <c r="B23" s="9"/>
      <c r="C23" s="16"/>
      <c r="D23" s="13"/>
      <c r="E23" s="9"/>
      <c r="F23" s="17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0" customHeight="1">
      <c r="A24" s="9" t="s">
        <v>34</v>
      </c>
      <c r="B24" s="9"/>
      <c r="C24" s="9"/>
      <c r="D24" s="18">
        <f>D5/D22</f>
        <v>8.666666667</v>
      </c>
      <c r="E24" s="9" t="s">
        <v>29</v>
      </c>
      <c r="F24" s="9" t="s">
        <v>35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9"/>
      <c r="B25" s="9"/>
      <c r="C25" s="13"/>
      <c r="D25" s="9"/>
      <c r="E25" s="9"/>
      <c r="G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9" t="s">
        <v>36</v>
      </c>
      <c r="B26" s="9"/>
      <c r="C26" s="13"/>
      <c r="D26" s="9">
        <f>D18/D22</f>
        <v>2.734104607</v>
      </c>
      <c r="E26" s="9"/>
      <c r="F26" s="17" t="s">
        <v>37</v>
      </c>
      <c r="G26" s="9"/>
      <c r="H26" s="19"/>
      <c r="I26" s="20"/>
      <c r="J26" s="20"/>
      <c r="K26" s="20"/>
      <c r="L26" s="21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 t="s">
        <v>38</v>
      </c>
      <c r="C27" s="16" t="s">
        <v>19</v>
      </c>
      <c r="D27" s="9">
        <v>3.0</v>
      </c>
      <c r="E27" s="9"/>
      <c r="G27" s="9"/>
      <c r="H27" s="22"/>
      <c r="I27" s="23"/>
      <c r="J27" s="23"/>
      <c r="K27" s="23"/>
      <c r="L27" s="24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9" t="s">
        <v>39</v>
      </c>
      <c r="B28" s="9"/>
      <c r="C28" s="9"/>
      <c r="D28" s="9"/>
      <c r="E28" s="9"/>
      <c r="F28" s="9"/>
      <c r="G28" s="9"/>
      <c r="H28" s="25"/>
      <c r="I28" s="26"/>
      <c r="J28" s="26"/>
      <c r="K28" s="26"/>
      <c r="L28" s="2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13" t="s">
        <v>40</v>
      </c>
      <c r="C30" s="16" t="s">
        <v>19</v>
      </c>
      <c r="D30" s="13">
        <f>B8*D5</f>
        <v>19.5</v>
      </c>
      <c r="E30" s="9" t="s">
        <v>41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28" t="s">
        <v>42</v>
      </c>
      <c r="C32" s="9"/>
      <c r="D32" s="28" t="s">
        <v>43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2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 t="s">
        <v>44</v>
      </c>
      <c r="C34" s="16" t="s">
        <v>19</v>
      </c>
      <c r="D34" s="9">
        <f>(D30/C12)^2</f>
        <v>12.12531888</v>
      </c>
      <c r="E34" s="9" t="s">
        <v>45</v>
      </c>
      <c r="F34" s="5" t="s">
        <v>46</v>
      </c>
      <c r="G34" s="30"/>
      <c r="H34" s="30"/>
      <c r="I34" s="30"/>
      <c r="J34" s="3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0" t="s">
        <v>47</v>
      </c>
      <c r="B35" s="31" t="s">
        <v>48</v>
      </c>
      <c r="C35" s="16" t="s">
        <v>19</v>
      </c>
      <c r="D35" s="9">
        <v>20.0</v>
      </c>
      <c r="E35" s="9" t="s">
        <v>45</v>
      </c>
      <c r="F35" s="5" t="s">
        <v>49</v>
      </c>
      <c r="G35" s="30"/>
      <c r="H35" s="30"/>
      <c r="I35" s="30"/>
      <c r="J35" s="30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 t="s">
        <v>50</v>
      </c>
      <c r="B36" s="13"/>
      <c r="C36" s="1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17"/>
      <c r="B37" s="13" t="s">
        <v>51</v>
      </c>
      <c r="C37" s="13" t="s">
        <v>19</v>
      </c>
      <c r="D37" s="13">
        <v>120.0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ht="13.5" customHeight="1"/>
    <row r="39" ht="13.5" customHeight="1">
      <c r="B39" s="32" t="s">
        <v>52</v>
      </c>
      <c r="C39" s="32" t="s">
        <v>53</v>
      </c>
      <c r="D39" s="32" t="s">
        <v>54</v>
      </c>
      <c r="E39" s="33" t="s">
        <v>55</v>
      </c>
      <c r="F39" s="34" t="s">
        <v>56</v>
      </c>
      <c r="G39" s="32" t="s">
        <v>25</v>
      </c>
      <c r="H39" s="34" t="s">
        <v>57</v>
      </c>
      <c r="I39" s="35" t="s">
        <v>58</v>
      </c>
      <c r="J39" s="34" t="s">
        <v>59</v>
      </c>
      <c r="K39" s="33" t="s">
        <v>60</v>
      </c>
      <c r="L39" s="32" t="s">
        <v>61</v>
      </c>
      <c r="M39" s="36" t="s">
        <v>62</v>
      </c>
      <c r="N39" s="37"/>
    </row>
    <row r="40" ht="13.5" customHeight="1">
      <c r="B40" s="38"/>
      <c r="C40" s="38"/>
      <c r="D40" s="38"/>
      <c r="E40" s="39" t="s">
        <v>58</v>
      </c>
      <c r="F40" s="40" t="s">
        <v>63</v>
      </c>
      <c r="G40" s="38"/>
      <c r="H40" s="40" t="s">
        <v>64</v>
      </c>
      <c r="I40" s="41" t="s">
        <v>65</v>
      </c>
      <c r="J40" s="40" t="s">
        <v>66</v>
      </c>
      <c r="K40" s="41" t="s">
        <v>67</v>
      </c>
      <c r="L40" s="38"/>
      <c r="M40" s="42"/>
      <c r="N40" s="43"/>
    </row>
    <row r="41" ht="14.25" customHeight="1">
      <c r="B41" s="44"/>
      <c r="C41" s="45"/>
      <c r="D41" s="46"/>
      <c r="E41" s="45"/>
      <c r="F41" s="47"/>
      <c r="G41" s="48"/>
      <c r="H41" s="48"/>
      <c r="I41" s="48"/>
      <c r="J41" s="49"/>
      <c r="K41" s="50"/>
      <c r="L41" s="50"/>
      <c r="M41" s="49"/>
      <c r="N41" s="51"/>
    </row>
    <row r="42" ht="14.25" customHeight="1">
      <c r="B42" s="52" t="s">
        <v>68</v>
      </c>
      <c r="C42" s="53">
        <f>D30</f>
        <v>19.5</v>
      </c>
      <c r="D42" s="54">
        <v>1.0</v>
      </c>
      <c r="E42" s="54">
        <v>13.17</v>
      </c>
      <c r="F42" s="55" t="s">
        <v>69</v>
      </c>
      <c r="G42" s="56">
        <v>2.0</v>
      </c>
      <c r="H42" s="56">
        <v>2.0</v>
      </c>
      <c r="I42" s="53">
        <f>IF(ISBLANK(D42),"",(E42+G42*H42+G43*H43+G44*H44))</f>
        <v>22.17</v>
      </c>
      <c r="J42" s="57">
        <f>(4.52*C42^1.85)/(D$37^1.85*D42^4.87)</f>
        <v>0.156753469</v>
      </c>
      <c r="K42" s="57">
        <f>IF(ISBLANK(D42),"",(I42*J42))</f>
        <v>3.475224407</v>
      </c>
      <c r="L42" s="57">
        <f>D35+K42</f>
        <v>23.47522441</v>
      </c>
      <c r="M42" s="58" t="s">
        <v>70</v>
      </c>
      <c r="N42" s="59">
        <f>L42</f>
        <v>23.47522441</v>
      </c>
      <c r="O42" s="11" t="s">
        <v>71</v>
      </c>
    </row>
    <row r="43" ht="14.25" customHeight="1">
      <c r="B43" s="60"/>
      <c r="C43" s="60"/>
      <c r="D43" s="60"/>
      <c r="E43" s="60"/>
      <c r="F43" s="61" t="s">
        <v>72</v>
      </c>
      <c r="G43" s="62">
        <v>1.0</v>
      </c>
      <c r="H43" s="56">
        <v>5.0</v>
      </c>
      <c r="I43" s="60"/>
      <c r="J43" s="60"/>
      <c r="K43" s="60"/>
      <c r="L43" s="60"/>
      <c r="M43" s="63" t="s">
        <v>73</v>
      </c>
      <c r="N43" s="64">
        <v>5.6</v>
      </c>
      <c r="O43" s="17" t="s">
        <v>74</v>
      </c>
    </row>
    <row r="44" ht="14.25" customHeight="1">
      <c r="B44" s="38"/>
      <c r="C44" s="38"/>
      <c r="D44" s="38"/>
      <c r="E44" s="38"/>
      <c r="F44" s="55" t="s">
        <v>75</v>
      </c>
      <c r="G44" s="65"/>
      <c r="H44" s="66">
        <v>0.0</v>
      </c>
      <c r="I44" s="38"/>
      <c r="J44" s="38"/>
      <c r="K44" s="38"/>
      <c r="L44" s="38"/>
      <c r="M44" s="63" t="s">
        <v>76</v>
      </c>
      <c r="N44" s="67">
        <f>N43*N42^0.5</f>
        <v>27.13269315</v>
      </c>
      <c r="O44" s="68" t="s">
        <v>77</v>
      </c>
    </row>
    <row r="45" ht="14.25" customHeight="1">
      <c r="B45" s="44"/>
      <c r="C45" s="45"/>
      <c r="D45" s="46"/>
      <c r="E45" s="45"/>
      <c r="F45" s="47"/>
      <c r="G45" s="48"/>
      <c r="H45" s="48"/>
      <c r="I45" s="48"/>
      <c r="J45" s="49"/>
      <c r="K45" s="50"/>
      <c r="L45" s="50"/>
      <c r="M45" s="49"/>
      <c r="N45" s="51"/>
    </row>
    <row r="46" ht="14.25" customHeight="1">
      <c r="B46" s="52" t="s">
        <v>78</v>
      </c>
      <c r="C46" s="69">
        <v>19.5</v>
      </c>
      <c r="D46" s="53">
        <v>1.0</v>
      </c>
      <c r="E46" s="54">
        <v>8.417</v>
      </c>
      <c r="F46" s="55" t="s">
        <v>72</v>
      </c>
      <c r="G46" s="66">
        <v>1.0</v>
      </c>
      <c r="H46" s="66">
        <v>5.0</v>
      </c>
      <c r="I46" s="53">
        <f>IF(ISBLANK(D46),"",(E46+G46*H46+G47*H47+G48*H48))</f>
        <v>15.417</v>
      </c>
      <c r="J46" s="57">
        <f>(4.52*C46^1.85)/(D$37^1.85*D46^4.87)</f>
        <v>0.156753469</v>
      </c>
      <c r="K46" s="57">
        <f>IF(ISBLANK(D46),"",(I46*J46))</f>
        <v>2.416668231</v>
      </c>
      <c r="L46" s="57">
        <f>D35+K46</f>
        <v>22.41666823</v>
      </c>
      <c r="M46" s="61" t="s">
        <v>79</v>
      </c>
      <c r="N46" s="67">
        <f>L46</f>
        <v>22.41666823</v>
      </c>
      <c r="R46" s="17"/>
      <c r="S46" s="17"/>
      <c r="T46" s="17"/>
      <c r="U46" s="17"/>
      <c r="V46" s="17"/>
      <c r="W46" s="17"/>
      <c r="X46" s="17"/>
      <c r="Y46" s="17"/>
      <c r="Z46" s="17"/>
    </row>
    <row r="47" ht="14.25" customHeight="1">
      <c r="B47" s="60"/>
      <c r="C47" s="60"/>
      <c r="D47" s="60"/>
      <c r="E47" s="60"/>
      <c r="F47" s="70" t="s">
        <v>69</v>
      </c>
      <c r="G47" s="62">
        <v>1.0</v>
      </c>
      <c r="H47" s="56">
        <v>2.0</v>
      </c>
      <c r="I47" s="60"/>
      <c r="J47" s="60"/>
      <c r="K47" s="60"/>
      <c r="L47" s="60"/>
      <c r="M47" s="63" t="s">
        <v>80</v>
      </c>
      <c r="N47" s="64">
        <v>5.6</v>
      </c>
      <c r="R47" s="17"/>
      <c r="S47" s="17"/>
      <c r="T47" s="17"/>
      <c r="U47" s="17"/>
      <c r="V47" s="17"/>
      <c r="W47" s="17"/>
      <c r="X47" s="17"/>
      <c r="Y47" s="17"/>
      <c r="Z47" s="17"/>
    </row>
    <row r="48" ht="14.25" customHeight="1">
      <c r="B48" s="38"/>
      <c r="C48" s="38"/>
      <c r="D48" s="38"/>
      <c r="E48" s="38"/>
      <c r="F48" s="55" t="s">
        <v>75</v>
      </c>
      <c r="G48" s="65"/>
      <c r="H48" s="66">
        <v>0.0</v>
      </c>
      <c r="I48" s="38"/>
      <c r="J48" s="38"/>
      <c r="K48" s="38"/>
      <c r="L48" s="38"/>
      <c r="M48" s="63" t="s">
        <v>81</v>
      </c>
      <c r="N48" s="67">
        <f>N47*N46^0.5</f>
        <v>26.51389665</v>
      </c>
      <c r="R48" s="17"/>
      <c r="S48" s="17"/>
      <c r="T48" s="17"/>
      <c r="U48" s="17"/>
      <c r="V48" s="17"/>
      <c r="W48" s="17"/>
      <c r="X48" s="17"/>
      <c r="Y48" s="17"/>
      <c r="Z48" s="17"/>
    </row>
    <row r="49" ht="14.25" customHeight="1">
      <c r="B49" s="44"/>
      <c r="C49" s="71"/>
      <c r="D49" s="72"/>
      <c r="E49" s="45"/>
      <c r="F49" s="47"/>
      <c r="G49" s="48"/>
      <c r="H49" s="48"/>
      <c r="I49" s="48"/>
      <c r="J49" s="49"/>
      <c r="K49" s="50"/>
      <c r="L49" s="50"/>
      <c r="M49" s="73"/>
      <c r="N49" s="51"/>
    </row>
    <row r="50" ht="14.25" customHeight="1">
      <c r="B50" s="52" t="s">
        <v>82</v>
      </c>
      <c r="C50" s="74">
        <f>N44+N48</f>
        <v>53.6465898</v>
      </c>
      <c r="D50" s="54">
        <v>1.0</v>
      </c>
      <c r="E50" s="54">
        <v>2.759</v>
      </c>
      <c r="F50" s="61" t="s">
        <v>72</v>
      </c>
      <c r="G50" s="66">
        <v>1.0</v>
      </c>
      <c r="H50" s="56">
        <v>5.0</v>
      </c>
      <c r="I50" s="53">
        <f>IF(ISBLANK(D50),"",(E50+G50*H50+G51*H51+G52*H52))</f>
        <v>7.759</v>
      </c>
      <c r="J50" s="57">
        <f>(4.52*C50^1.85)/(D$37^1.85*D50^4.87)</f>
        <v>1.019309452</v>
      </c>
      <c r="K50" s="57">
        <f>IF(ISBLANK(D50),"",(I50*J50))</f>
        <v>7.908822042</v>
      </c>
      <c r="L50" s="74">
        <f>L46+K50+L42</f>
        <v>53.80071468</v>
      </c>
      <c r="M50" s="55"/>
      <c r="N50" s="64"/>
    </row>
    <row r="51" ht="14.25" customHeight="1">
      <c r="B51" s="60"/>
      <c r="C51" s="60"/>
      <c r="D51" s="60"/>
      <c r="E51" s="60"/>
      <c r="F51" s="61" t="s">
        <v>75</v>
      </c>
      <c r="G51" s="66"/>
      <c r="H51" s="66"/>
      <c r="I51" s="60"/>
      <c r="J51" s="60"/>
      <c r="K51" s="60"/>
      <c r="L51" s="60"/>
      <c r="M51" s="63"/>
      <c r="N51" s="64"/>
    </row>
    <row r="52" ht="14.25" customHeight="1">
      <c r="B52" s="38"/>
      <c r="C52" s="38"/>
      <c r="D52" s="38"/>
      <c r="E52" s="38"/>
      <c r="F52" s="55" t="s">
        <v>75</v>
      </c>
      <c r="G52" s="65"/>
      <c r="H52" s="66">
        <v>0.0</v>
      </c>
      <c r="I52" s="38"/>
      <c r="J52" s="38"/>
      <c r="K52" s="38"/>
      <c r="L52" s="38"/>
      <c r="M52" s="63"/>
      <c r="N52" s="64"/>
    </row>
    <row r="53" ht="14.25" customHeight="1">
      <c r="B53" s="44"/>
      <c r="C53" s="71"/>
      <c r="D53" s="72"/>
      <c r="E53" s="45"/>
      <c r="F53" s="47"/>
      <c r="G53" s="48"/>
      <c r="H53" s="48"/>
      <c r="I53" s="48"/>
      <c r="J53" s="49"/>
      <c r="K53" s="50"/>
      <c r="L53" s="50"/>
      <c r="M53" s="51"/>
      <c r="N53" s="51"/>
    </row>
    <row r="54" ht="14.25" customHeight="1">
      <c r="B54" s="52" t="s">
        <v>83</v>
      </c>
      <c r="C54" s="53">
        <f>C42</f>
        <v>19.5</v>
      </c>
      <c r="D54" s="53">
        <v>1.0</v>
      </c>
      <c r="E54" s="54">
        <v>9.022</v>
      </c>
      <c r="F54" s="55" t="s">
        <v>69</v>
      </c>
      <c r="G54" s="66">
        <v>1.0</v>
      </c>
      <c r="H54" s="56">
        <v>2.0</v>
      </c>
      <c r="I54" s="53">
        <f>IF(ISBLANK(D54),"",(E54+G54*H54+G55*H55+G56*H56))</f>
        <v>16.022</v>
      </c>
      <c r="J54" s="57">
        <f>(4.52*C54^1.85)/(D$37^1.85*D54^4.87)</f>
        <v>0.156753469</v>
      </c>
      <c r="K54" s="57">
        <f>IF(ISBLANK(D54),"",(I54*J54))</f>
        <v>2.51150408</v>
      </c>
      <c r="L54" s="57">
        <f>D35+K54</f>
        <v>22.51150408</v>
      </c>
      <c r="M54" s="61" t="s">
        <v>84</v>
      </c>
      <c r="N54" s="67">
        <f>L54</f>
        <v>22.51150408</v>
      </c>
    </row>
    <row r="55" ht="14.25" customHeight="1">
      <c r="B55" s="60"/>
      <c r="C55" s="60"/>
      <c r="D55" s="60"/>
      <c r="E55" s="60"/>
      <c r="F55" s="61" t="s">
        <v>72</v>
      </c>
      <c r="G55" s="62">
        <v>1.0</v>
      </c>
      <c r="H55" s="56">
        <v>5.0</v>
      </c>
      <c r="I55" s="60"/>
      <c r="J55" s="60"/>
      <c r="K55" s="60"/>
      <c r="L55" s="60"/>
      <c r="M55" s="63" t="s">
        <v>73</v>
      </c>
      <c r="N55" s="64">
        <v>5.6</v>
      </c>
    </row>
    <row r="56" ht="14.25" customHeight="1">
      <c r="B56" s="38"/>
      <c r="C56" s="38"/>
      <c r="D56" s="38"/>
      <c r="E56" s="38"/>
      <c r="F56" s="55" t="s">
        <v>75</v>
      </c>
      <c r="G56" s="65"/>
      <c r="H56" s="66">
        <v>0.0</v>
      </c>
      <c r="I56" s="38"/>
      <c r="J56" s="38"/>
      <c r="K56" s="38"/>
      <c r="L56" s="38"/>
      <c r="M56" s="63" t="s">
        <v>85</v>
      </c>
      <c r="N56" s="67">
        <f>N55*N54^0.5</f>
        <v>26.56992224</v>
      </c>
    </row>
    <row r="57" ht="14.25" customHeight="1">
      <c r="B57" s="44"/>
      <c r="C57" s="71"/>
      <c r="D57" s="72" t="s">
        <v>86</v>
      </c>
      <c r="E57" s="45"/>
      <c r="F57" s="47"/>
      <c r="G57" s="48"/>
      <c r="H57" s="48"/>
      <c r="I57" s="48"/>
      <c r="J57" s="49"/>
      <c r="K57" s="50"/>
      <c r="L57" s="50"/>
      <c r="M57" s="73"/>
      <c r="N57" s="51"/>
    </row>
    <row r="58" ht="14.25" customHeight="1">
      <c r="B58" s="52" t="s">
        <v>87</v>
      </c>
      <c r="C58" s="57">
        <f>C50+N56</f>
        <v>80.21651204</v>
      </c>
      <c r="D58" s="54">
        <v>1.25</v>
      </c>
      <c r="E58" s="54">
        <v>6.464</v>
      </c>
      <c r="F58" s="55" t="s">
        <v>72</v>
      </c>
      <c r="G58" s="66">
        <v>1.0</v>
      </c>
      <c r="H58" s="56">
        <v>6.0</v>
      </c>
      <c r="I58" s="53">
        <f>IF(ISBLANK(D58),"",(E58+G58*H58+G59*H59+G60*H60))</f>
        <v>12.464</v>
      </c>
      <c r="J58" s="57">
        <f>(4.52*C58^1.85)/(D$37^1.85*D58^4.87)</f>
        <v>0.7237512861</v>
      </c>
      <c r="K58" s="57">
        <f>IF(ISBLANK(D58),"",(I58*J58))</f>
        <v>9.02083603</v>
      </c>
      <c r="L58" s="57">
        <f>L50+N54</f>
        <v>76.31221876</v>
      </c>
      <c r="M58" s="55"/>
      <c r="N58" s="67"/>
    </row>
    <row r="59" ht="14.25" customHeight="1">
      <c r="B59" s="60"/>
      <c r="C59" s="60"/>
      <c r="D59" s="60"/>
      <c r="E59" s="60"/>
      <c r="F59" s="55" t="s">
        <v>75</v>
      </c>
      <c r="G59" s="65"/>
      <c r="H59" s="66">
        <v>0.0</v>
      </c>
      <c r="I59" s="60"/>
      <c r="J59" s="60"/>
      <c r="K59" s="60"/>
      <c r="L59" s="60"/>
      <c r="M59" s="63"/>
      <c r="N59" s="64"/>
    </row>
    <row r="60" ht="14.25" customHeight="1">
      <c r="B60" s="38"/>
      <c r="C60" s="38"/>
      <c r="D60" s="38"/>
      <c r="E60" s="38"/>
      <c r="F60" s="55" t="s">
        <v>75</v>
      </c>
      <c r="G60" s="65"/>
      <c r="H60" s="66">
        <v>0.0</v>
      </c>
      <c r="I60" s="38"/>
      <c r="J60" s="38"/>
      <c r="K60" s="38"/>
      <c r="L60" s="38"/>
      <c r="M60" s="63"/>
      <c r="N60" s="67"/>
    </row>
    <row r="61" ht="14.25" customHeight="1">
      <c r="B61" s="44"/>
      <c r="C61" s="71"/>
      <c r="D61" s="72"/>
      <c r="E61" s="45"/>
      <c r="F61" s="47"/>
      <c r="G61" s="48"/>
      <c r="H61" s="48"/>
      <c r="I61" s="48"/>
      <c r="J61" s="49"/>
      <c r="K61" s="50"/>
      <c r="L61" s="50"/>
      <c r="M61" s="51"/>
      <c r="N61" s="51"/>
    </row>
    <row r="62" ht="14.25" customHeight="1">
      <c r="A62" s="75" t="s">
        <v>88</v>
      </c>
      <c r="B62" s="52" t="s">
        <v>89</v>
      </c>
      <c r="C62" s="74">
        <f>C42</f>
        <v>19.5</v>
      </c>
      <c r="D62" s="54">
        <v>1.0</v>
      </c>
      <c r="E62" s="54">
        <v>3.802</v>
      </c>
      <c r="F62" s="55" t="s">
        <v>72</v>
      </c>
      <c r="G62" s="66">
        <v>1.0</v>
      </c>
      <c r="H62" s="66">
        <v>5.0</v>
      </c>
      <c r="I62" s="53">
        <f>IF(ISBLANK(D62),"",(E62+G62*H62+G63*H63+G64*H64))</f>
        <v>10.802</v>
      </c>
      <c r="J62" s="57">
        <f>(4.52*C62^1.85)/(D$37^1.85*D62^4.87)</f>
        <v>0.156753469</v>
      </c>
      <c r="K62" s="57">
        <f>IF(ISBLANK(D62),"",(I62*J62))</f>
        <v>1.693250972</v>
      </c>
      <c r="L62" s="74">
        <f>D35+K62</f>
        <v>21.69325097</v>
      </c>
      <c r="M62" s="55" t="s">
        <v>90</v>
      </c>
      <c r="N62" s="67">
        <f>L62</f>
        <v>21.69325097</v>
      </c>
    </row>
    <row r="63" ht="14.25" customHeight="1">
      <c r="B63" s="60"/>
      <c r="C63" s="60"/>
      <c r="D63" s="60"/>
      <c r="E63" s="60"/>
      <c r="F63" s="55" t="s">
        <v>69</v>
      </c>
      <c r="G63" s="62">
        <v>1.0</v>
      </c>
      <c r="H63" s="56">
        <v>2.0</v>
      </c>
      <c r="I63" s="60"/>
      <c r="J63" s="60"/>
      <c r="K63" s="60"/>
      <c r="L63" s="60"/>
      <c r="M63" s="63" t="s">
        <v>80</v>
      </c>
      <c r="N63" s="64">
        <v>5.6</v>
      </c>
    </row>
    <row r="64" ht="14.25" customHeight="1">
      <c r="B64" s="38"/>
      <c r="C64" s="38"/>
      <c r="D64" s="38"/>
      <c r="E64" s="38"/>
      <c r="F64" s="55" t="s">
        <v>75</v>
      </c>
      <c r="G64" s="65"/>
      <c r="H64" s="66">
        <v>0.0</v>
      </c>
      <c r="I64" s="38"/>
      <c r="J64" s="38"/>
      <c r="K64" s="38"/>
      <c r="L64" s="38"/>
      <c r="M64" s="63" t="s">
        <v>91</v>
      </c>
      <c r="N64" s="67">
        <f>N63*N62^0.5</f>
        <v>26.08256794</v>
      </c>
      <c r="O64" s="17" t="s">
        <v>92</v>
      </c>
    </row>
    <row r="65" ht="14.25" customHeight="1">
      <c r="B65" s="44"/>
      <c r="C65" s="71"/>
      <c r="D65" s="72"/>
      <c r="E65" s="45"/>
      <c r="F65" s="47"/>
      <c r="G65" s="48"/>
      <c r="H65" s="48"/>
      <c r="I65" s="48"/>
      <c r="J65" s="49"/>
      <c r="K65" s="50"/>
      <c r="L65" s="50"/>
      <c r="M65" s="73"/>
      <c r="N65" s="51"/>
    </row>
    <row r="66" ht="14.25" customHeight="1">
      <c r="B66" s="52" t="s">
        <v>93</v>
      </c>
      <c r="C66" s="74">
        <f>C58+N64</f>
        <v>106.29908</v>
      </c>
      <c r="D66" s="54">
        <v>1.5</v>
      </c>
      <c r="E66" s="54">
        <v>14.933</v>
      </c>
      <c r="F66" s="55" t="s">
        <v>72</v>
      </c>
      <c r="G66" s="66">
        <v>1.0</v>
      </c>
      <c r="H66" s="56">
        <v>8.0</v>
      </c>
      <c r="I66" s="53">
        <f>IF(ISBLANK(D66),"",(E66+G66*H66+G67*H67+G68*H68))</f>
        <v>22.933</v>
      </c>
      <c r="J66" s="57">
        <f>(4.52*C66^1.85)/(D$37^1.85*D66^4.87)</f>
        <v>0.501381475</v>
      </c>
      <c r="K66" s="57">
        <f>IF(ISBLANK(D66),"",(I66*J66))</f>
        <v>11.49818137</v>
      </c>
      <c r="L66" s="74">
        <f>L58+L62</f>
        <v>98.00546973</v>
      </c>
      <c r="M66" s="55"/>
      <c r="N66" s="64"/>
    </row>
    <row r="67" ht="14.25" customHeight="1">
      <c r="B67" s="60"/>
      <c r="C67" s="60"/>
      <c r="D67" s="60"/>
      <c r="E67" s="60"/>
      <c r="F67" s="55" t="s">
        <v>75</v>
      </c>
      <c r="G67" s="65"/>
      <c r="H67" s="66">
        <v>0.0</v>
      </c>
      <c r="I67" s="60"/>
      <c r="J67" s="60"/>
      <c r="K67" s="60"/>
      <c r="L67" s="60"/>
      <c r="M67" s="63"/>
      <c r="N67" s="64"/>
      <c r="O67" s="76"/>
    </row>
    <row r="68" ht="14.25" customHeight="1">
      <c r="B68" s="38"/>
      <c r="C68" s="38"/>
      <c r="D68" s="38"/>
      <c r="E68" s="38"/>
      <c r="F68" s="55" t="s">
        <v>75</v>
      </c>
      <c r="G68" s="65"/>
      <c r="H68" s="66">
        <v>0.0</v>
      </c>
      <c r="I68" s="38"/>
      <c r="J68" s="38"/>
      <c r="K68" s="38"/>
      <c r="L68" s="38"/>
      <c r="M68" s="63"/>
      <c r="N68" s="64"/>
    </row>
    <row r="69" ht="14.25" customHeight="1">
      <c r="B69" s="44"/>
      <c r="C69" s="71"/>
      <c r="D69" s="72"/>
      <c r="E69" s="45"/>
      <c r="F69" s="47"/>
      <c r="G69" s="48"/>
      <c r="H69" s="48"/>
      <c r="I69" s="48"/>
      <c r="J69" s="49"/>
      <c r="K69" s="50"/>
      <c r="L69" s="50"/>
      <c r="M69" s="73"/>
      <c r="N69" s="51"/>
    </row>
    <row r="70" ht="14.25" customHeight="1">
      <c r="B70" s="52" t="s">
        <v>94</v>
      </c>
      <c r="C70" s="53">
        <f>C42</f>
        <v>19.5</v>
      </c>
      <c r="D70" s="53">
        <v>1.0</v>
      </c>
      <c r="E70" s="54">
        <v>3.517</v>
      </c>
      <c r="F70" s="55" t="s">
        <v>72</v>
      </c>
      <c r="G70" s="66">
        <v>1.0</v>
      </c>
      <c r="H70" s="56">
        <v>5.0</v>
      </c>
      <c r="I70" s="53">
        <f>IF(ISBLANK(D70),"",(E70+G70*H70+G71*H71+G72*H72))</f>
        <v>10.517</v>
      </c>
      <c r="J70" s="57">
        <f>(4.52*C70^1.85)/(D$37^1.85*D70^4.87)</f>
        <v>0.156753469</v>
      </c>
      <c r="K70" s="57">
        <f>IF(ISBLANK(D70),"",(I70*J70))</f>
        <v>1.648576233</v>
      </c>
      <c r="L70" s="57">
        <f>D35+K70</f>
        <v>21.64857623</v>
      </c>
      <c r="M70" s="55" t="s">
        <v>95</v>
      </c>
      <c r="N70" s="67">
        <f>L70</f>
        <v>21.64857623</v>
      </c>
    </row>
    <row r="71" ht="14.25" customHeight="1">
      <c r="B71" s="60"/>
      <c r="C71" s="60"/>
      <c r="D71" s="60"/>
      <c r="E71" s="60"/>
      <c r="F71" s="55" t="s">
        <v>69</v>
      </c>
      <c r="G71" s="62">
        <v>1.0</v>
      </c>
      <c r="H71" s="56">
        <v>2.0</v>
      </c>
      <c r="I71" s="60"/>
      <c r="J71" s="60"/>
      <c r="K71" s="60"/>
      <c r="L71" s="60"/>
      <c r="M71" s="63" t="s">
        <v>96</v>
      </c>
      <c r="N71" s="64">
        <v>5.6</v>
      </c>
    </row>
    <row r="72" ht="14.25" customHeight="1">
      <c r="B72" s="38"/>
      <c r="C72" s="38"/>
      <c r="D72" s="38"/>
      <c r="E72" s="38"/>
      <c r="F72" s="55" t="s">
        <v>75</v>
      </c>
      <c r="G72" s="65"/>
      <c r="H72" s="66">
        <v>0.0</v>
      </c>
      <c r="I72" s="38"/>
      <c r="J72" s="38"/>
      <c r="K72" s="38"/>
      <c r="L72" s="38"/>
      <c r="M72" s="63" t="s">
        <v>97</v>
      </c>
      <c r="N72" s="67">
        <f>N71*N70^0.5</f>
        <v>26.05569709</v>
      </c>
    </row>
    <row r="73" ht="14.25" customHeight="1">
      <c r="B73" s="44"/>
      <c r="C73" s="71"/>
      <c r="D73" s="45"/>
      <c r="E73" s="45"/>
      <c r="F73" s="45"/>
      <c r="G73" s="48"/>
      <c r="H73" s="48"/>
      <c r="I73" s="48"/>
      <c r="J73" s="51"/>
      <c r="K73" s="77"/>
      <c r="L73" s="77"/>
      <c r="M73" s="49"/>
      <c r="N73" s="50"/>
    </row>
    <row r="74" ht="14.25" customHeight="1">
      <c r="B74" s="52" t="s">
        <v>98</v>
      </c>
      <c r="C74" s="78">
        <f>N72+C66</f>
        <v>132.3547771</v>
      </c>
      <c r="D74" s="54">
        <v>1.5</v>
      </c>
      <c r="E74" s="54">
        <v>1.26</v>
      </c>
      <c r="F74" s="55" t="s">
        <v>72</v>
      </c>
      <c r="G74" s="66">
        <v>1.0</v>
      </c>
      <c r="H74" s="56">
        <v>8.0</v>
      </c>
      <c r="I74" s="53">
        <f>IF(ISBLANK(D74),"",(E74+G74*H74+G75*H75+G76*H76))</f>
        <v>9.26</v>
      </c>
      <c r="J74" s="57">
        <f>(4.52*C74^1.85)/(D$37^1.85*D74^4.87)</f>
        <v>0.7521543935</v>
      </c>
      <c r="K74" s="57">
        <f>IF(ISBLANK(D74),"",(I74*J74))</f>
        <v>6.964949684</v>
      </c>
      <c r="L74" s="79">
        <f>L70+L66</f>
        <v>119.654046</v>
      </c>
      <c r="M74" s="55"/>
      <c r="N74" s="80"/>
    </row>
    <row r="75" ht="14.25" customHeight="1">
      <c r="B75" s="60"/>
      <c r="C75" s="60"/>
      <c r="D75" s="60"/>
      <c r="E75" s="60"/>
      <c r="F75" s="55" t="s">
        <v>75</v>
      </c>
      <c r="G75" s="65"/>
      <c r="H75" s="66">
        <v>0.0</v>
      </c>
      <c r="I75" s="60"/>
      <c r="J75" s="60"/>
      <c r="K75" s="60"/>
      <c r="L75" s="60"/>
      <c r="M75" s="63"/>
      <c r="N75" s="64"/>
    </row>
    <row r="76" ht="14.25" customHeight="1">
      <c r="B76" s="38"/>
      <c r="C76" s="38"/>
      <c r="D76" s="38"/>
      <c r="E76" s="38"/>
      <c r="F76" s="55" t="s">
        <v>75</v>
      </c>
      <c r="G76" s="65"/>
      <c r="H76" s="66">
        <v>0.0</v>
      </c>
      <c r="I76" s="38"/>
      <c r="J76" s="38"/>
      <c r="K76" s="38"/>
      <c r="L76" s="38"/>
      <c r="M76" s="63"/>
      <c r="N76" s="67"/>
    </row>
    <row r="77" ht="14.25" customHeight="1">
      <c r="B77" s="44"/>
      <c r="C77" s="81"/>
      <c r="D77" s="72"/>
      <c r="E77" s="45"/>
      <c r="F77" s="47"/>
      <c r="G77" s="48"/>
      <c r="H77" s="48"/>
      <c r="I77" s="48"/>
      <c r="J77" s="82"/>
      <c r="K77" s="83"/>
      <c r="L77" s="83"/>
      <c r="M77" s="73"/>
      <c r="N77" s="51"/>
    </row>
    <row r="78" ht="14.25" customHeight="1">
      <c r="B78" s="84" t="s">
        <v>99</v>
      </c>
      <c r="C78" s="85">
        <f>D30</f>
        <v>19.5</v>
      </c>
      <c r="D78" s="86">
        <v>1.0</v>
      </c>
      <c r="E78" s="87">
        <v>9.97</v>
      </c>
      <c r="F78" s="88" t="s">
        <v>69</v>
      </c>
      <c r="G78" s="88">
        <v>2.0</v>
      </c>
      <c r="H78" s="89">
        <v>5.0</v>
      </c>
      <c r="I78" s="86">
        <f>IF(ISBLANK(D78),"",(E78+G78*H78+G79*H79+G80*H80))</f>
        <v>19.97</v>
      </c>
      <c r="J78" s="85">
        <f>(4.52*C78^1.85)/(D$37^1.85*D78^4.87)</f>
        <v>0.156753469</v>
      </c>
      <c r="K78" s="85">
        <f>IF(ISBLANK(D78),"",(I78*J78))</f>
        <v>3.130366776</v>
      </c>
      <c r="L78" s="85">
        <f>D35+K78</f>
        <v>23.13036678</v>
      </c>
      <c r="M78" s="90" t="s">
        <v>100</v>
      </c>
      <c r="N78" s="85">
        <f>L78</f>
        <v>23.13036678</v>
      </c>
    </row>
    <row r="79" ht="14.25" customHeight="1">
      <c r="B79" s="60"/>
      <c r="C79" s="91"/>
      <c r="D79" s="91"/>
      <c r="E79" s="91"/>
      <c r="F79" s="92" t="s">
        <v>75</v>
      </c>
      <c r="G79" s="93"/>
      <c r="H79" s="94">
        <v>0.0</v>
      </c>
      <c r="I79" s="91"/>
      <c r="J79" s="91"/>
      <c r="K79" s="91"/>
      <c r="L79" s="91"/>
      <c r="M79" s="95" t="s">
        <v>96</v>
      </c>
      <c r="N79" s="95">
        <v>5.6</v>
      </c>
    </row>
    <row r="80" ht="14.25" customHeight="1">
      <c r="B80" s="38"/>
      <c r="C80" s="43"/>
      <c r="D80" s="43"/>
      <c r="E80" s="43"/>
      <c r="F80" s="92" t="s">
        <v>75</v>
      </c>
      <c r="G80" s="93"/>
      <c r="H80" s="94">
        <v>0.0</v>
      </c>
      <c r="I80" s="43"/>
      <c r="J80" s="43"/>
      <c r="K80" s="43"/>
      <c r="L80" s="43"/>
      <c r="M80" s="92" t="s">
        <v>101</v>
      </c>
      <c r="N80" s="96">
        <f>N79*N78^0.5</f>
        <v>26.93266237</v>
      </c>
    </row>
    <row r="81" ht="14.25" customHeight="1">
      <c r="B81" s="52" t="s">
        <v>102</v>
      </c>
      <c r="C81" s="57">
        <f>C78+N80</f>
        <v>46.43266237</v>
      </c>
      <c r="D81" s="53">
        <v>1.0</v>
      </c>
      <c r="E81" s="54">
        <v>8.94</v>
      </c>
      <c r="F81" s="55" t="s">
        <v>69</v>
      </c>
      <c r="G81" s="66">
        <v>1.0</v>
      </c>
      <c r="H81" s="56">
        <v>2.0</v>
      </c>
      <c r="I81" s="53">
        <f>IF(ISBLANK(D81),"",(E81+G81*H81+G82*H82+G83*H83))</f>
        <v>15.94</v>
      </c>
      <c r="J81" s="57">
        <f>(4.52*C81^1.85)/(D$37^1.85*D81^4.87)</f>
        <v>0.780327233</v>
      </c>
      <c r="K81" s="57">
        <f>IF(ISBLANK(D81),"",(I81*J81))</f>
        <v>12.43841609</v>
      </c>
      <c r="L81" s="57">
        <f>N78+K81</f>
        <v>35.56878287</v>
      </c>
      <c r="M81" s="55" t="s">
        <v>103</v>
      </c>
      <c r="N81" s="67">
        <f>L81</f>
        <v>35.56878287</v>
      </c>
    </row>
    <row r="82" ht="14.25" customHeight="1">
      <c r="B82" s="60"/>
      <c r="C82" s="60"/>
      <c r="D82" s="60"/>
      <c r="E82" s="60"/>
      <c r="F82" s="55" t="s">
        <v>72</v>
      </c>
      <c r="G82" s="62">
        <v>1.0</v>
      </c>
      <c r="H82" s="56">
        <v>5.0</v>
      </c>
      <c r="I82" s="60"/>
      <c r="J82" s="60"/>
      <c r="K82" s="60"/>
      <c r="L82" s="60"/>
      <c r="M82" s="63" t="s">
        <v>96</v>
      </c>
      <c r="N82" s="64">
        <v>5.6</v>
      </c>
    </row>
    <row r="83" ht="14.25" customHeight="1">
      <c r="B83" s="38"/>
      <c r="C83" s="38"/>
      <c r="D83" s="38"/>
      <c r="E83" s="38"/>
      <c r="F83" s="55" t="s">
        <v>75</v>
      </c>
      <c r="G83" s="65"/>
      <c r="H83" s="66">
        <v>0.0</v>
      </c>
      <c r="I83" s="38"/>
      <c r="J83" s="38"/>
      <c r="K83" s="38"/>
      <c r="L83" s="38"/>
      <c r="M83" s="63" t="s">
        <v>104</v>
      </c>
      <c r="N83" s="67">
        <f>N82*N81^0.5</f>
        <v>33.39815909</v>
      </c>
    </row>
    <row r="84" ht="14.25" customHeight="1">
      <c r="B84" s="52" t="s">
        <v>105</v>
      </c>
      <c r="C84" s="74">
        <f>C78</f>
        <v>19.5</v>
      </c>
      <c r="D84" s="54">
        <v>1.0</v>
      </c>
      <c r="E84" s="54">
        <v>9.961</v>
      </c>
      <c r="F84" s="55" t="s">
        <v>72</v>
      </c>
      <c r="G84" s="66">
        <v>1.0</v>
      </c>
      <c r="H84" s="66">
        <v>10.0</v>
      </c>
      <c r="I84" s="53">
        <f>IF(ISBLANK(D84),"",(E84+G84*H84+G85*H85+G86*H86))</f>
        <v>21.961</v>
      </c>
      <c r="J84" s="57">
        <f>(4.52*C84^1.85)/(D$37^1.85*D84^4.87)</f>
        <v>0.156753469</v>
      </c>
      <c r="K84" s="57">
        <f>IF(ISBLANK(D84),"",(I84*J84))</f>
        <v>3.442462932</v>
      </c>
      <c r="L84" s="74">
        <f>D35+K84</f>
        <v>23.44246293</v>
      </c>
      <c r="M84" s="55" t="s">
        <v>103</v>
      </c>
      <c r="N84" s="67">
        <f>L84</f>
        <v>23.44246293</v>
      </c>
    </row>
    <row r="85" ht="14.25" customHeight="1">
      <c r="B85" s="60"/>
      <c r="C85" s="60"/>
      <c r="D85" s="60"/>
      <c r="E85" s="60"/>
      <c r="F85" s="55" t="s">
        <v>69</v>
      </c>
      <c r="G85" s="62">
        <v>1.0</v>
      </c>
      <c r="H85" s="56">
        <v>2.0</v>
      </c>
      <c r="I85" s="60"/>
      <c r="J85" s="60"/>
      <c r="K85" s="60"/>
      <c r="L85" s="60"/>
      <c r="M85" s="63" t="s">
        <v>96</v>
      </c>
      <c r="N85" s="64">
        <v>5.6</v>
      </c>
    </row>
    <row r="86" ht="14.25" customHeight="1">
      <c r="B86" s="38"/>
      <c r="C86" s="38"/>
      <c r="D86" s="38"/>
      <c r="E86" s="38"/>
      <c r="F86" s="55" t="s">
        <v>75</v>
      </c>
      <c r="G86" s="65"/>
      <c r="H86" s="66">
        <v>0.0</v>
      </c>
      <c r="I86" s="38"/>
      <c r="J86" s="38"/>
      <c r="K86" s="38"/>
      <c r="L86" s="38"/>
      <c r="M86" s="63" t="s">
        <v>104</v>
      </c>
      <c r="N86" s="67">
        <f>N85*N84^0.5</f>
        <v>27.11375366</v>
      </c>
    </row>
    <row r="87" ht="14.25" customHeight="1">
      <c r="B87" s="52" t="s">
        <v>106</v>
      </c>
      <c r="C87" s="78">
        <f>N86+N83+C81</f>
        <v>106.9445751</v>
      </c>
      <c r="D87" s="54">
        <v>2.0</v>
      </c>
      <c r="E87" s="54">
        <v>6.686</v>
      </c>
      <c r="F87" s="55" t="s">
        <v>72</v>
      </c>
      <c r="G87" s="66">
        <v>1.0</v>
      </c>
      <c r="H87" s="56">
        <v>10.0</v>
      </c>
      <c r="I87" s="53">
        <f>IF(ISBLANK(D87),"",(E87+G87*H87+G88*H88+G89*H89))</f>
        <v>16.686</v>
      </c>
      <c r="J87" s="57">
        <f>(4.52*C87^1.85)/(D$37^1.85*D87^4.87)</f>
        <v>0.124905268</v>
      </c>
      <c r="K87" s="57">
        <f>IF(ISBLANK(D87),"",(I87*J87))</f>
        <v>2.084169302</v>
      </c>
      <c r="L87" s="78">
        <f>L84+L81+K87</f>
        <v>61.0954151</v>
      </c>
      <c r="M87" s="97"/>
      <c r="N87" s="98"/>
    </row>
    <row r="88" ht="14.25" customHeight="1">
      <c r="B88" s="60"/>
      <c r="C88" s="60"/>
      <c r="D88" s="60"/>
      <c r="E88" s="60"/>
      <c r="F88" s="55" t="s">
        <v>75</v>
      </c>
      <c r="G88" s="65"/>
      <c r="H88" s="66">
        <v>0.0</v>
      </c>
      <c r="I88" s="60"/>
      <c r="J88" s="60"/>
      <c r="K88" s="60"/>
      <c r="L88" s="60"/>
      <c r="M88" s="63"/>
      <c r="N88" s="98"/>
    </row>
    <row r="89" ht="14.25" customHeight="1">
      <c r="B89" s="38"/>
      <c r="C89" s="38"/>
      <c r="D89" s="38"/>
      <c r="E89" s="38"/>
      <c r="F89" s="55" t="s">
        <v>75</v>
      </c>
      <c r="G89" s="65"/>
      <c r="H89" s="66">
        <v>0.0</v>
      </c>
      <c r="I89" s="38"/>
      <c r="J89" s="38"/>
      <c r="K89" s="38"/>
      <c r="L89" s="38"/>
      <c r="M89" s="99"/>
      <c r="N89" s="100"/>
      <c r="O89" s="17" t="s">
        <v>107</v>
      </c>
    </row>
    <row r="90" ht="14.25" customHeight="1">
      <c r="B90" s="52" t="s">
        <v>108</v>
      </c>
      <c r="C90" s="101">
        <f>C87+C74</f>
        <v>239.2993522</v>
      </c>
      <c r="D90" s="54">
        <v>2.0</v>
      </c>
      <c r="E90" s="54">
        <v>6.686</v>
      </c>
      <c r="F90" s="55" t="s">
        <v>69</v>
      </c>
      <c r="G90" s="66">
        <v>1.0</v>
      </c>
      <c r="H90" s="56">
        <v>5.0</v>
      </c>
      <c r="I90" s="53">
        <f>IF(ISBLANK(D90),"",(E90+G90*H90+G91*H91+G92*H92))</f>
        <v>11.686</v>
      </c>
      <c r="J90" s="57">
        <f>(4.52*C90^1.85)/(D$37^1.85*D90^4.87)</f>
        <v>0.5542157558</v>
      </c>
      <c r="K90" s="57">
        <f>IF(ISBLANK(D90),"",(I90*J90))</f>
        <v>6.476565322</v>
      </c>
      <c r="L90" s="101">
        <f>L87+L74+K90</f>
        <v>187.2260264</v>
      </c>
      <c r="M90" s="102"/>
      <c r="N90" s="103"/>
    </row>
    <row r="91" ht="14.25" customHeight="1">
      <c r="B91" s="60"/>
      <c r="C91" s="60"/>
      <c r="D91" s="60"/>
      <c r="E91" s="60"/>
      <c r="F91" s="55" t="s">
        <v>75</v>
      </c>
      <c r="G91" s="65"/>
      <c r="H91" s="66">
        <v>0.0</v>
      </c>
      <c r="I91" s="60"/>
      <c r="J91" s="60"/>
      <c r="K91" s="60"/>
      <c r="L91" s="60"/>
      <c r="M91" s="104"/>
      <c r="N91" s="103"/>
    </row>
    <row r="92" ht="14.25" customHeight="1">
      <c r="B92" s="38"/>
      <c r="C92" s="38"/>
      <c r="D92" s="38"/>
      <c r="E92" s="38"/>
      <c r="F92" s="55" t="s">
        <v>75</v>
      </c>
      <c r="G92" s="65"/>
      <c r="H92" s="66">
        <v>0.0</v>
      </c>
      <c r="I92" s="38"/>
      <c r="J92" s="38"/>
      <c r="K92" s="38"/>
      <c r="L92" s="38"/>
      <c r="M92" s="99"/>
      <c r="N92" s="100"/>
    </row>
    <row r="93" ht="14.25" customHeight="1">
      <c r="B93" s="52" t="s">
        <v>109</v>
      </c>
      <c r="C93" s="74">
        <f>C90+C77</f>
        <v>239.2993522</v>
      </c>
      <c r="D93" s="54">
        <v>6.0</v>
      </c>
      <c r="E93" s="54">
        <v>48.0</v>
      </c>
      <c r="F93" s="61" t="s">
        <v>110</v>
      </c>
      <c r="G93" s="56">
        <v>0.0</v>
      </c>
      <c r="H93" s="56">
        <v>6.0</v>
      </c>
      <c r="I93" s="53">
        <f>IF(ISBLANK(D93),"",(E93+G93*H93+G94*H94+G95*H95))</f>
        <v>48</v>
      </c>
      <c r="J93" s="57">
        <f>(4.52*C93^1.85)/(D$37^1.85*D93^4.87)</f>
        <v>0.002630863754</v>
      </c>
      <c r="K93" s="57">
        <f>IF(ISBLANK(D93),"",(I93*J93))</f>
        <v>0.1262814602</v>
      </c>
      <c r="L93" s="74">
        <f>L90+L77+K93</f>
        <v>187.3523079</v>
      </c>
      <c r="M93" s="102"/>
      <c r="N93" s="103"/>
    </row>
    <row r="94" ht="14.25" customHeight="1">
      <c r="B94" s="60"/>
      <c r="C94" s="60"/>
      <c r="D94" s="60"/>
      <c r="E94" s="60"/>
      <c r="F94" s="55" t="s">
        <v>75</v>
      </c>
      <c r="G94" s="65"/>
      <c r="H94" s="66">
        <v>0.0</v>
      </c>
      <c r="I94" s="60"/>
      <c r="J94" s="60"/>
      <c r="K94" s="60"/>
      <c r="L94" s="60"/>
      <c r="M94" s="104"/>
      <c r="N94" s="103"/>
    </row>
    <row r="95" ht="14.25" customHeight="1">
      <c r="B95" s="38"/>
      <c r="C95" s="38"/>
      <c r="D95" s="38"/>
      <c r="E95" s="38"/>
      <c r="F95" s="55" t="s">
        <v>75</v>
      </c>
      <c r="G95" s="65"/>
      <c r="H95" s="66">
        <v>0.0</v>
      </c>
      <c r="I95" s="38"/>
      <c r="J95" s="38"/>
      <c r="K95" s="38"/>
      <c r="L95" s="38"/>
      <c r="M95" s="99"/>
      <c r="N95" s="100"/>
    </row>
    <row r="96" ht="14.25" customHeight="1">
      <c r="B96" s="52" t="s">
        <v>111</v>
      </c>
      <c r="C96" s="74">
        <f>C93+C80</f>
        <v>239.2993522</v>
      </c>
      <c r="D96" s="54">
        <v>6.0</v>
      </c>
      <c r="E96" s="54">
        <v>16.4</v>
      </c>
      <c r="F96" s="61" t="s">
        <v>110</v>
      </c>
      <c r="G96" s="66">
        <v>1.0</v>
      </c>
      <c r="H96" s="56">
        <v>10.0</v>
      </c>
      <c r="I96" s="53">
        <f>IF(ISBLANK(D96),"",(E96+G96*H96+G97*H97+G98*H98))</f>
        <v>160.4</v>
      </c>
      <c r="J96" s="57">
        <f>(4.52*C96^1.85)/(D$37^1.85*D96^4.87)</f>
        <v>0.002630863754</v>
      </c>
      <c r="K96" s="57">
        <f>IF(ISBLANK(D96),"",(I96*J96))</f>
        <v>0.4219905462</v>
      </c>
      <c r="L96" s="74">
        <f>L93+L80+K96</f>
        <v>187.7742984</v>
      </c>
      <c r="M96" s="102"/>
      <c r="N96" s="103"/>
    </row>
    <row r="97" ht="14.25" customHeight="1">
      <c r="B97" s="60"/>
      <c r="C97" s="60"/>
      <c r="D97" s="60"/>
      <c r="E97" s="60"/>
      <c r="F97" s="55" t="s">
        <v>69</v>
      </c>
      <c r="G97" s="62">
        <v>1.0</v>
      </c>
      <c r="H97" s="56">
        <v>14.0</v>
      </c>
      <c r="I97" s="60"/>
      <c r="J97" s="60"/>
      <c r="K97" s="60"/>
      <c r="L97" s="60"/>
      <c r="M97" s="104"/>
      <c r="N97" s="103"/>
    </row>
    <row r="98" ht="14.25" customHeight="1">
      <c r="B98" s="38"/>
      <c r="C98" s="38"/>
      <c r="D98" s="38"/>
      <c r="E98" s="38"/>
      <c r="F98" s="55" t="s">
        <v>72</v>
      </c>
      <c r="G98" s="62">
        <v>4.0</v>
      </c>
      <c r="H98" s="56">
        <v>30.0</v>
      </c>
      <c r="I98" s="38"/>
      <c r="J98" s="38"/>
      <c r="K98" s="38"/>
      <c r="L98" s="38"/>
      <c r="M98" s="99"/>
      <c r="N98" s="100"/>
    </row>
    <row r="99" ht="14.25" customHeight="1"/>
    <row r="100" ht="14.25" customHeight="1">
      <c r="L100" s="75" t="s">
        <v>112</v>
      </c>
    </row>
    <row r="101" ht="14.25" customHeight="1"/>
    <row r="102" ht="14.25" customHeight="1"/>
    <row r="103" ht="14.25" customHeight="1"/>
    <row r="104" ht="14.25" customHeight="1">
      <c r="A104" s="75" t="s">
        <v>113</v>
      </c>
      <c r="B104" s="105">
        <f>E87+E84+E81+E78+E74+E70+E66+E62+E58+E54+E50+E46+E42+E90+E93+E96</f>
        <v>169.987</v>
      </c>
    </row>
    <row r="105" ht="14.25" customHeight="1">
      <c r="A105" s="75" t="s">
        <v>114</v>
      </c>
      <c r="C105" s="106">
        <f>L96</f>
        <v>187.7742984</v>
      </c>
    </row>
    <row r="106" ht="14.25" customHeight="1">
      <c r="A106" s="75" t="s">
        <v>115</v>
      </c>
      <c r="B106" s="106">
        <f>C87+C74</f>
        <v>239.2993522</v>
      </c>
    </row>
    <row r="107" ht="14.25" customHeight="1">
      <c r="A107" s="107" t="s">
        <v>116</v>
      </c>
      <c r="B107" s="23"/>
      <c r="C107" s="31" t="s">
        <v>19</v>
      </c>
      <c r="D107" s="108">
        <f>0.06894757*C105</f>
        <v>12.94658158</v>
      </c>
      <c r="E107" s="30" t="s">
        <v>117</v>
      </c>
      <c r="F107" s="109" t="s">
        <v>118</v>
      </c>
      <c r="G107" s="21"/>
      <c r="I107" s="110" t="s">
        <v>119</v>
      </c>
      <c r="J107" s="110" t="s">
        <v>120</v>
      </c>
      <c r="K107" s="110" t="s">
        <v>121</v>
      </c>
    </row>
    <row r="108" ht="14.25" customHeight="1">
      <c r="D108" s="9"/>
      <c r="E108" s="9"/>
      <c r="F108" s="111"/>
      <c r="G108" s="112"/>
      <c r="I108" s="110"/>
      <c r="J108" s="110" t="s">
        <v>120</v>
      </c>
      <c r="K108" s="110" t="s">
        <v>122</v>
      </c>
    </row>
    <row r="109" ht="14.25" customHeight="1">
      <c r="A109" s="30" t="s">
        <v>123</v>
      </c>
      <c r="B109" s="5"/>
      <c r="C109" s="31" t="s">
        <v>19</v>
      </c>
      <c r="D109" s="108">
        <f>B104*0.03</f>
        <v>5.09961</v>
      </c>
      <c r="E109" s="30" t="s">
        <v>117</v>
      </c>
      <c r="F109" s="113" t="s">
        <v>124</v>
      </c>
      <c r="G109" s="24"/>
      <c r="I109" s="110"/>
      <c r="J109" s="110" t="s">
        <v>125</v>
      </c>
      <c r="K109" s="110" t="s">
        <v>126</v>
      </c>
    </row>
    <row r="110" ht="14.25" customHeight="1">
      <c r="A110" s="9"/>
      <c r="D110" s="9"/>
      <c r="E110" s="9"/>
      <c r="F110" s="111"/>
      <c r="G110" s="112"/>
      <c r="I110" s="110"/>
      <c r="J110" s="110" t="s">
        <v>127</v>
      </c>
      <c r="K110" s="110" t="s">
        <v>128</v>
      </c>
    </row>
    <row r="111" ht="14.25" customHeight="1">
      <c r="A111" s="30" t="s">
        <v>129</v>
      </c>
      <c r="B111" s="5"/>
      <c r="C111" s="31" t="s">
        <v>19</v>
      </c>
      <c r="D111" s="114">
        <f>D107+D109</f>
        <v>18.04619158</v>
      </c>
      <c r="E111" s="115" t="s">
        <v>117</v>
      </c>
      <c r="F111" s="25" t="s">
        <v>130</v>
      </c>
      <c r="G111" s="27"/>
    </row>
    <row r="112" ht="14.25" customHeight="1"/>
    <row r="113" ht="14.25" customHeight="1">
      <c r="A113" s="116" t="s">
        <v>131</v>
      </c>
      <c r="B113" s="117"/>
      <c r="C113" s="117"/>
      <c r="D113" s="118"/>
    </row>
    <row r="114" ht="14.25" customHeight="1">
      <c r="A114" s="119" t="s">
        <v>132</v>
      </c>
      <c r="B114" s="120"/>
      <c r="C114" s="120"/>
      <c r="D114" s="121"/>
    </row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3.5" customHeight="1"/>
    <row r="122" ht="13.5" customHeight="1"/>
    <row r="123" ht="12.75" customHeight="1"/>
    <row r="124" ht="12.75" customHeight="1"/>
    <row r="125" ht="12.75" customHeight="1"/>
    <row r="126" ht="12.75" customHeight="1"/>
    <row r="127" ht="13.5" customHeight="1"/>
    <row r="128" ht="13.5" customHeight="1"/>
    <row r="129" ht="12.75" customHeight="1"/>
    <row r="130" ht="13.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</sheetData>
  <mergeCells count="152">
    <mergeCell ref="J4:N4"/>
    <mergeCell ref="J5:N5"/>
    <mergeCell ref="J6:N6"/>
    <mergeCell ref="J7:N7"/>
    <mergeCell ref="J8:N8"/>
    <mergeCell ref="J9:N9"/>
    <mergeCell ref="J10:N10"/>
    <mergeCell ref="J11:N11"/>
    <mergeCell ref="J12:N12"/>
    <mergeCell ref="J13:N13"/>
    <mergeCell ref="J14:N14"/>
    <mergeCell ref="H26:L26"/>
    <mergeCell ref="H27:L27"/>
    <mergeCell ref="H28:L28"/>
    <mergeCell ref="E42:E44"/>
    <mergeCell ref="I42:I44"/>
    <mergeCell ref="J42:J44"/>
    <mergeCell ref="K42:K44"/>
    <mergeCell ref="I46:I48"/>
    <mergeCell ref="J46:J48"/>
    <mergeCell ref="K46:K48"/>
    <mergeCell ref="L46:L48"/>
    <mergeCell ref="B39:B40"/>
    <mergeCell ref="C39:C40"/>
    <mergeCell ref="D39:D40"/>
    <mergeCell ref="G39:G40"/>
    <mergeCell ref="L39:L40"/>
    <mergeCell ref="M39:N40"/>
    <mergeCell ref="B42:B44"/>
    <mergeCell ref="L42:L44"/>
    <mergeCell ref="C42:C44"/>
    <mergeCell ref="D42:D44"/>
    <mergeCell ref="B46:B48"/>
    <mergeCell ref="C46:C48"/>
    <mergeCell ref="D46:D48"/>
    <mergeCell ref="E46:E48"/>
    <mergeCell ref="E50:E52"/>
    <mergeCell ref="K54:K56"/>
    <mergeCell ref="L54:L56"/>
    <mergeCell ref="C66:C68"/>
    <mergeCell ref="D66:D68"/>
    <mergeCell ref="E66:E68"/>
    <mergeCell ref="I66:I68"/>
    <mergeCell ref="J66:J68"/>
    <mergeCell ref="K66:K68"/>
    <mergeCell ref="L66:L68"/>
    <mergeCell ref="B66:B68"/>
    <mergeCell ref="B70:B72"/>
    <mergeCell ref="C70:C72"/>
    <mergeCell ref="D70:D72"/>
    <mergeCell ref="E70:E72"/>
    <mergeCell ref="I70:I72"/>
    <mergeCell ref="J70:J72"/>
    <mergeCell ref="C74:C76"/>
    <mergeCell ref="D74:D76"/>
    <mergeCell ref="E74:E76"/>
    <mergeCell ref="I74:I76"/>
    <mergeCell ref="J74:J76"/>
    <mergeCell ref="K74:K76"/>
    <mergeCell ref="L74:L76"/>
    <mergeCell ref="B74:B76"/>
    <mergeCell ref="B78:B80"/>
    <mergeCell ref="C78:C80"/>
    <mergeCell ref="D78:D80"/>
    <mergeCell ref="E78:E80"/>
    <mergeCell ref="I78:I80"/>
    <mergeCell ref="J78:J80"/>
    <mergeCell ref="J81:J83"/>
    <mergeCell ref="K81:K83"/>
    <mergeCell ref="K78:K80"/>
    <mergeCell ref="L78:L80"/>
    <mergeCell ref="C81:C83"/>
    <mergeCell ref="D81:D83"/>
    <mergeCell ref="E81:E83"/>
    <mergeCell ref="I81:I83"/>
    <mergeCell ref="L81:L83"/>
    <mergeCell ref="K84:K86"/>
    <mergeCell ref="L84:L86"/>
    <mergeCell ref="B81:B83"/>
    <mergeCell ref="B84:B86"/>
    <mergeCell ref="C84:C86"/>
    <mergeCell ref="D84:D86"/>
    <mergeCell ref="E84:E86"/>
    <mergeCell ref="I84:I86"/>
    <mergeCell ref="J84:J86"/>
    <mergeCell ref="F107:G107"/>
    <mergeCell ref="A107:B107"/>
    <mergeCell ref="B87:B89"/>
    <mergeCell ref="B90:B92"/>
    <mergeCell ref="B93:B95"/>
    <mergeCell ref="B96:B98"/>
    <mergeCell ref="D90:D92"/>
    <mergeCell ref="D93:D95"/>
    <mergeCell ref="C90:C92"/>
    <mergeCell ref="C93:C95"/>
    <mergeCell ref="D96:D98"/>
    <mergeCell ref="E96:E98"/>
    <mergeCell ref="F109:G109"/>
    <mergeCell ref="F111:G111"/>
    <mergeCell ref="C87:C89"/>
    <mergeCell ref="D87:D89"/>
    <mergeCell ref="E87:E89"/>
    <mergeCell ref="E90:E92"/>
    <mergeCell ref="E93:E95"/>
    <mergeCell ref="C96:C98"/>
    <mergeCell ref="C50:C52"/>
    <mergeCell ref="D50:D52"/>
    <mergeCell ref="I50:I52"/>
    <mergeCell ref="J50:J52"/>
    <mergeCell ref="K50:K52"/>
    <mergeCell ref="L50:L52"/>
    <mergeCell ref="B50:B52"/>
    <mergeCell ref="B54:B56"/>
    <mergeCell ref="C54:C56"/>
    <mergeCell ref="D54:D56"/>
    <mergeCell ref="E54:E56"/>
    <mergeCell ref="I54:I56"/>
    <mergeCell ref="J54:J56"/>
    <mergeCell ref="C58:C60"/>
    <mergeCell ref="D58:D60"/>
    <mergeCell ref="E58:E60"/>
    <mergeCell ref="I58:I60"/>
    <mergeCell ref="J58:J60"/>
    <mergeCell ref="K58:K60"/>
    <mergeCell ref="L58:L60"/>
    <mergeCell ref="K62:K64"/>
    <mergeCell ref="L62:L64"/>
    <mergeCell ref="B58:B60"/>
    <mergeCell ref="B62:B64"/>
    <mergeCell ref="C62:C64"/>
    <mergeCell ref="D62:D64"/>
    <mergeCell ref="E62:E64"/>
    <mergeCell ref="I62:I64"/>
    <mergeCell ref="J62:J64"/>
    <mergeCell ref="K70:K72"/>
    <mergeCell ref="L70:L72"/>
    <mergeCell ref="I87:I89"/>
    <mergeCell ref="J87:J89"/>
    <mergeCell ref="K87:K89"/>
    <mergeCell ref="L87:L89"/>
    <mergeCell ref="K90:K92"/>
    <mergeCell ref="L90:L92"/>
    <mergeCell ref="K96:K98"/>
    <mergeCell ref="J96:J98"/>
    <mergeCell ref="J90:J92"/>
    <mergeCell ref="I90:I92"/>
    <mergeCell ref="J93:J95"/>
    <mergeCell ref="K93:K95"/>
    <mergeCell ref="I93:I95"/>
    <mergeCell ref="L93:L95"/>
    <mergeCell ref="L96:L98"/>
    <mergeCell ref="I96:I9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7" width="8.0"/>
    <col customWidth="1" min="18" max="18" width="6.14"/>
    <col customWidth="1" min="19" max="26" width="8.0"/>
  </cols>
  <sheetData>
    <row r="1" ht="12.75" customHeight="1">
      <c r="T1" s="75" t="s">
        <v>133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>
      <c r="S13" s="75" t="s">
        <v>134</v>
      </c>
    </row>
    <row r="14" ht="12.75" customHeight="1"/>
    <row r="15" ht="12.75" customHeight="1">
      <c r="P15" s="75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7" width="8.0"/>
    <col customWidth="1" min="18" max="18" width="6.14"/>
    <col customWidth="1" min="19" max="26" width="8.0"/>
  </cols>
  <sheetData>
    <row r="1" ht="12.75" customHeight="1">
      <c r="T1" s="75" t="s">
        <v>133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>
      <c r="S13" s="75" t="s">
        <v>134</v>
      </c>
    </row>
    <row r="14" ht="12.75" customHeight="1"/>
    <row r="15" ht="12.75" customHeight="1">
      <c r="P15" s="75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hidden="1" min="1" max="1" width="9.14"/>
    <col customWidth="1" hidden="1" min="2" max="2" width="4.71"/>
    <col customWidth="1" hidden="1" min="3" max="3" width="9.14"/>
    <col customWidth="1" min="4" max="5" width="31.86"/>
    <col customWidth="1" min="6" max="6" width="41.29"/>
    <col customWidth="1" min="7" max="7" width="44.43"/>
    <col customWidth="1" min="8" max="8" width="37.14"/>
    <col customWidth="1" min="9" max="9" width="26.0"/>
    <col customWidth="1" min="10" max="27" width="8.0"/>
  </cols>
  <sheetData>
    <row r="1" ht="20.25" customHeight="1">
      <c r="D1" s="122"/>
      <c r="E1" s="123" t="s">
        <v>135</v>
      </c>
      <c r="F1" s="23"/>
      <c r="G1" s="23"/>
    </row>
    <row r="2" ht="13.5" customHeight="1"/>
    <row r="3" ht="16.5" customHeight="1">
      <c r="D3" s="124"/>
      <c r="E3" s="125" t="s">
        <v>136</v>
      </c>
      <c r="F3" s="126" t="s">
        <v>137</v>
      </c>
      <c r="G3" s="21"/>
      <c r="H3" s="126" t="s">
        <v>138</v>
      </c>
      <c r="I3" s="21"/>
    </row>
    <row r="4" ht="16.5" customHeight="1">
      <c r="D4" s="127"/>
      <c r="E4" s="128"/>
      <c r="F4" s="129" t="s">
        <v>139</v>
      </c>
      <c r="G4" s="129" t="s">
        <v>140</v>
      </c>
      <c r="H4" s="129" t="s">
        <v>139</v>
      </c>
      <c r="I4" s="129" t="s">
        <v>140</v>
      </c>
    </row>
    <row r="5" ht="12.75" customHeight="1">
      <c r="D5" s="9"/>
      <c r="E5" s="130" t="s">
        <v>141</v>
      </c>
      <c r="F5" s="131" t="s">
        <v>8</v>
      </c>
      <c r="G5" s="131" t="s">
        <v>142</v>
      </c>
      <c r="H5" s="131" t="s">
        <v>143</v>
      </c>
      <c r="I5" s="132" t="s">
        <v>144</v>
      </c>
    </row>
    <row r="6" ht="12.75" customHeight="1">
      <c r="D6" s="9"/>
      <c r="E6" s="133" t="s">
        <v>145</v>
      </c>
      <c r="F6" s="134" t="s">
        <v>9</v>
      </c>
      <c r="G6" s="134" t="s">
        <v>146</v>
      </c>
      <c r="H6" s="134" t="s">
        <v>147</v>
      </c>
      <c r="I6" s="135" t="s">
        <v>148</v>
      </c>
    </row>
    <row r="7" ht="12.75" customHeight="1">
      <c r="D7" s="9"/>
      <c r="E7" s="133" t="s">
        <v>149</v>
      </c>
      <c r="F7" s="134" t="s">
        <v>10</v>
      </c>
      <c r="G7" s="134" t="s">
        <v>150</v>
      </c>
      <c r="H7" s="134" t="s">
        <v>151</v>
      </c>
      <c r="I7" s="135" t="s">
        <v>152</v>
      </c>
    </row>
    <row r="8" ht="12.75" customHeight="1">
      <c r="D8" s="9"/>
      <c r="E8" s="133" t="s">
        <v>153</v>
      </c>
      <c r="F8" s="134" t="s">
        <v>13</v>
      </c>
      <c r="G8" s="134" t="s">
        <v>154</v>
      </c>
      <c r="H8" s="134" t="s">
        <v>155</v>
      </c>
      <c r="I8" s="135" t="s">
        <v>156</v>
      </c>
    </row>
    <row r="9" ht="12.75" customHeight="1">
      <c r="D9" s="9"/>
      <c r="E9" s="133" t="s">
        <v>157</v>
      </c>
      <c r="F9" s="134" t="s">
        <v>14</v>
      </c>
      <c r="G9" s="134" t="s">
        <v>158</v>
      </c>
      <c r="H9" s="134" t="s">
        <v>159</v>
      </c>
      <c r="I9" s="135" t="s">
        <v>160</v>
      </c>
    </row>
    <row r="10" ht="12.75" customHeight="1">
      <c r="D10" s="9"/>
      <c r="E10" s="133" t="s">
        <v>161</v>
      </c>
      <c r="F10" s="134" t="s">
        <v>16</v>
      </c>
      <c r="G10" s="134" t="s">
        <v>162</v>
      </c>
      <c r="H10" s="134" t="s">
        <v>163</v>
      </c>
      <c r="I10" s="135" t="s">
        <v>164</v>
      </c>
    </row>
    <row r="11" ht="12.75" customHeight="1">
      <c r="D11" s="9"/>
      <c r="E11" s="133" t="s">
        <v>165</v>
      </c>
      <c r="F11" s="134" t="s">
        <v>17</v>
      </c>
      <c r="G11" s="134" t="s">
        <v>166</v>
      </c>
      <c r="H11" s="134" t="s">
        <v>167</v>
      </c>
      <c r="I11" s="135" t="s">
        <v>168</v>
      </c>
    </row>
    <row r="12" ht="12.75" customHeight="1">
      <c r="D12" s="9"/>
      <c r="E12" s="133" t="s">
        <v>169</v>
      </c>
      <c r="F12" s="134" t="s">
        <v>20</v>
      </c>
      <c r="G12" s="134" t="s">
        <v>170</v>
      </c>
      <c r="H12" s="134" t="s">
        <v>171</v>
      </c>
      <c r="I12" s="135" t="s">
        <v>172</v>
      </c>
    </row>
    <row r="13">
      <c r="D13" s="9"/>
      <c r="E13" s="133" t="s">
        <v>173</v>
      </c>
      <c r="F13" s="134" t="s">
        <v>21</v>
      </c>
      <c r="G13" s="134" t="s">
        <v>174</v>
      </c>
      <c r="H13" s="134" t="s">
        <v>175</v>
      </c>
      <c r="I13" s="136"/>
    </row>
    <row r="14" ht="12.75" customHeight="1">
      <c r="D14" s="9"/>
      <c r="E14" s="133" t="s">
        <v>176</v>
      </c>
      <c r="F14" s="134" t="s">
        <v>24</v>
      </c>
      <c r="G14" s="134" t="s">
        <v>177</v>
      </c>
      <c r="H14" s="134" t="s">
        <v>178</v>
      </c>
      <c r="I14" s="135"/>
    </row>
    <row r="15" ht="15.75" customHeight="1">
      <c r="D15" s="9"/>
      <c r="E15" s="133" t="s">
        <v>179</v>
      </c>
      <c r="F15" s="15"/>
      <c r="G15" s="134" t="s">
        <v>180</v>
      </c>
      <c r="H15" s="15"/>
      <c r="I15" s="135"/>
    </row>
    <row r="16" ht="12.75" customHeight="1">
      <c r="D16" s="9"/>
      <c r="E16" s="133" t="s">
        <v>181</v>
      </c>
      <c r="F16" s="134"/>
      <c r="G16" s="134" t="s">
        <v>182</v>
      </c>
      <c r="H16" s="134"/>
      <c r="I16" s="135"/>
    </row>
    <row r="17" ht="12.75" customHeight="1">
      <c r="D17" s="9"/>
      <c r="E17" s="133" t="s">
        <v>183</v>
      </c>
      <c r="F17" s="134"/>
      <c r="G17" s="134" t="s">
        <v>184</v>
      </c>
      <c r="H17" s="134"/>
      <c r="I17" s="135"/>
    </row>
    <row r="18" ht="12.75" customHeight="1">
      <c r="D18" s="9"/>
      <c r="E18" s="133" t="s">
        <v>185</v>
      </c>
      <c r="F18" s="134"/>
      <c r="G18" s="134" t="s">
        <v>186</v>
      </c>
      <c r="H18" s="134"/>
      <c r="I18" s="135"/>
    </row>
    <row r="19" ht="15.75" customHeight="1">
      <c r="D19" s="15"/>
      <c r="E19" s="137"/>
      <c r="F19" s="15"/>
      <c r="G19" s="134" t="s">
        <v>187</v>
      </c>
      <c r="H19" s="134"/>
      <c r="I19" s="135"/>
    </row>
    <row r="20" ht="12.75" customHeight="1">
      <c r="D20" s="9"/>
      <c r="E20" s="133"/>
      <c r="F20" s="134"/>
      <c r="G20" s="134" t="s">
        <v>188</v>
      </c>
      <c r="H20" s="134"/>
      <c r="I20" s="135"/>
    </row>
    <row r="21" ht="12.75" customHeight="1">
      <c r="D21" s="9"/>
      <c r="E21" s="133"/>
      <c r="F21" s="134"/>
      <c r="G21" s="134" t="s">
        <v>189</v>
      </c>
      <c r="H21" s="134"/>
      <c r="I21" s="135"/>
    </row>
    <row r="22" ht="12.75" customHeight="1">
      <c r="D22" s="9"/>
      <c r="E22" s="133"/>
      <c r="F22" s="134"/>
      <c r="G22" s="134" t="s">
        <v>190</v>
      </c>
      <c r="H22" s="134"/>
      <c r="I22" s="135"/>
    </row>
    <row r="23" ht="12.75" customHeight="1">
      <c r="D23" s="9"/>
      <c r="E23" s="133"/>
      <c r="F23" s="134"/>
      <c r="G23" s="134" t="s">
        <v>191</v>
      </c>
      <c r="H23" s="134"/>
      <c r="I23" s="135"/>
    </row>
    <row r="24" ht="12.75" customHeight="1">
      <c r="D24" s="9"/>
      <c r="E24" s="133"/>
      <c r="F24" s="134"/>
      <c r="G24" s="134" t="s">
        <v>192</v>
      </c>
      <c r="H24" s="134"/>
      <c r="I24" s="135"/>
    </row>
    <row r="25" ht="12.75" customHeight="1">
      <c r="D25" s="9"/>
      <c r="E25" s="133"/>
      <c r="F25" s="134"/>
      <c r="G25" s="134" t="s">
        <v>193</v>
      </c>
      <c r="H25" s="134"/>
      <c r="I25" s="135"/>
    </row>
    <row r="26" ht="12.75" customHeight="1">
      <c r="D26" s="9"/>
      <c r="E26" s="133"/>
      <c r="F26" s="134"/>
      <c r="G26" s="134" t="s">
        <v>194</v>
      </c>
      <c r="H26" s="134"/>
      <c r="I26" s="135"/>
    </row>
    <row r="27" ht="12.75" customHeight="1">
      <c r="D27" s="9"/>
      <c r="E27" s="133"/>
      <c r="F27" s="134"/>
      <c r="G27" s="134" t="s">
        <v>195</v>
      </c>
      <c r="H27" s="134"/>
      <c r="I27" s="135"/>
    </row>
    <row r="28" ht="12.75" customHeight="1">
      <c r="D28" s="9"/>
      <c r="E28" s="133"/>
      <c r="F28" s="134"/>
      <c r="G28" s="134" t="s">
        <v>196</v>
      </c>
      <c r="H28" s="134"/>
      <c r="I28" s="135"/>
    </row>
    <row r="29" ht="13.5" customHeight="1">
      <c r="D29" s="9"/>
      <c r="E29" s="138"/>
      <c r="F29" s="139"/>
      <c r="G29" s="139" t="s">
        <v>197</v>
      </c>
      <c r="H29" s="139"/>
      <c r="I29" s="140"/>
    </row>
    <row r="30" ht="12.75" customHeight="1">
      <c r="D30" s="9"/>
      <c r="E30" s="9"/>
      <c r="F30" s="9"/>
      <c r="G30" s="9"/>
      <c r="H30" s="9"/>
      <c r="I30" s="9"/>
    </row>
    <row r="31" ht="12.75" customHeight="1">
      <c r="D31" s="9"/>
      <c r="E31" s="9"/>
      <c r="F31" s="9"/>
      <c r="G31" s="9"/>
      <c r="H31" s="9"/>
      <c r="I31" s="9"/>
    </row>
    <row r="32" ht="12.75" customHeight="1"/>
    <row r="33" ht="12.75" customHeight="1"/>
    <row r="34" ht="18.0" customHeight="1">
      <c r="A34" s="141"/>
      <c r="B34" s="141"/>
      <c r="C34" s="141"/>
      <c r="D34" s="142"/>
      <c r="E34" s="143" t="s">
        <v>198</v>
      </c>
      <c r="F34" s="143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</row>
    <row r="35" ht="12.75" customHeight="1"/>
    <row r="36" ht="18.0" customHeight="1">
      <c r="A36" s="141"/>
      <c r="B36" s="141"/>
      <c r="C36" s="141"/>
      <c r="D36" s="144"/>
      <c r="E36" s="145" t="s">
        <v>199</v>
      </c>
      <c r="F36" s="8"/>
      <c r="G36" s="145" t="s">
        <v>200</v>
      </c>
      <c r="H36" s="8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</row>
    <row r="37" ht="15.75" customHeight="1">
      <c r="A37" s="146"/>
      <c r="B37" s="146"/>
      <c r="C37" s="146"/>
      <c r="D37" s="147"/>
      <c r="E37" s="148" t="s">
        <v>201</v>
      </c>
      <c r="F37" s="148" t="s">
        <v>202</v>
      </c>
      <c r="G37" s="149" t="s">
        <v>201</v>
      </c>
      <c r="H37" s="149" t="s">
        <v>202</v>
      </c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</row>
    <row r="38" ht="15.75" customHeight="1">
      <c r="A38" s="146"/>
      <c r="B38" s="146"/>
      <c r="C38" s="146"/>
      <c r="D38" s="147"/>
      <c r="E38" s="148" t="s">
        <v>203</v>
      </c>
      <c r="F38" s="148" t="s">
        <v>204</v>
      </c>
      <c r="G38" s="149" t="s">
        <v>203</v>
      </c>
      <c r="H38" s="149" t="s">
        <v>204</v>
      </c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</row>
    <row r="39" ht="15.75" customHeight="1">
      <c r="A39" s="146"/>
      <c r="B39" s="146"/>
      <c r="C39" s="146"/>
      <c r="D39" s="147"/>
      <c r="E39" s="148" t="s">
        <v>205</v>
      </c>
      <c r="F39" s="148" t="s">
        <v>206</v>
      </c>
      <c r="G39" s="149" t="s">
        <v>205</v>
      </c>
      <c r="H39" s="149" t="s">
        <v>206</v>
      </c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</row>
    <row r="40" ht="15.75" customHeight="1">
      <c r="A40" s="146"/>
      <c r="B40" s="146"/>
      <c r="C40" s="146"/>
      <c r="D40" s="147"/>
      <c r="E40" s="148" t="s">
        <v>207</v>
      </c>
      <c r="F40" s="148" t="s">
        <v>208</v>
      </c>
      <c r="G40" s="149" t="s">
        <v>207</v>
      </c>
      <c r="H40" s="149" t="s">
        <v>209</v>
      </c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ht="15.75" customHeight="1">
      <c r="A41" s="146"/>
      <c r="B41" s="146"/>
      <c r="C41" s="146"/>
      <c r="D41" s="147"/>
      <c r="E41" s="148" t="s">
        <v>210</v>
      </c>
      <c r="F41" s="148" t="s">
        <v>211</v>
      </c>
      <c r="G41" s="149" t="s">
        <v>210</v>
      </c>
      <c r="H41" s="149" t="s">
        <v>212</v>
      </c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</row>
    <row r="42" ht="15.75" customHeight="1">
      <c r="A42" s="146"/>
      <c r="B42" s="146"/>
      <c r="C42" s="146"/>
      <c r="D42" s="147"/>
      <c r="E42" s="148" t="s">
        <v>213</v>
      </c>
      <c r="F42" s="148" t="s">
        <v>214</v>
      </c>
      <c r="G42" s="149" t="s">
        <v>213</v>
      </c>
      <c r="H42" s="149" t="s">
        <v>215</v>
      </c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</row>
    <row r="43" ht="15.75" customHeight="1">
      <c r="A43" s="146"/>
      <c r="B43" s="146"/>
      <c r="C43" s="146"/>
      <c r="D43" s="147"/>
      <c r="E43" s="148" t="s">
        <v>216</v>
      </c>
      <c r="F43" s="148" t="s">
        <v>217</v>
      </c>
      <c r="G43" s="149" t="s">
        <v>216</v>
      </c>
      <c r="H43" s="149" t="s">
        <v>218</v>
      </c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</row>
    <row r="44" ht="15.75" customHeight="1">
      <c r="A44" s="146"/>
      <c r="B44" s="146"/>
      <c r="C44" s="146"/>
      <c r="D44" s="147"/>
      <c r="E44" s="148" t="s">
        <v>219</v>
      </c>
      <c r="F44" s="148" t="s">
        <v>220</v>
      </c>
      <c r="G44" s="149" t="s">
        <v>219</v>
      </c>
      <c r="H44" s="149" t="s">
        <v>220</v>
      </c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</row>
    <row r="45" ht="12.75" customHeight="1"/>
    <row r="46" ht="18.0" customHeight="1">
      <c r="A46" s="141"/>
      <c r="B46" s="141"/>
      <c r="C46" s="141"/>
      <c r="D46" s="142"/>
      <c r="E46" s="143" t="s">
        <v>221</v>
      </c>
      <c r="F46" s="143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</row>
    <row r="47" ht="13.5" customHeight="1"/>
    <row r="48" ht="18.75" customHeight="1">
      <c r="A48" s="150"/>
      <c r="B48" s="150"/>
      <c r="C48" s="150"/>
      <c r="D48" s="144"/>
      <c r="E48" s="151" t="s">
        <v>199</v>
      </c>
      <c r="F48" s="152"/>
      <c r="G48" s="153" t="s">
        <v>200</v>
      </c>
      <c r="H48" s="154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</row>
    <row r="49" ht="12.75" customHeight="1">
      <c r="D49" s="155"/>
      <c r="E49" s="156" t="s">
        <v>201</v>
      </c>
      <c r="F49" s="157" t="s">
        <v>202</v>
      </c>
      <c r="G49" s="158" t="s">
        <v>201</v>
      </c>
      <c r="H49" s="159" t="s">
        <v>202</v>
      </c>
    </row>
    <row r="50" ht="12.75" customHeight="1">
      <c r="D50" s="155"/>
      <c r="E50" s="160" t="s">
        <v>203</v>
      </c>
      <c r="F50" s="161" t="s">
        <v>222</v>
      </c>
      <c r="G50" s="134" t="s">
        <v>203</v>
      </c>
      <c r="H50" s="135" t="s">
        <v>222</v>
      </c>
    </row>
    <row r="51" ht="12.75" customHeight="1">
      <c r="D51" s="155"/>
      <c r="E51" s="160" t="s">
        <v>205</v>
      </c>
      <c r="F51" s="161" t="s">
        <v>223</v>
      </c>
      <c r="G51" s="134" t="s">
        <v>205</v>
      </c>
      <c r="H51" s="135" t="s">
        <v>223</v>
      </c>
    </row>
    <row r="52" ht="12.75" customHeight="1">
      <c r="D52" s="155"/>
      <c r="E52" s="160" t="s">
        <v>207</v>
      </c>
      <c r="F52" s="161" t="s">
        <v>224</v>
      </c>
      <c r="G52" s="134" t="s">
        <v>207</v>
      </c>
      <c r="H52" s="135" t="s">
        <v>225</v>
      </c>
    </row>
    <row r="53" ht="13.5" customHeight="1">
      <c r="D53" s="155"/>
      <c r="E53" s="162" t="s">
        <v>210</v>
      </c>
      <c r="F53" s="163" t="s">
        <v>226</v>
      </c>
      <c r="G53" s="139" t="s">
        <v>210</v>
      </c>
      <c r="H53" s="140" t="s">
        <v>215</v>
      </c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8.0" customHeight="1">
      <c r="A57" s="141"/>
      <c r="B57" s="141"/>
      <c r="C57" s="141"/>
      <c r="D57" s="142"/>
      <c r="E57" s="143" t="s">
        <v>227</v>
      </c>
      <c r="F57" s="143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</row>
    <row r="58" ht="13.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8.0" customHeight="1">
      <c r="A59" s="141"/>
      <c r="B59" s="141"/>
      <c r="C59" s="141"/>
      <c r="D59" s="144"/>
      <c r="E59" s="164" t="s">
        <v>199</v>
      </c>
      <c r="F59" s="165"/>
      <c r="G59" s="166" t="s">
        <v>200</v>
      </c>
      <c r="H59" s="2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</row>
    <row r="60" ht="12.75" customHeight="1">
      <c r="A60" s="17"/>
      <c r="B60" s="17"/>
      <c r="C60" s="17"/>
      <c r="D60" s="167">
        <v>25.0</v>
      </c>
      <c r="E60" s="168" t="s">
        <v>201</v>
      </c>
      <c r="F60" s="168" t="s">
        <v>202</v>
      </c>
      <c r="G60" s="169" t="s">
        <v>201</v>
      </c>
      <c r="H60" s="169" t="s">
        <v>202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2.75" customHeight="1">
      <c r="A61" s="17"/>
      <c r="B61" s="17"/>
      <c r="C61" s="17"/>
      <c r="D61" s="167">
        <v>32.0</v>
      </c>
      <c r="E61" s="168" t="s">
        <v>203</v>
      </c>
      <c r="F61" s="168" t="s">
        <v>204</v>
      </c>
      <c r="G61" s="169" t="s">
        <v>203</v>
      </c>
      <c r="H61" s="169" t="s">
        <v>204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2.75" customHeight="1">
      <c r="A62" s="17"/>
      <c r="B62" s="17"/>
      <c r="C62" s="17"/>
      <c r="D62" s="167">
        <v>40.0</v>
      </c>
      <c r="E62" s="168" t="s">
        <v>205</v>
      </c>
      <c r="F62" s="168" t="s">
        <v>206</v>
      </c>
      <c r="G62" s="169" t="s">
        <v>205</v>
      </c>
      <c r="H62" s="169" t="s">
        <v>206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2.75" customHeight="1">
      <c r="A63" s="17"/>
      <c r="B63" s="17"/>
      <c r="C63" s="17"/>
      <c r="D63" s="167">
        <v>50.0</v>
      </c>
      <c r="E63" s="168" t="s">
        <v>207</v>
      </c>
      <c r="F63" s="168" t="s">
        <v>208</v>
      </c>
      <c r="G63" s="169" t="s">
        <v>207</v>
      </c>
      <c r="H63" s="169" t="s">
        <v>209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2.75" customHeight="1">
      <c r="A64" s="17"/>
      <c r="B64" s="17"/>
      <c r="C64" s="17"/>
      <c r="D64" s="167">
        <v>65.0</v>
      </c>
      <c r="E64" s="168" t="s">
        <v>228</v>
      </c>
      <c r="F64" s="168" t="s">
        <v>229</v>
      </c>
      <c r="G64" s="169" t="s">
        <v>210</v>
      </c>
      <c r="H64" s="169" t="s">
        <v>230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2.75" customHeight="1">
      <c r="A65" s="17"/>
      <c r="B65" s="17"/>
      <c r="C65" s="17"/>
      <c r="D65" s="167">
        <v>80.0</v>
      </c>
      <c r="E65" s="168" t="s">
        <v>213</v>
      </c>
      <c r="F65" s="168" t="s">
        <v>212</v>
      </c>
      <c r="G65" s="169" t="s">
        <v>213</v>
      </c>
      <c r="H65" s="169" t="s">
        <v>231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2.75" customHeight="1">
      <c r="A66" s="17"/>
      <c r="B66" s="17"/>
      <c r="C66" s="17"/>
      <c r="D66" s="170"/>
      <c r="E66" s="168" t="s">
        <v>216</v>
      </c>
      <c r="F66" s="168" t="s">
        <v>215</v>
      </c>
      <c r="G66" s="169" t="s">
        <v>216</v>
      </c>
      <c r="H66" s="169" t="s">
        <v>232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2.75" customHeight="1">
      <c r="A67" s="17"/>
      <c r="B67" s="17"/>
      <c r="C67" s="17"/>
      <c r="D67" s="170"/>
      <c r="E67" s="168" t="s">
        <v>219</v>
      </c>
      <c r="F67" s="168" t="s">
        <v>217</v>
      </c>
      <c r="G67" s="169" t="s">
        <v>219</v>
      </c>
      <c r="H67" s="169" t="s">
        <v>218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2.75" customHeight="1">
      <c r="A68" s="17"/>
      <c r="B68" s="17"/>
      <c r="C68" s="17"/>
      <c r="D68" s="170"/>
      <c r="E68" s="168" t="s">
        <v>233</v>
      </c>
      <c r="F68" s="168" t="s">
        <v>234</v>
      </c>
      <c r="G68" s="169" t="s">
        <v>233</v>
      </c>
      <c r="H68" s="169" t="s">
        <v>235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2.75" customHeight="1">
      <c r="A69" s="17"/>
      <c r="B69" s="17"/>
      <c r="C69" s="17"/>
      <c r="D69" s="170"/>
      <c r="E69" s="168" t="s">
        <v>236</v>
      </c>
      <c r="F69" s="168" t="s">
        <v>237</v>
      </c>
      <c r="G69" s="169" t="s">
        <v>236</v>
      </c>
      <c r="H69" s="169" t="s">
        <v>238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2.75" customHeight="1">
      <c r="A70" s="17"/>
      <c r="B70" s="17"/>
      <c r="C70" s="17"/>
      <c r="D70" s="170"/>
      <c r="E70" s="168" t="s">
        <v>239</v>
      </c>
      <c r="F70" s="168" t="s">
        <v>220</v>
      </c>
      <c r="G70" s="169" t="s">
        <v>239</v>
      </c>
      <c r="H70" s="169" t="s">
        <v>220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8.0" customHeight="1">
      <c r="A73" s="141"/>
      <c r="B73" s="141"/>
      <c r="C73" s="141"/>
      <c r="D73" s="142"/>
      <c r="E73" s="143" t="s">
        <v>240</v>
      </c>
      <c r="F73" s="143"/>
      <c r="G73" s="143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</row>
    <row r="74" ht="13.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8.75" customHeight="1">
      <c r="A75" s="171"/>
      <c r="B75" s="171"/>
      <c r="C75" s="171"/>
      <c r="D75" s="172"/>
      <c r="E75" s="151" t="s">
        <v>199</v>
      </c>
      <c r="F75" s="152"/>
      <c r="G75" s="153" t="s">
        <v>200</v>
      </c>
      <c r="H75" s="154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</row>
    <row r="76" ht="12.75" customHeight="1">
      <c r="A76" s="173"/>
      <c r="B76" s="173"/>
      <c r="C76" s="173"/>
      <c r="D76" s="170"/>
      <c r="E76" s="174" t="s">
        <v>210</v>
      </c>
      <c r="F76" s="175" t="s">
        <v>224</v>
      </c>
      <c r="G76" s="176" t="s">
        <v>210</v>
      </c>
      <c r="H76" s="177" t="s">
        <v>229</v>
      </c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</row>
    <row r="77" ht="12.75" customHeight="1">
      <c r="A77" s="173"/>
      <c r="B77" s="173"/>
      <c r="C77" s="173"/>
      <c r="D77" s="170"/>
      <c r="E77" s="178" t="s">
        <v>213</v>
      </c>
      <c r="F77" s="168" t="s">
        <v>211</v>
      </c>
      <c r="G77" s="169" t="s">
        <v>213</v>
      </c>
      <c r="H77" s="179" t="s">
        <v>241</v>
      </c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</row>
    <row r="78" ht="13.5" customHeight="1">
      <c r="A78" s="180"/>
      <c r="B78" s="180"/>
      <c r="C78" s="180"/>
      <c r="D78" s="181"/>
      <c r="E78" s="182" t="s">
        <v>216</v>
      </c>
      <c r="F78" s="183" t="s">
        <v>214</v>
      </c>
      <c r="G78" s="184" t="s">
        <v>216</v>
      </c>
      <c r="H78" s="185" t="s">
        <v>215</v>
      </c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8.0" customHeight="1">
      <c r="A81" s="141"/>
      <c r="B81" s="141"/>
      <c r="C81" s="141"/>
      <c r="D81" s="142"/>
      <c r="E81" s="143" t="s">
        <v>242</v>
      </c>
      <c r="F81" s="143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8.0" customHeight="1">
      <c r="A83" s="141"/>
      <c r="B83" s="141"/>
      <c r="C83" s="141"/>
      <c r="D83" s="144"/>
      <c r="E83" s="145" t="s">
        <v>199</v>
      </c>
      <c r="F83" s="8"/>
      <c r="G83" s="145" t="s">
        <v>200</v>
      </c>
      <c r="H83" s="8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</row>
    <row r="84" ht="12.75" customHeight="1">
      <c r="A84" s="17"/>
      <c r="B84" s="17"/>
      <c r="C84" s="17"/>
      <c r="D84" s="155"/>
      <c r="E84" s="161" t="s">
        <v>201</v>
      </c>
      <c r="F84" s="161" t="s">
        <v>202</v>
      </c>
      <c r="G84" s="134" t="s">
        <v>201</v>
      </c>
      <c r="H84" s="134" t="s">
        <v>202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2.75" customHeight="1">
      <c r="A85" s="17"/>
      <c r="B85" s="17"/>
      <c r="C85" s="17"/>
      <c r="D85" s="155"/>
      <c r="E85" s="161" t="s">
        <v>203</v>
      </c>
      <c r="F85" s="161" t="s">
        <v>222</v>
      </c>
      <c r="G85" s="134" t="s">
        <v>203</v>
      </c>
      <c r="H85" s="134" t="s">
        <v>222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2.75" customHeight="1">
      <c r="A86" s="17"/>
      <c r="B86" s="17"/>
      <c r="C86" s="17"/>
      <c r="D86" s="155"/>
      <c r="E86" s="161" t="s">
        <v>205</v>
      </c>
      <c r="F86" s="161" t="s">
        <v>223</v>
      </c>
      <c r="G86" s="134" t="s">
        <v>205</v>
      </c>
      <c r="H86" s="134" t="s">
        <v>223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2.75" customHeight="1">
      <c r="A87" s="17"/>
      <c r="B87" s="17"/>
      <c r="C87" s="17"/>
      <c r="D87" s="155"/>
      <c r="E87" s="161" t="s">
        <v>207</v>
      </c>
      <c r="F87" s="161" t="s">
        <v>224</v>
      </c>
      <c r="G87" s="134" t="s">
        <v>207</v>
      </c>
      <c r="H87" s="134" t="s">
        <v>225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2.75" customHeight="1">
      <c r="A88" s="17"/>
      <c r="B88" s="17"/>
      <c r="C88" s="17"/>
      <c r="D88" s="155"/>
      <c r="E88" s="161" t="s">
        <v>210</v>
      </c>
      <c r="F88" s="161" t="s">
        <v>211</v>
      </c>
      <c r="G88" s="134" t="s">
        <v>210</v>
      </c>
      <c r="H88" s="134" t="s">
        <v>212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2.75" customHeight="1">
      <c r="A89" s="17"/>
      <c r="B89" s="17"/>
      <c r="C89" s="17"/>
      <c r="D89" s="155"/>
      <c r="E89" s="161" t="s">
        <v>213</v>
      </c>
      <c r="F89" s="161" t="s">
        <v>214</v>
      </c>
      <c r="G89" s="134" t="s">
        <v>213</v>
      </c>
      <c r="H89" s="134" t="s">
        <v>215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2.75" customHeight="1">
      <c r="A90" s="17"/>
      <c r="B90" s="17"/>
      <c r="C90" s="17"/>
      <c r="D90" s="9"/>
      <c r="E90" s="9"/>
      <c r="F90" s="9"/>
      <c r="G90" s="9"/>
      <c r="H90" s="9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8.0" customHeight="1">
      <c r="A94" s="141"/>
      <c r="B94" s="141"/>
      <c r="C94" s="141"/>
      <c r="D94" s="142"/>
      <c r="E94" s="143" t="s">
        <v>243</v>
      </c>
      <c r="F94" s="143"/>
      <c r="G94" s="143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</row>
    <row r="95" ht="13.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8.0" customHeight="1">
      <c r="A96" s="17"/>
      <c r="B96" s="17"/>
      <c r="C96" s="17"/>
      <c r="D96" s="144"/>
      <c r="E96" s="164" t="s">
        <v>244</v>
      </c>
      <c r="F96" s="21"/>
      <c r="G96" s="164" t="s">
        <v>245</v>
      </c>
      <c r="H96" s="2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2.75" customHeight="1">
      <c r="A97" s="17"/>
      <c r="B97" s="17"/>
      <c r="C97" s="17"/>
      <c r="D97" s="13"/>
      <c r="E97" s="169" t="s">
        <v>246</v>
      </c>
      <c r="F97" s="169" t="s">
        <v>247</v>
      </c>
      <c r="G97" s="169" t="s">
        <v>41</v>
      </c>
      <c r="H97" s="169" t="s">
        <v>248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2.75" customHeight="1">
      <c r="A98" s="17"/>
      <c r="B98" s="17"/>
      <c r="C98" s="17"/>
      <c r="D98" s="13"/>
      <c r="E98" s="169">
        <v>4.0</v>
      </c>
      <c r="F98" s="169">
        <v>102.0</v>
      </c>
      <c r="G98" s="169">
        <v>390.0</v>
      </c>
      <c r="H98" s="186">
        <v>1476.0</v>
      </c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2.75" customHeight="1">
      <c r="A99" s="17"/>
      <c r="B99" s="17"/>
      <c r="C99" s="17"/>
      <c r="D99" s="13"/>
      <c r="E99" s="169">
        <v>6.0</v>
      </c>
      <c r="F99" s="169">
        <v>152.0</v>
      </c>
      <c r="G99" s="169">
        <v>880.0</v>
      </c>
      <c r="H99" s="186">
        <v>3331.0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2.75" customHeight="1">
      <c r="A100" s="17"/>
      <c r="B100" s="17"/>
      <c r="C100" s="17"/>
      <c r="D100" s="13"/>
      <c r="E100" s="169">
        <v>8.0</v>
      </c>
      <c r="F100" s="169">
        <v>203.0</v>
      </c>
      <c r="G100" s="186">
        <v>1560.0</v>
      </c>
      <c r="H100" s="186">
        <v>5905.0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2.75" customHeight="1">
      <c r="A101" s="17"/>
      <c r="B101" s="17"/>
      <c r="C101" s="17"/>
      <c r="D101" s="13"/>
      <c r="E101" s="169">
        <v>10.0</v>
      </c>
      <c r="F101" s="169">
        <v>254.0</v>
      </c>
      <c r="G101" s="186">
        <v>2440.0</v>
      </c>
      <c r="H101" s="186">
        <v>9235.0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2.75" customHeight="1">
      <c r="A102" s="17"/>
      <c r="B102" s="17"/>
      <c r="C102" s="17"/>
      <c r="D102" s="13"/>
      <c r="E102" s="169">
        <v>12.0</v>
      </c>
      <c r="F102" s="169">
        <v>305.0</v>
      </c>
      <c r="G102" s="186">
        <v>3520.0</v>
      </c>
      <c r="H102" s="186">
        <v>13323.0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5">
    <mergeCell ref="E59:F59"/>
    <mergeCell ref="G59:H59"/>
    <mergeCell ref="E75:F75"/>
    <mergeCell ref="G75:H75"/>
    <mergeCell ref="E83:F83"/>
    <mergeCell ref="G83:H83"/>
    <mergeCell ref="E96:F96"/>
    <mergeCell ref="G96:H96"/>
    <mergeCell ref="E1:G1"/>
    <mergeCell ref="F3:G3"/>
    <mergeCell ref="H3:I3"/>
    <mergeCell ref="E36:F36"/>
    <mergeCell ref="G36:H36"/>
    <mergeCell ref="E48:F48"/>
    <mergeCell ref="G48:H4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66.57"/>
    <col customWidth="1" min="2" max="2" width="8.14"/>
    <col customWidth="1" min="3" max="26" width="8.0"/>
  </cols>
  <sheetData>
    <row r="1" ht="15.75" customHeight="1">
      <c r="A1" s="187" t="s">
        <v>249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2.75" customHeight="1"/>
    <row r="3" ht="12.75" customHeight="1"/>
    <row r="4" ht="12.75" customHeight="1">
      <c r="A4" s="9" t="s">
        <v>250</v>
      </c>
    </row>
    <row r="5" ht="12.75" customHeight="1">
      <c r="A5" s="17" t="s">
        <v>251</v>
      </c>
      <c r="B5" s="68">
        <v>11.0</v>
      </c>
    </row>
    <row r="6" ht="12.75" customHeight="1">
      <c r="A6" s="188" t="s">
        <v>252</v>
      </c>
      <c r="B6" s="11">
        <v>120.0</v>
      </c>
    </row>
    <row r="7" ht="12.75" customHeight="1">
      <c r="A7" s="11" t="s">
        <v>253</v>
      </c>
      <c r="B7" s="68">
        <v>206.0</v>
      </c>
    </row>
    <row r="8" ht="12.75" customHeight="1">
      <c r="A8" s="11" t="s">
        <v>254</v>
      </c>
      <c r="B8" s="68">
        <v>2.0</v>
      </c>
    </row>
    <row r="9" ht="12.75" customHeight="1"/>
    <row r="10" ht="12.75" customHeight="1">
      <c r="A10" s="9" t="s">
        <v>255</v>
      </c>
    </row>
    <row r="11" ht="12.75" customHeight="1">
      <c r="A11" s="17" t="s">
        <v>256</v>
      </c>
      <c r="B11" s="189">
        <f>POWER(100/B6,1.852)*POWER(B7,1.852)/POWER(B8,4.8655)*0.2083</f>
        <v>98.32551969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75" customHeight="1">
      <c r="A12" s="17" t="s">
        <v>257</v>
      </c>
      <c r="B12" s="189">
        <f>+B11*0.43</f>
        <v>42.27997346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17"/>
      <c r="B13" s="18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75" customHeight="1">
      <c r="A14" s="17" t="s">
        <v>258</v>
      </c>
      <c r="B14" s="189">
        <f>+B11*B5/100</f>
        <v>10.81580717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190" t="s">
        <v>259</v>
      </c>
      <c r="B15" s="191">
        <f>+B14*0.43</f>
        <v>4.650797081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2.75" customHeight="1"/>
    <row r="17" ht="12.75" customHeight="1">
      <c r="A17" s="9" t="s">
        <v>260</v>
      </c>
    </row>
    <row r="18" ht="12.75" customHeight="1">
      <c r="A18" s="17" t="s">
        <v>261</v>
      </c>
      <c r="B18" s="189">
        <f>0.408709*B7/POWER(B8,2)</f>
        <v>21.0485135</v>
      </c>
    </row>
    <row r="19" ht="12.75" customHeight="1"/>
    <row r="20" ht="12.75" customHeight="1"/>
    <row r="21" ht="12.75" customHeight="1">
      <c r="A21" s="192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A1"/>
    <hyperlink r:id="rId2" ref="A6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2011-02-06T19:54:29Z</dcterms:created>
  <dc:creator>MOSTAFA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